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0" yWindow="1155" windowWidth="7500" windowHeight="7755" tabRatio="601"/>
  </bookViews>
  <sheets>
    <sheet name="Belső-, Középső-Ferencv." sheetId="1" r:id="rId1"/>
    <sheet name="Külső Fv_JA, Aszódi és MÁV ltp." sheetId="8" r:id="rId2"/>
  </sheets>
  <definedNames>
    <definedName name="_xlnm._FilterDatabase" localSheetId="0" hidden="1">'Belső-, Középső-Ferencv.'!$G$1:$G$219</definedName>
    <definedName name="_xlnm._FilterDatabase" localSheetId="1" hidden="1">'Külső Fv_JA, Aszódi és MÁV ltp.'!$E$1:$E$76</definedName>
    <definedName name="_xlnm.Print_Titles" localSheetId="0">'Belső-, Középső-Ferencv.'!$4:$4</definedName>
    <definedName name="_xlnm.Print_Titles" localSheetId="1">'Külső Fv_JA, Aszódi és MÁV ltp.'!$4:$4</definedName>
    <definedName name="_xlnm.Print_Area" localSheetId="0">'Belső-, Középső-Ferencv.'!$A$1:$R$182</definedName>
    <definedName name="_xlnm.Print_Area" localSheetId="1">'Külső Fv_JA, Aszódi és MÁV ltp.'!$A$1:$O$76</definedName>
  </definedNames>
  <calcPr calcId="145621"/>
</workbook>
</file>

<file path=xl/calcChain.xml><?xml version="1.0" encoding="utf-8"?>
<calcChain xmlns="http://schemas.openxmlformats.org/spreadsheetml/2006/main">
  <c r="K51" i="1" l="1"/>
  <c r="I24" i="1" l="1"/>
  <c r="Q182" i="1" l="1"/>
  <c r="I177" i="1"/>
  <c r="J177" i="1"/>
  <c r="M177" i="1"/>
  <c r="L177" i="1"/>
  <c r="J133" i="1"/>
  <c r="J136" i="1"/>
  <c r="L137" i="1"/>
  <c r="I137" i="1"/>
  <c r="I136" i="1"/>
  <c r="L136" i="1"/>
  <c r="M136" i="1"/>
  <c r="J130" i="1"/>
  <c r="J129" i="1"/>
  <c r="I130" i="1"/>
  <c r="I131" i="1"/>
  <c r="L131" i="1"/>
  <c r="L130" i="1"/>
  <c r="M130" i="1"/>
  <c r="M173" i="1"/>
  <c r="I173" i="1"/>
  <c r="J173" i="1"/>
  <c r="L173" i="1"/>
  <c r="M168" i="1"/>
  <c r="L168" i="1"/>
  <c r="J168" i="1"/>
  <c r="I168" i="1"/>
  <c r="L167" i="1"/>
  <c r="M166" i="1"/>
  <c r="L166" i="1"/>
  <c r="J166" i="1"/>
  <c r="M165" i="1"/>
  <c r="L165" i="1"/>
  <c r="J165" i="1"/>
  <c r="I165" i="1"/>
  <c r="J162" i="1"/>
  <c r="I162" i="1"/>
  <c r="L162" i="1"/>
  <c r="M162" i="1"/>
  <c r="I158" i="1"/>
  <c r="I157" i="1"/>
  <c r="J157" i="1"/>
  <c r="M157" i="1"/>
  <c r="L158" i="1"/>
  <c r="L157" i="1"/>
  <c r="J153" i="1"/>
  <c r="I152" i="1"/>
  <c r="I151" i="1"/>
  <c r="J151" i="1"/>
  <c r="J150" i="1"/>
  <c r="L152" i="1"/>
  <c r="L151" i="1"/>
  <c r="M151" i="1"/>
  <c r="L150" i="1"/>
  <c r="M150" i="1"/>
  <c r="L145" i="1"/>
  <c r="J144" i="1"/>
  <c r="I145" i="1"/>
  <c r="I144" i="1"/>
  <c r="L144" i="1"/>
  <c r="M144" i="1"/>
  <c r="I143" i="1"/>
  <c r="J143" i="1"/>
  <c r="L143" i="1"/>
  <c r="M143" i="1"/>
  <c r="I140" i="1"/>
  <c r="J140" i="1"/>
  <c r="L140" i="1"/>
  <c r="M140" i="1"/>
  <c r="I139" i="1"/>
  <c r="J139" i="1"/>
  <c r="L139" i="1"/>
  <c r="M139" i="1"/>
  <c r="I138" i="1"/>
  <c r="J138" i="1"/>
  <c r="L138" i="1"/>
  <c r="M138" i="1"/>
  <c r="M135" i="1"/>
  <c r="L135" i="1"/>
  <c r="J135" i="1"/>
  <c r="I135" i="1"/>
  <c r="I134" i="1"/>
  <c r="J134" i="1"/>
  <c r="L134" i="1"/>
  <c r="M134" i="1"/>
  <c r="K165" i="1"/>
  <c r="K168" i="1"/>
  <c r="K173" i="1"/>
  <c r="K162" i="1"/>
  <c r="K157" i="1"/>
  <c r="K151" i="1"/>
  <c r="K140" i="1"/>
  <c r="K144" i="1"/>
  <c r="K143" i="1"/>
  <c r="K139" i="1"/>
  <c r="K134" i="1"/>
  <c r="K138" i="1"/>
  <c r="K135" i="1"/>
  <c r="M133" i="1"/>
  <c r="L133" i="1"/>
  <c r="I133" i="1"/>
  <c r="M126" i="1"/>
  <c r="L126" i="1"/>
  <c r="J126" i="1"/>
  <c r="I126" i="1"/>
  <c r="I125" i="1"/>
  <c r="J125" i="1"/>
  <c r="L125" i="1"/>
  <c r="M125" i="1"/>
  <c r="K125" i="1" s="1"/>
  <c r="L128" i="1"/>
  <c r="L124" i="1"/>
  <c r="M124" i="1"/>
  <c r="I124" i="1"/>
  <c r="J124" i="1"/>
  <c r="I123" i="1"/>
  <c r="K123" i="1" s="1"/>
  <c r="J123" i="1"/>
  <c r="L123" i="1"/>
  <c r="M123" i="1"/>
  <c r="I122" i="1"/>
  <c r="K122" i="1" s="1"/>
  <c r="J122" i="1"/>
  <c r="L122" i="1"/>
  <c r="M122" i="1"/>
  <c r="K124" i="1"/>
  <c r="K133" i="1"/>
  <c r="K126" i="1"/>
  <c r="L120" i="1"/>
  <c r="I120" i="1"/>
  <c r="K120" i="1" s="1"/>
  <c r="J120" i="1"/>
  <c r="L118" i="1"/>
  <c r="I118" i="1"/>
  <c r="K118" i="1" s="1"/>
  <c r="J118" i="1"/>
  <c r="M116" i="1"/>
  <c r="L116" i="1"/>
  <c r="J116" i="1"/>
  <c r="I116" i="1"/>
  <c r="I115" i="1"/>
  <c r="J115" i="1"/>
  <c r="L115" i="1"/>
  <c r="M115" i="1"/>
  <c r="K115" i="1" s="1"/>
  <c r="I113" i="1"/>
  <c r="J113" i="1"/>
  <c r="L113" i="1"/>
  <c r="M113" i="1"/>
  <c r="J112" i="1"/>
  <c r="I111" i="1"/>
  <c r="J110" i="1"/>
  <c r="L111" i="1"/>
  <c r="I109" i="1"/>
  <c r="J108" i="1"/>
  <c r="L109" i="1"/>
  <c r="I108" i="1"/>
  <c r="K108" i="1" s="1"/>
  <c r="L108" i="1"/>
  <c r="M108" i="1"/>
  <c r="J102" i="1"/>
  <c r="L103" i="1"/>
  <c r="I93" i="1"/>
  <c r="J93" i="1"/>
  <c r="L93" i="1"/>
  <c r="M93" i="1"/>
  <c r="I92" i="1"/>
  <c r="J92" i="1"/>
  <c r="L92" i="1"/>
  <c r="M92" i="1"/>
  <c r="I91" i="1"/>
  <c r="J91" i="1"/>
  <c r="L91" i="1"/>
  <c r="M91" i="1"/>
  <c r="J84" i="1"/>
  <c r="L85" i="1"/>
  <c r="I85" i="1"/>
  <c r="I83" i="1"/>
  <c r="J83" i="1"/>
  <c r="L83" i="1"/>
  <c r="M83" i="1"/>
  <c r="J73" i="1"/>
  <c r="L73" i="1"/>
  <c r="M73" i="1"/>
  <c r="I73" i="1"/>
  <c r="I72" i="1"/>
  <c r="J72" i="1"/>
  <c r="L72" i="1"/>
  <c r="M72" i="1"/>
  <c r="M71" i="1"/>
  <c r="L71" i="1"/>
  <c r="J71" i="1"/>
  <c r="I71" i="1"/>
  <c r="I70" i="1"/>
  <c r="L70" i="1"/>
  <c r="J69" i="1"/>
  <c r="I67" i="1"/>
  <c r="J67" i="1"/>
  <c r="L67" i="1"/>
  <c r="M67" i="1"/>
  <c r="I64" i="1"/>
  <c r="J64" i="1"/>
  <c r="L64" i="1"/>
  <c r="M64" i="1"/>
  <c r="I62" i="1"/>
  <c r="J62" i="1"/>
  <c r="L62" i="1"/>
  <c r="M62" i="1"/>
  <c r="M61" i="1"/>
  <c r="I61" i="1"/>
  <c r="J61" i="1"/>
  <c r="L61" i="1"/>
  <c r="M60" i="1"/>
  <c r="I60" i="1"/>
  <c r="J60" i="1"/>
  <c r="L60" i="1"/>
  <c r="I59" i="1"/>
  <c r="J59" i="1"/>
  <c r="L59" i="1"/>
  <c r="M59" i="1"/>
  <c r="M53" i="1"/>
  <c r="J53" i="1"/>
  <c r="I53" i="1"/>
  <c r="K53" i="1" s="1"/>
  <c r="L53" i="1"/>
  <c r="I52" i="1"/>
  <c r="I51" i="1"/>
  <c r="J51" i="1"/>
  <c r="L52" i="1"/>
  <c r="L51" i="1"/>
  <c r="M51" i="1"/>
  <c r="I50" i="1"/>
  <c r="J50" i="1"/>
  <c r="L50" i="1"/>
  <c r="M50" i="1"/>
  <c r="I47" i="1"/>
  <c r="J48" i="1"/>
  <c r="J47" i="1"/>
  <c r="L47" i="1"/>
  <c r="M47" i="1"/>
  <c r="L48" i="1"/>
  <c r="M48" i="1"/>
  <c r="I45" i="1"/>
  <c r="J45" i="1"/>
  <c r="L45" i="1"/>
  <c r="M45" i="1"/>
  <c r="I37" i="1"/>
  <c r="J37" i="1"/>
  <c r="L37" i="1"/>
  <c r="M37" i="1"/>
  <c r="I35" i="1"/>
  <c r="J35" i="1"/>
  <c r="L35" i="1"/>
  <c r="M35" i="1"/>
  <c r="I34" i="1"/>
  <c r="J34" i="1"/>
  <c r="L34" i="1"/>
  <c r="M34" i="1"/>
  <c r="I32" i="1"/>
  <c r="J32" i="1"/>
  <c r="L32" i="1"/>
  <c r="M32" i="1"/>
  <c r="I28" i="1"/>
  <c r="J28" i="1"/>
  <c r="L28" i="1"/>
  <c r="M28" i="1"/>
  <c r="K93" i="1"/>
  <c r="K59" i="1"/>
  <c r="K61" i="1"/>
  <c r="K62" i="1"/>
  <c r="K67" i="1"/>
  <c r="K71" i="1"/>
  <c r="K72" i="1"/>
  <c r="K83" i="1"/>
  <c r="K92" i="1"/>
  <c r="K91" i="1"/>
  <c r="K64" i="1"/>
  <c r="K73" i="1"/>
  <c r="K60" i="1"/>
  <c r="K28" i="1"/>
  <c r="K32" i="1"/>
  <c r="K34" i="1"/>
  <c r="K35" i="1"/>
  <c r="K37" i="1"/>
  <c r="K50" i="1"/>
  <c r="K45" i="1"/>
  <c r="H15" i="8"/>
  <c r="G15" i="8"/>
  <c r="M24" i="1"/>
  <c r="J24" i="1"/>
  <c r="L24" i="1"/>
  <c r="G11" i="8"/>
  <c r="K11" i="8"/>
  <c r="I11" i="8"/>
  <c r="H11" i="8"/>
  <c r="J11" i="8"/>
  <c r="J17" i="1"/>
  <c r="I17" i="1"/>
  <c r="L17" i="1"/>
  <c r="M17" i="1"/>
  <c r="M16" i="1"/>
  <c r="J16" i="1"/>
  <c r="I16" i="1"/>
  <c r="K16" i="1" s="1"/>
  <c r="L16" i="1"/>
  <c r="I7" i="1"/>
  <c r="J7" i="1"/>
  <c r="L7" i="1"/>
  <c r="M7" i="1"/>
  <c r="M6" i="1"/>
  <c r="L6" i="1"/>
  <c r="I6" i="1"/>
  <c r="J6" i="1"/>
  <c r="J127" i="1"/>
  <c r="M127" i="1"/>
  <c r="I128" i="1"/>
  <c r="L127" i="1"/>
  <c r="K17" i="1"/>
  <c r="K6" i="1"/>
  <c r="I127" i="1"/>
  <c r="K127" i="1" s="1"/>
  <c r="I11" i="1"/>
  <c r="J11" i="1"/>
  <c r="L11" i="1"/>
  <c r="M11" i="1"/>
  <c r="I9" i="1"/>
  <c r="J9" i="1"/>
  <c r="L9" i="1"/>
  <c r="M9" i="1"/>
  <c r="G9" i="8"/>
  <c r="K9" i="8"/>
  <c r="H9" i="8"/>
  <c r="J9" i="8"/>
  <c r="G14" i="8"/>
  <c r="K14" i="8"/>
  <c r="I14" i="8"/>
  <c r="H14" i="8"/>
  <c r="J14" i="8"/>
  <c r="G16" i="8"/>
  <c r="G17" i="8"/>
  <c r="K15" i="8"/>
  <c r="I15" i="8"/>
  <c r="J16" i="8"/>
  <c r="J17" i="8"/>
  <c r="J15" i="8"/>
  <c r="H25" i="8"/>
  <c r="G25" i="8"/>
  <c r="J25" i="8"/>
  <c r="K25" i="8"/>
  <c r="H26" i="8"/>
  <c r="G26" i="8"/>
  <c r="J26" i="8"/>
  <c r="K26" i="8"/>
  <c r="G34" i="8"/>
  <c r="G33" i="8"/>
  <c r="J34" i="8"/>
  <c r="J33" i="8"/>
  <c r="H32" i="8"/>
  <c r="G32" i="8"/>
  <c r="J32" i="8"/>
  <c r="K32" i="8"/>
  <c r="H35" i="8"/>
  <c r="G35" i="8"/>
  <c r="K35" i="8"/>
  <c r="I35" i="8" s="1"/>
  <c r="J35" i="8"/>
  <c r="H36" i="8"/>
  <c r="G36" i="8"/>
  <c r="J36" i="8"/>
  <c r="K36" i="8"/>
  <c r="H29" i="8"/>
  <c r="G30" i="8"/>
  <c r="J30" i="8"/>
  <c r="G29" i="8"/>
  <c r="J29" i="8"/>
  <c r="K29" i="8"/>
  <c r="H31" i="8"/>
  <c r="G31" i="8"/>
  <c r="J31" i="8"/>
  <c r="K31" i="8"/>
  <c r="H37" i="8"/>
  <c r="J38" i="8"/>
  <c r="G38" i="8"/>
  <c r="G37" i="8"/>
  <c r="J37" i="8"/>
  <c r="K37" i="8"/>
  <c r="G41" i="8"/>
  <c r="H41" i="8"/>
  <c r="J41" i="8"/>
  <c r="K41" i="8"/>
  <c r="H44" i="8"/>
  <c r="G44" i="8"/>
  <c r="J44" i="8"/>
  <c r="K44" i="8"/>
  <c r="H46" i="8"/>
  <c r="G46" i="8"/>
  <c r="J46" i="8"/>
  <c r="K46" i="8"/>
  <c r="H47" i="8"/>
  <c r="G47" i="8"/>
  <c r="J47" i="8"/>
  <c r="K47" i="8"/>
  <c r="H48" i="8"/>
  <c r="G48" i="8"/>
  <c r="J48" i="8"/>
  <c r="K48" i="8"/>
  <c r="I29" i="8"/>
  <c r="I32" i="8"/>
  <c r="I26" i="8"/>
  <c r="I25" i="8"/>
  <c r="I31" i="8"/>
  <c r="I37" i="8"/>
  <c r="I47" i="8"/>
  <c r="I46" i="8"/>
  <c r="I44" i="8"/>
  <c r="I41" i="8"/>
  <c r="I48" i="8"/>
  <c r="G50" i="8"/>
  <c r="H50" i="8"/>
  <c r="J50" i="8"/>
  <c r="K50" i="8"/>
  <c r="G54" i="8"/>
  <c r="H54" i="8"/>
  <c r="J54" i="8"/>
  <c r="K54" i="8"/>
  <c r="G57" i="8"/>
  <c r="H57" i="8"/>
  <c r="J57" i="8"/>
  <c r="K57" i="8"/>
  <c r="G58" i="8"/>
  <c r="H58" i="8"/>
  <c r="J58" i="8"/>
  <c r="K58" i="8"/>
  <c r="G62" i="8"/>
  <c r="H62" i="8"/>
  <c r="J62" i="8"/>
  <c r="K62" i="8"/>
  <c r="G63" i="8"/>
  <c r="H63" i="8"/>
  <c r="J63" i="8"/>
  <c r="K63" i="8"/>
  <c r="G69" i="8"/>
  <c r="H69" i="8"/>
  <c r="J69" i="8"/>
  <c r="K69" i="8"/>
  <c r="H73" i="8"/>
  <c r="J74" i="8"/>
  <c r="J73" i="8"/>
  <c r="K73" i="8"/>
  <c r="G74" i="8"/>
  <c r="K75" i="8"/>
  <c r="K72" i="8"/>
  <c r="J72" i="8"/>
  <c r="H72" i="8"/>
  <c r="G72" i="8"/>
  <c r="I54" i="8"/>
  <c r="I50" i="8"/>
  <c r="I62" i="8"/>
  <c r="I58" i="8"/>
  <c r="I57" i="8"/>
  <c r="I63" i="8"/>
  <c r="I72" i="8"/>
  <c r="I69" i="8"/>
  <c r="G73" i="8"/>
  <c r="I73" i="8" s="1"/>
  <c r="M178" i="1"/>
  <c r="L178" i="1"/>
  <c r="J178" i="1"/>
  <c r="I178" i="1"/>
  <c r="I174" i="1"/>
  <c r="J174" i="1"/>
  <c r="L174" i="1"/>
  <c r="M174" i="1"/>
  <c r="I170" i="1"/>
  <c r="J170" i="1"/>
  <c r="L170" i="1"/>
  <c r="M170" i="1"/>
  <c r="I171" i="1"/>
  <c r="J171" i="1"/>
  <c r="L171" i="1"/>
  <c r="M171" i="1"/>
  <c r="K178" i="1"/>
  <c r="I149" i="1"/>
  <c r="L149" i="1"/>
  <c r="M149" i="1"/>
  <c r="I119" i="1"/>
  <c r="K119" i="1"/>
  <c r="J119" i="1"/>
  <c r="L119" i="1"/>
  <c r="I99" i="1"/>
  <c r="J99" i="1"/>
  <c r="L99" i="1"/>
  <c r="M99" i="1"/>
  <c r="K99" i="1" s="1"/>
  <c r="M98" i="1"/>
  <c r="I98" i="1"/>
  <c r="K98" i="1" s="1"/>
  <c r="J98" i="1"/>
  <c r="L98" i="1"/>
  <c r="J82" i="1"/>
  <c r="M82" i="1"/>
  <c r="L82" i="1"/>
  <c r="I82" i="1"/>
  <c r="K82" i="1" s="1"/>
  <c r="M66" i="1"/>
  <c r="L66" i="1"/>
  <c r="J66" i="1"/>
  <c r="I66" i="1"/>
  <c r="I65" i="1"/>
  <c r="J65" i="1"/>
  <c r="L65" i="1"/>
  <c r="M65" i="1"/>
  <c r="I58" i="1"/>
  <c r="J58" i="1"/>
  <c r="L58" i="1"/>
  <c r="M58" i="1"/>
  <c r="L40" i="1"/>
  <c r="M44" i="1"/>
  <c r="L44" i="1"/>
  <c r="J44" i="1"/>
  <c r="I44" i="1"/>
  <c r="I40" i="1"/>
  <c r="J39" i="1"/>
  <c r="I48" i="1"/>
  <c r="K48" i="1" s="1"/>
  <c r="M5" i="1"/>
  <c r="L5" i="1"/>
  <c r="J5" i="1"/>
  <c r="I5" i="1"/>
  <c r="K5" i="1" s="1"/>
  <c r="K65" i="1"/>
  <c r="G40" i="8"/>
  <c r="H40" i="8"/>
  <c r="J40" i="8"/>
  <c r="K40" i="8"/>
  <c r="J29" i="1"/>
  <c r="I29" i="1"/>
  <c r="L29" i="1"/>
  <c r="M29" i="1"/>
  <c r="M100" i="1"/>
  <c r="I100" i="1"/>
  <c r="J100" i="1"/>
  <c r="L100" i="1"/>
  <c r="I80" i="1"/>
  <c r="J80" i="1"/>
  <c r="I79" i="1"/>
  <c r="J79" i="1"/>
  <c r="L79" i="1"/>
  <c r="M79" i="1"/>
  <c r="L80" i="1"/>
  <c r="M80" i="1"/>
  <c r="I56" i="1"/>
  <c r="J56" i="1"/>
  <c r="L56" i="1"/>
  <c r="M56" i="1"/>
  <c r="J21" i="1"/>
  <c r="I21" i="1"/>
  <c r="L21" i="1"/>
  <c r="M21" i="1"/>
  <c r="G21" i="8"/>
  <c r="H21" i="8"/>
  <c r="J21" i="8"/>
  <c r="K21" i="8"/>
  <c r="I94" i="1"/>
  <c r="J94" i="1"/>
  <c r="L94" i="1"/>
  <c r="M94" i="1"/>
  <c r="G42" i="8"/>
  <c r="H42" i="8"/>
  <c r="J42" i="8"/>
  <c r="K42" i="8"/>
  <c r="K71" i="8"/>
  <c r="J71" i="8"/>
  <c r="H71" i="8"/>
  <c r="G71" i="8"/>
  <c r="G53" i="8"/>
  <c r="H53" i="8"/>
  <c r="J53" i="8"/>
  <c r="K53" i="8"/>
  <c r="G43" i="8"/>
  <c r="I43" i="8" s="1"/>
  <c r="H43" i="8"/>
  <c r="J43" i="8"/>
  <c r="K43" i="8"/>
  <c r="M161" i="1"/>
  <c r="K161" i="1" s="1"/>
  <c r="L161" i="1"/>
  <c r="J161" i="1"/>
  <c r="I161" i="1"/>
  <c r="J160" i="1"/>
  <c r="I160" i="1"/>
  <c r="L160" i="1"/>
  <c r="M160" i="1"/>
  <c r="L169" i="1"/>
  <c r="M169" i="1"/>
  <c r="I169" i="1"/>
  <c r="J169" i="1"/>
  <c r="J23" i="1"/>
  <c r="I23" i="1"/>
  <c r="L23" i="1"/>
  <c r="M23" i="1"/>
  <c r="I42" i="8"/>
  <c r="I21" i="8"/>
  <c r="I71" i="8"/>
  <c r="K160" i="1"/>
  <c r="K94" i="1"/>
  <c r="K21" i="1"/>
  <c r="K79" i="1"/>
  <c r="K29" i="1"/>
  <c r="K56" i="1"/>
  <c r="K80" i="1"/>
  <c r="I53" i="8"/>
  <c r="K23" i="1"/>
  <c r="H28" i="8"/>
  <c r="G28" i="8"/>
  <c r="J28" i="8"/>
  <c r="K28" i="8"/>
  <c r="K39" i="8"/>
  <c r="G39" i="8"/>
  <c r="H39" i="8"/>
  <c r="G55" i="8"/>
  <c r="H55" i="8"/>
  <c r="J55" i="8"/>
  <c r="K55" i="8"/>
  <c r="I55" i="8" s="1"/>
  <c r="H49" i="8"/>
  <c r="G49" i="8"/>
  <c r="J49" i="8"/>
  <c r="K49" i="8"/>
  <c r="M15" i="1"/>
  <c r="I15" i="1"/>
  <c r="K15" i="1" s="1"/>
  <c r="J15" i="1"/>
  <c r="L15" i="1"/>
  <c r="I39" i="8"/>
  <c r="I49" i="8"/>
  <c r="J14" i="1"/>
  <c r="I14" i="1"/>
  <c r="L14" i="1"/>
  <c r="M14" i="1"/>
  <c r="K14" i="1" s="1"/>
  <c r="J18" i="1"/>
  <c r="I19" i="1"/>
  <c r="M18" i="1"/>
  <c r="I18" i="1"/>
  <c r="K18" i="1" s="1"/>
  <c r="L19" i="1"/>
  <c r="L18" i="1"/>
  <c r="M20" i="1"/>
  <c r="I20" i="1"/>
  <c r="K20" i="1" s="1"/>
  <c r="J20" i="1"/>
  <c r="L20" i="1"/>
  <c r="J38" i="1"/>
  <c r="I38" i="1"/>
  <c r="L38" i="1"/>
  <c r="M38" i="1"/>
  <c r="M57" i="1"/>
  <c r="L57" i="1"/>
  <c r="J57" i="1"/>
  <c r="I57" i="1"/>
  <c r="K57" i="1" s="1"/>
  <c r="I63" i="1"/>
  <c r="J63" i="1"/>
  <c r="L63" i="1"/>
  <c r="M63" i="1"/>
  <c r="K63" i="1" s="1"/>
  <c r="M78" i="1"/>
  <c r="I78" i="1"/>
  <c r="K78" i="1" s="1"/>
  <c r="J78" i="1"/>
  <c r="L78" i="1"/>
  <c r="M106" i="1"/>
  <c r="K106" i="1" s="1"/>
  <c r="I106" i="1"/>
  <c r="J106" i="1"/>
  <c r="L106" i="1"/>
  <c r="L147" i="1"/>
  <c r="M147" i="1"/>
  <c r="J147" i="1"/>
  <c r="I147" i="1"/>
  <c r="K147" i="1"/>
  <c r="I150" i="1"/>
  <c r="K150" i="1" s="1"/>
  <c r="J179" i="1"/>
  <c r="I179" i="1"/>
  <c r="L179" i="1"/>
  <c r="M179" i="1"/>
  <c r="K179" i="1"/>
  <c r="H18" i="8"/>
  <c r="G18" i="8"/>
  <c r="J18" i="8"/>
  <c r="K18" i="8"/>
  <c r="H24" i="8"/>
  <c r="G24" i="8"/>
  <c r="J24" i="8"/>
  <c r="K24" i="8"/>
  <c r="L55" i="1"/>
  <c r="I55" i="1"/>
  <c r="K55" i="1" s="1"/>
  <c r="J55" i="1"/>
  <c r="H51" i="8"/>
  <c r="G51" i="8"/>
  <c r="J51" i="8"/>
  <c r="K51" i="8"/>
  <c r="I24" i="8"/>
  <c r="I51" i="8"/>
  <c r="H10" i="8"/>
  <c r="G10" i="8"/>
  <c r="J10" i="8"/>
  <c r="K10" i="8"/>
  <c r="K60" i="8"/>
  <c r="J60" i="8"/>
  <c r="H60" i="8"/>
  <c r="G60" i="8"/>
  <c r="I60" i="8"/>
  <c r="I10" i="8"/>
  <c r="H59" i="8"/>
  <c r="G59" i="8"/>
  <c r="J59" i="8"/>
  <c r="K59" i="8"/>
  <c r="I59" i="8"/>
  <c r="K66" i="8"/>
  <c r="J66" i="8"/>
  <c r="H66" i="8"/>
  <c r="G66" i="8"/>
  <c r="K61" i="8"/>
  <c r="J61" i="8"/>
  <c r="H61" i="8"/>
  <c r="G61" i="8"/>
  <c r="I61" i="8" s="1"/>
  <c r="H23" i="8"/>
  <c r="G23" i="8"/>
  <c r="J23" i="8"/>
  <c r="K23" i="8"/>
  <c r="H12" i="8"/>
  <c r="G12" i="8"/>
  <c r="I12" i="8" s="1"/>
  <c r="J12" i="8"/>
  <c r="K12" i="8"/>
  <c r="H20" i="8"/>
  <c r="I66" i="8"/>
  <c r="G20" i="8"/>
  <c r="J20" i="8"/>
  <c r="K20" i="8"/>
  <c r="I97" i="1"/>
  <c r="J163" i="1"/>
  <c r="J164" i="1"/>
  <c r="J172" i="1"/>
  <c r="J175" i="1"/>
  <c r="J176" i="1"/>
  <c r="J180" i="1"/>
  <c r="J181" i="1"/>
  <c r="J159" i="1"/>
  <c r="J8" i="1"/>
  <c r="J10" i="1"/>
  <c r="J12" i="1"/>
  <c r="J13" i="1"/>
  <c r="J22" i="1"/>
  <c r="J25" i="1"/>
  <c r="J26" i="1"/>
  <c r="J27" i="1"/>
  <c r="J30" i="1"/>
  <c r="J31" i="1"/>
  <c r="J33" i="1"/>
  <c r="J36" i="1"/>
  <c r="J41" i="1"/>
  <c r="J42" i="1"/>
  <c r="J43" i="1"/>
  <c r="J46" i="1"/>
  <c r="J49" i="1"/>
  <c r="J54" i="1"/>
  <c r="J68" i="1"/>
  <c r="J74" i="1"/>
  <c r="J75" i="1"/>
  <c r="J76" i="1"/>
  <c r="J77" i="1"/>
  <c r="J81" i="1"/>
  <c r="J86" i="1"/>
  <c r="J87" i="1"/>
  <c r="J88" i="1"/>
  <c r="J89" i="1"/>
  <c r="J90" i="1"/>
  <c r="J95" i="1"/>
  <c r="J96" i="1"/>
  <c r="J97" i="1"/>
  <c r="J101" i="1"/>
  <c r="J104" i="1"/>
  <c r="J105" i="1"/>
  <c r="J107" i="1"/>
  <c r="J114" i="1"/>
  <c r="J117" i="1"/>
  <c r="J121" i="1"/>
  <c r="J132" i="1"/>
  <c r="J141" i="1"/>
  <c r="J142" i="1"/>
  <c r="J146" i="1"/>
  <c r="J148" i="1"/>
  <c r="J154" i="1"/>
  <c r="L97" i="1"/>
  <c r="M97" i="1"/>
  <c r="G6" i="8"/>
  <c r="G7" i="8"/>
  <c r="G8" i="8"/>
  <c r="G13" i="8"/>
  <c r="G19" i="8"/>
  <c r="G22" i="8"/>
  <c r="G27" i="8"/>
  <c r="G45" i="8"/>
  <c r="G52" i="8"/>
  <c r="G56" i="8"/>
  <c r="G64" i="8"/>
  <c r="G65" i="8"/>
  <c r="G67" i="8"/>
  <c r="G68" i="8"/>
  <c r="G70" i="8"/>
  <c r="G75" i="8"/>
  <c r="G5" i="8"/>
  <c r="H19" i="8"/>
  <c r="J19" i="8"/>
  <c r="K19" i="8"/>
  <c r="H22" i="8"/>
  <c r="J22" i="8"/>
  <c r="K22" i="8"/>
  <c r="H27" i="8"/>
  <c r="J27" i="8"/>
  <c r="K27" i="8"/>
  <c r="J39" i="8"/>
  <c r="H45" i="8"/>
  <c r="J45" i="8"/>
  <c r="K45" i="8"/>
  <c r="H52" i="8"/>
  <c r="J52" i="8"/>
  <c r="K52" i="8"/>
  <c r="H56" i="8"/>
  <c r="J56" i="8"/>
  <c r="K56" i="8"/>
  <c r="H64" i="8"/>
  <c r="J64" i="8"/>
  <c r="K64" i="8"/>
  <c r="H65" i="8"/>
  <c r="J65" i="8"/>
  <c r="K65" i="8"/>
  <c r="H67" i="8"/>
  <c r="J67" i="8"/>
  <c r="K67" i="8"/>
  <c r="H68" i="8"/>
  <c r="J68" i="8"/>
  <c r="K68" i="8"/>
  <c r="H70" i="8"/>
  <c r="J70" i="8"/>
  <c r="K70" i="8"/>
  <c r="H75" i="8"/>
  <c r="J75" i="8"/>
  <c r="H8" i="8"/>
  <c r="H13" i="8"/>
  <c r="H6" i="8"/>
  <c r="H7" i="8"/>
  <c r="H5" i="8"/>
  <c r="K6" i="8"/>
  <c r="K7" i="8"/>
  <c r="K8" i="8"/>
  <c r="K13" i="8"/>
  <c r="K5" i="8"/>
  <c r="I8" i="1"/>
  <c r="I10" i="1"/>
  <c r="I12" i="1"/>
  <c r="I13" i="1"/>
  <c r="I22" i="1"/>
  <c r="I25" i="1"/>
  <c r="I26" i="1"/>
  <c r="I27" i="1"/>
  <c r="I30" i="1"/>
  <c r="I31" i="1"/>
  <c r="I33" i="1"/>
  <c r="I36" i="1"/>
  <c r="I39" i="1"/>
  <c r="I41" i="1"/>
  <c r="I42" i="1"/>
  <c r="I43" i="1"/>
  <c r="I46" i="1"/>
  <c r="I49" i="1"/>
  <c r="I54" i="1"/>
  <c r="I68" i="1"/>
  <c r="I69" i="1"/>
  <c r="I74" i="1"/>
  <c r="I75" i="1"/>
  <c r="I76" i="1"/>
  <c r="I77" i="1"/>
  <c r="I81" i="1"/>
  <c r="I84" i="1"/>
  <c r="I86" i="1"/>
  <c r="I87" i="1"/>
  <c r="I88" i="1"/>
  <c r="I89" i="1"/>
  <c r="I90" i="1"/>
  <c r="I95" i="1"/>
  <c r="I96" i="1"/>
  <c r="I101" i="1"/>
  <c r="I102" i="1"/>
  <c r="I103" i="1"/>
  <c r="I104" i="1"/>
  <c r="I105" i="1"/>
  <c r="I107" i="1"/>
  <c r="I110" i="1"/>
  <c r="I112" i="1"/>
  <c r="I114" i="1"/>
  <c r="I117" i="1"/>
  <c r="K117" i="1" s="1"/>
  <c r="I121" i="1"/>
  <c r="I129" i="1"/>
  <c r="I132" i="1"/>
  <c r="I141" i="1"/>
  <c r="I142" i="1"/>
  <c r="I146" i="1"/>
  <c r="I148" i="1"/>
  <c r="I153" i="1"/>
  <c r="I154" i="1"/>
  <c r="I155" i="1"/>
  <c r="I156" i="1"/>
  <c r="I159" i="1"/>
  <c r="I163" i="1"/>
  <c r="I164" i="1"/>
  <c r="I166" i="1"/>
  <c r="I167" i="1"/>
  <c r="I172" i="1"/>
  <c r="I175" i="1"/>
  <c r="I176" i="1"/>
  <c r="I180" i="1"/>
  <c r="I181" i="1"/>
  <c r="I75" i="8"/>
  <c r="I67" i="8"/>
  <c r="I64" i="8"/>
  <c r="I52" i="8"/>
  <c r="I45" i="8"/>
  <c r="I22" i="8"/>
  <c r="I6" i="8"/>
  <c r="I5" i="8"/>
  <c r="I70" i="8"/>
  <c r="I68" i="8"/>
  <c r="I65" i="8"/>
  <c r="I56" i="8"/>
  <c r="I27" i="8"/>
  <c r="I19" i="8"/>
  <c r="I13" i="8"/>
  <c r="I8" i="8"/>
  <c r="I7" i="8"/>
  <c r="G76" i="8"/>
  <c r="J155" i="1"/>
  <c r="J182" i="1" s="1"/>
  <c r="M8" i="1"/>
  <c r="K8" i="1" s="1"/>
  <c r="L8" i="1"/>
  <c r="M10" i="1"/>
  <c r="K10" i="1" s="1"/>
  <c r="L10" i="1"/>
  <c r="M12" i="1"/>
  <c r="K12" i="1" s="1"/>
  <c r="L12" i="1"/>
  <c r="M13" i="1"/>
  <c r="K13" i="1" s="1"/>
  <c r="L13" i="1"/>
  <c r="M22" i="1"/>
  <c r="K22" i="1" s="1"/>
  <c r="L22" i="1"/>
  <c r="M25" i="1"/>
  <c r="K25" i="1"/>
  <c r="L25" i="1"/>
  <c r="M26" i="1"/>
  <c r="K26" i="1" s="1"/>
  <c r="L26" i="1"/>
  <c r="M27" i="1"/>
  <c r="K27" i="1" s="1"/>
  <c r="L27" i="1"/>
  <c r="M30" i="1"/>
  <c r="K30" i="1" s="1"/>
  <c r="L30" i="1"/>
  <c r="M31" i="1"/>
  <c r="K31" i="1" s="1"/>
  <c r="L31" i="1"/>
  <c r="M33" i="1"/>
  <c r="K33" i="1" s="1"/>
  <c r="L33" i="1"/>
  <c r="M36" i="1"/>
  <c r="K36" i="1" s="1"/>
  <c r="L36" i="1"/>
  <c r="M39" i="1"/>
  <c r="K39" i="1" s="1"/>
  <c r="L39" i="1"/>
  <c r="M41" i="1"/>
  <c r="K41" i="1"/>
  <c r="L41" i="1"/>
  <c r="M42" i="1"/>
  <c r="K42" i="1" s="1"/>
  <c r="L42" i="1"/>
  <c r="M43" i="1"/>
  <c r="K43" i="1" s="1"/>
  <c r="L43" i="1"/>
  <c r="M46" i="1"/>
  <c r="K46" i="1" s="1"/>
  <c r="L46" i="1"/>
  <c r="M49" i="1"/>
  <c r="K49" i="1" s="1"/>
  <c r="L49" i="1"/>
  <c r="M54" i="1"/>
  <c r="K54" i="1" s="1"/>
  <c r="L54" i="1"/>
  <c r="M68" i="1"/>
  <c r="K68" i="1" s="1"/>
  <c r="L68" i="1"/>
  <c r="M69" i="1"/>
  <c r="K69" i="1" s="1"/>
  <c r="L69" i="1"/>
  <c r="M74" i="1"/>
  <c r="K74" i="1"/>
  <c r="L74" i="1"/>
  <c r="M75" i="1"/>
  <c r="K75" i="1" s="1"/>
  <c r="L75" i="1"/>
  <c r="M76" i="1"/>
  <c r="K76" i="1" s="1"/>
  <c r="L76" i="1"/>
  <c r="M77" i="1"/>
  <c r="K77" i="1" s="1"/>
  <c r="L77" i="1"/>
  <c r="M81" i="1"/>
  <c r="K81" i="1" s="1"/>
  <c r="L81" i="1"/>
  <c r="M84" i="1"/>
  <c r="K84" i="1" s="1"/>
  <c r="L84" i="1"/>
  <c r="M86" i="1"/>
  <c r="K86" i="1" s="1"/>
  <c r="L86" i="1"/>
  <c r="M87" i="1"/>
  <c r="K87" i="1" s="1"/>
  <c r="L87" i="1"/>
  <c r="M88" i="1"/>
  <c r="K88" i="1"/>
  <c r="L88" i="1"/>
  <c r="M89" i="1"/>
  <c r="K89" i="1" s="1"/>
  <c r="L89" i="1"/>
  <c r="M90" i="1"/>
  <c r="K90" i="1" s="1"/>
  <c r="L90" i="1"/>
  <c r="M95" i="1"/>
  <c r="K95" i="1" s="1"/>
  <c r="L95" i="1"/>
  <c r="M96" i="1"/>
  <c r="K96" i="1" s="1"/>
  <c r="L96" i="1"/>
  <c r="M101" i="1"/>
  <c r="K101" i="1" s="1"/>
  <c r="L101" i="1"/>
  <c r="M102" i="1"/>
  <c r="K102" i="1" s="1"/>
  <c r="L102" i="1"/>
  <c r="M104" i="1"/>
  <c r="K104" i="1" s="1"/>
  <c r="L104" i="1"/>
  <c r="M105" i="1"/>
  <c r="K105" i="1"/>
  <c r="L105" i="1"/>
  <c r="M107" i="1"/>
  <c r="K107" i="1" s="1"/>
  <c r="L107" i="1"/>
  <c r="M110" i="1"/>
  <c r="K110" i="1" s="1"/>
  <c r="L110" i="1"/>
  <c r="M112" i="1"/>
  <c r="K112" i="1" s="1"/>
  <c r="L112" i="1"/>
  <c r="M114" i="1"/>
  <c r="K114" i="1" s="1"/>
  <c r="L114" i="1"/>
  <c r="L117" i="1"/>
  <c r="M121" i="1"/>
  <c r="K121" i="1" s="1"/>
  <c r="L121" i="1"/>
  <c r="M129" i="1"/>
  <c r="K129" i="1" s="1"/>
  <c r="L129" i="1"/>
  <c r="M132" i="1"/>
  <c r="K132" i="1" s="1"/>
  <c r="L132" i="1"/>
  <c r="M141" i="1"/>
  <c r="K141" i="1" s="1"/>
  <c r="L141" i="1"/>
  <c r="M142" i="1"/>
  <c r="K142" i="1"/>
  <c r="L142" i="1"/>
  <c r="M146" i="1"/>
  <c r="K146" i="1" s="1"/>
  <c r="L146" i="1"/>
  <c r="M148" i="1"/>
  <c r="K148" i="1" s="1"/>
  <c r="L148" i="1"/>
  <c r="M153" i="1"/>
  <c r="K153" i="1" s="1"/>
  <c r="L153" i="1"/>
  <c r="M154" i="1"/>
  <c r="K154" i="1" s="1"/>
  <c r="L154" i="1"/>
  <c r="M155" i="1"/>
  <c r="K155" i="1" s="1"/>
  <c r="L155" i="1"/>
  <c r="L156" i="1"/>
  <c r="M159" i="1"/>
  <c r="K159" i="1" s="1"/>
  <c r="L159" i="1"/>
  <c r="M163" i="1"/>
  <c r="K163" i="1" s="1"/>
  <c r="L163" i="1"/>
  <c r="M164" i="1"/>
  <c r="K164" i="1" s="1"/>
  <c r="L164" i="1"/>
  <c r="M172" i="1"/>
  <c r="K172" i="1" s="1"/>
  <c r="L172" i="1"/>
  <c r="M175" i="1"/>
  <c r="K175" i="1" s="1"/>
  <c r="L175" i="1"/>
  <c r="M176" i="1"/>
  <c r="K176" i="1"/>
  <c r="L176" i="1"/>
  <c r="M180" i="1"/>
  <c r="K180" i="1" s="1"/>
  <c r="L180" i="1"/>
  <c r="M181" i="1"/>
  <c r="K181" i="1" s="1"/>
  <c r="L181" i="1"/>
  <c r="J7" i="8"/>
  <c r="J8" i="8"/>
  <c r="J5" i="8"/>
  <c r="J6" i="8"/>
  <c r="J13" i="8"/>
  <c r="H182" i="1"/>
  <c r="J76" i="8"/>
  <c r="I182" i="1"/>
  <c r="K76" i="8"/>
  <c r="I20" i="8" l="1"/>
  <c r="I23" i="8"/>
  <c r="I18" i="8"/>
  <c r="K100" i="1"/>
  <c r="K44" i="1"/>
  <c r="K58" i="1"/>
  <c r="K66" i="1"/>
  <c r="K171" i="1"/>
  <c r="K170" i="1"/>
  <c r="K174" i="1"/>
  <c r="K24" i="1"/>
  <c r="I28" i="8"/>
  <c r="I40" i="8"/>
  <c r="K149" i="1"/>
  <c r="I36" i="8"/>
  <c r="I9" i="8"/>
  <c r="K9" i="1"/>
  <c r="K11" i="1"/>
  <c r="K38" i="1"/>
  <c r="K116" i="1"/>
  <c r="K136" i="1"/>
  <c r="K177" i="1"/>
  <c r="K166" i="1"/>
  <c r="K7" i="1"/>
  <c r="K47" i="1"/>
  <c r="K130" i="1"/>
  <c r="I76" i="8"/>
</calcChain>
</file>

<file path=xl/sharedStrings.xml><?xml version="1.0" encoding="utf-8"?>
<sst xmlns="http://schemas.openxmlformats.org/spreadsheetml/2006/main" count="1400" uniqueCount="758">
  <si>
    <t>Épület címe</t>
  </si>
  <si>
    <t>Lakásszám</t>
  </si>
  <si>
    <t>Munkák megnevezése</t>
  </si>
  <si>
    <t>Megjegyzés</t>
  </si>
  <si>
    <t>Társasház önrésze</t>
  </si>
  <si>
    <t>2.</t>
  </si>
  <si>
    <t>3.</t>
  </si>
  <si>
    <t>4.</t>
  </si>
  <si>
    <t>8.</t>
  </si>
  <si>
    <t>9.</t>
  </si>
  <si>
    <t>11.</t>
  </si>
  <si>
    <t>14.</t>
  </si>
  <si>
    <t>16.</t>
  </si>
  <si>
    <t>22.</t>
  </si>
  <si>
    <t>25.</t>
  </si>
  <si>
    <t>26.</t>
  </si>
  <si>
    <t>29.</t>
  </si>
  <si>
    <t>42.</t>
  </si>
  <si>
    <t>45.</t>
  </si>
  <si>
    <t>58.</t>
  </si>
  <si>
    <t>59.</t>
  </si>
  <si>
    <t>1.</t>
  </si>
  <si>
    <t>5.</t>
  </si>
  <si>
    <t>6.</t>
  </si>
  <si>
    <t>7.</t>
  </si>
  <si>
    <t>10.</t>
  </si>
  <si>
    <t>12.</t>
  </si>
  <si>
    <t>13.</t>
  </si>
  <si>
    <t>15.</t>
  </si>
  <si>
    <t>17.</t>
  </si>
  <si>
    <t>18.</t>
  </si>
  <si>
    <t>19.</t>
  </si>
  <si>
    <t>20.</t>
  </si>
  <si>
    <t>21.</t>
  </si>
  <si>
    <t>23.</t>
  </si>
  <si>
    <t>24.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</si>
  <si>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</si>
  <si>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</si>
  <si>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</si>
  <si>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</si>
  <si>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</si>
  <si>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</si>
  <si>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</si>
  <si>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</si>
  <si>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</si>
  <si>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</si>
  <si>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</si>
  <si>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</si>
  <si>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</si>
  <si>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</si>
  <si>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</si>
  <si>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</si>
  <si>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46.</t>
  </si>
  <si>
    <t>47.</t>
  </si>
  <si>
    <t>48.</t>
  </si>
  <si>
    <t>49.</t>
  </si>
  <si>
    <t>53.</t>
  </si>
  <si>
    <t>57.</t>
  </si>
  <si>
    <t>60.</t>
  </si>
  <si>
    <t>62.</t>
  </si>
  <si>
    <t>63.</t>
  </si>
  <si>
    <t>64.</t>
  </si>
  <si>
    <t>65.</t>
  </si>
  <si>
    <t>66.</t>
  </si>
  <si>
    <t>67.</t>
  </si>
  <si>
    <t xml:space="preserve">Korábbi pályázaton nyert támogatás (eFt)        </t>
  </si>
  <si>
    <t>70.</t>
  </si>
  <si>
    <t>73.</t>
  </si>
  <si>
    <t>78.</t>
  </si>
  <si>
    <t>79.</t>
  </si>
  <si>
    <t>80.</t>
  </si>
  <si>
    <t>84.</t>
  </si>
  <si>
    <t>86.</t>
  </si>
  <si>
    <t>87.</t>
  </si>
  <si>
    <t>90.</t>
  </si>
  <si>
    <t>91.</t>
  </si>
  <si>
    <t>96.</t>
  </si>
  <si>
    <t>98.</t>
  </si>
  <si>
    <t>99.</t>
  </si>
  <si>
    <t>100.</t>
  </si>
  <si>
    <t>101.</t>
  </si>
  <si>
    <t>103.</t>
  </si>
  <si>
    <t>104.</t>
  </si>
  <si>
    <t>107.</t>
  </si>
  <si>
    <t>108.</t>
  </si>
  <si>
    <t>109.</t>
  </si>
  <si>
    <t>110.</t>
  </si>
  <si>
    <t>50.</t>
  </si>
  <si>
    <t>51.</t>
  </si>
  <si>
    <t>52.</t>
  </si>
  <si>
    <t>54.</t>
  </si>
  <si>
    <t>55.</t>
  </si>
  <si>
    <t>56.</t>
  </si>
  <si>
    <t>61.</t>
  </si>
  <si>
    <t>68.</t>
  </si>
  <si>
    <t>71.</t>
  </si>
  <si>
    <t>72.</t>
  </si>
  <si>
    <t>75.</t>
  </si>
  <si>
    <t>76.</t>
  </si>
  <si>
    <t>81.</t>
  </si>
  <si>
    <t>82.</t>
  </si>
  <si>
    <t>88.</t>
  </si>
  <si>
    <t>93.</t>
  </si>
  <si>
    <t>94.</t>
  </si>
  <si>
    <t>95.</t>
  </si>
  <si>
    <t>97.</t>
  </si>
  <si>
    <t>102.</t>
  </si>
  <si>
    <t>106.</t>
  </si>
  <si>
    <t>Védettség</t>
  </si>
  <si>
    <t>lásd. 1. munkánál</t>
  </si>
  <si>
    <t>felvonó felújítása</t>
  </si>
  <si>
    <t>Látható hom-lokzat  felújítása  = "1"</t>
  </si>
  <si>
    <t>Érvénytelen, nincs bruttó 750.000,- ft</t>
  </si>
  <si>
    <t>Üllői út 155.</t>
  </si>
  <si>
    <t>erkélyek felújítása</t>
  </si>
  <si>
    <t>Üllői út 151.</t>
  </si>
  <si>
    <t>Üllői út 163.</t>
  </si>
  <si>
    <t>Üllői út 167.</t>
  </si>
  <si>
    <t>belső homlokzat felújítása</t>
  </si>
  <si>
    <t>Ráday u. 008.</t>
  </si>
  <si>
    <t>Ráday u. 016.</t>
  </si>
  <si>
    <t>Ráday u. 034.</t>
  </si>
  <si>
    <t>Üllői út 063.</t>
  </si>
  <si>
    <t>Vaskapu u. 001/A.</t>
  </si>
  <si>
    <t>Mester u. 013.</t>
  </si>
  <si>
    <t>Ráday u. 022.</t>
  </si>
  <si>
    <t>Ferenc krt. 031.</t>
  </si>
  <si>
    <t>Üllői út 021.</t>
  </si>
  <si>
    <t>Tompa u. 014.</t>
  </si>
  <si>
    <t>Bakáts tér 008.</t>
  </si>
  <si>
    <t>Börzsöny u. 010.</t>
  </si>
  <si>
    <t>Aranyvirág stny. 009.</t>
  </si>
  <si>
    <t>Börzsöny u. 001.</t>
  </si>
  <si>
    <t>Aranyvirág stny. 003.</t>
  </si>
  <si>
    <t>Mester u. 053-055.</t>
  </si>
  <si>
    <t>Mester u. 039.</t>
  </si>
  <si>
    <t>Mester u. 034.</t>
  </si>
  <si>
    <t>Mester u. 015.</t>
  </si>
  <si>
    <t>Mester u. 001.</t>
  </si>
  <si>
    <t>tető felújítása (részleges)</t>
  </si>
  <si>
    <t>függőfolyosó felújítása</t>
  </si>
  <si>
    <t>Erkel u. 013/A.</t>
  </si>
  <si>
    <t>Lónyay u. 045.</t>
  </si>
  <si>
    <t>lépcsőház felújítása</t>
  </si>
  <si>
    <t>Lónyay u. 013/A.</t>
  </si>
  <si>
    <t>Ferenc krt. 039.</t>
  </si>
  <si>
    <t>Ráday u. 054.</t>
  </si>
  <si>
    <t>Hurok u. 005.</t>
  </si>
  <si>
    <t>Pöttyös u. 009.</t>
  </si>
  <si>
    <t>Toronyház u. 008.</t>
  </si>
  <si>
    <t>Epreserdő u. 024.</t>
  </si>
  <si>
    <t>Dési H. u. 005.</t>
  </si>
  <si>
    <t>Toronyház u. 010.</t>
  </si>
  <si>
    <t>Ifjúmunkás u. 032.</t>
  </si>
  <si>
    <t>Hőgyes E. u. 006.</t>
  </si>
  <si>
    <t>kémények felújítása (III. ütem)</t>
  </si>
  <si>
    <t>Ferenc krt. 008.</t>
  </si>
  <si>
    <t>Soroksári út 038-040.</t>
  </si>
  <si>
    <t>Üllői út 005.</t>
  </si>
  <si>
    <t>kémények felújítása</t>
  </si>
  <si>
    <t>Vámház krt. 015.</t>
  </si>
  <si>
    <t>Ferenc krt. 006. (Ráday u. 060.)</t>
  </si>
  <si>
    <t>Sobieski J. u. 038.</t>
  </si>
  <si>
    <t>közüzemi vezeték felújítása (gázhálózat)</t>
  </si>
  <si>
    <t>Vámház krt. 009.</t>
  </si>
  <si>
    <t>Ferenc krt. 002-004.</t>
  </si>
  <si>
    <t>kémények felújítása (II. ütem)</t>
  </si>
  <si>
    <t>Üllői út 089/A.</t>
  </si>
  <si>
    <t>Tompa u. 015/A.</t>
  </si>
  <si>
    <t>Tűzoltó u. 006.</t>
  </si>
  <si>
    <t>Bakáts u. 008.</t>
  </si>
  <si>
    <t>Ráday u. 025.</t>
  </si>
  <si>
    <t>Ráday u. 009.</t>
  </si>
  <si>
    <t>Ráday u. 031/K.</t>
  </si>
  <si>
    <t>Ráday u. 031/B.</t>
  </si>
  <si>
    <t>kémények felújítása (felépítmény)</t>
  </si>
  <si>
    <t>tető felújítása</t>
  </si>
  <si>
    <t>lépcsőház, kapualj felújítása</t>
  </si>
  <si>
    <t>Lónyay u. 013/B.</t>
  </si>
  <si>
    <t>Lónyay u. 020.</t>
  </si>
  <si>
    <t>Bakáts u. 005.</t>
  </si>
  <si>
    <t>Vaskapu u. 006/ B.</t>
  </si>
  <si>
    <t>tető, kémények felújítása</t>
  </si>
  <si>
    <t>Haller u. 044.</t>
  </si>
  <si>
    <t>112.</t>
  </si>
  <si>
    <t>113.</t>
  </si>
  <si>
    <t>114.</t>
  </si>
  <si>
    <t>külső homlokzat felújítása</t>
  </si>
  <si>
    <t>külső homlokzat felújítása (tűzfal)</t>
  </si>
  <si>
    <t>2013. évi lakóház- felújítási pályázat Belső- és Középső-Ferencváros</t>
  </si>
  <si>
    <t>2013. évi ferencvárosi lakóház-felújítási pályázat Külső-Ferencváros (J.A. -; MÁV -, Aszódi lakótelep, stb.)</t>
  </si>
  <si>
    <t>69.</t>
  </si>
  <si>
    <t>115.</t>
  </si>
  <si>
    <t>116.</t>
  </si>
  <si>
    <t>Ssz.</t>
  </si>
  <si>
    <t>Ép. Szám</t>
  </si>
  <si>
    <t>Aranyvirág stny. 007.</t>
  </si>
  <si>
    <t>2010 év: homl. 1.000e Ft; Elszámolt vele</t>
  </si>
  <si>
    <t>2011 év: fütk. 800e Ft; Elszámolt vele</t>
  </si>
  <si>
    <t xml:space="preserve">2012 év: tetőszig. 1.800e Ft; Elszámolt vele             </t>
  </si>
  <si>
    <t xml:space="preserve">2012 év: végfalszig. 1.300e Ft; Elszámolt vele             </t>
  </si>
  <si>
    <t xml:space="preserve">2010 év: végf. hősz. 1.000e Ft;  Elszámolt vele           </t>
  </si>
  <si>
    <t>Dési H. u. 021.</t>
  </si>
  <si>
    <t>-</t>
  </si>
  <si>
    <t>Üllői út 039-43.</t>
  </si>
  <si>
    <t>Legkisebb adható (lakásszám szerint)</t>
  </si>
  <si>
    <t>Megpályázott munkánkként adható maximális támogatás</t>
  </si>
  <si>
    <t xml:space="preserve">Költségek munkanemenként  részletezve </t>
  </si>
  <si>
    <t>Költségek lakóépületenként összesen</t>
  </si>
  <si>
    <t>Összesen maximum adható (lakásszám szerint)</t>
  </si>
  <si>
    <t>Páva u. 037.</t>
  </si>
  <si>
    <t>A lakóépületnek adható maximális támogatás</t>
  </si>
  <si>
    <t>2009 év: gáz 700e Ft; Elszámolt vele</t>
  </si>
  <si>
    <t>2008 év: kémény 1.640e Ft; Elszámolt vele</t>
  </si>
  <si>
    <t>Dési H. u. 016.</t>
  </si>
  <si>
    <t xml:space="preserve">2005 év: gáz 900e Ft;  Elszámolt vele           </t>
  </si>
  <si>
    <t>Börzsöny u. 009.</t>
  </si>
  <si>
    <t>közüzemi vezeték felújítása (cirkulációs rendszer)</t>
  </si>
  <si>
    <t>2011 év: tetőszig. 1.000e Ft; Elszámolt vele</t>
  </si>
  <si>
    <t>Dési H. u. 024.</t>
  </si>
  <si>
    <t>lépcsőházbejárati portál cseréje</t>
  </si>
  <si>
    <t xml:space="preserve">2011 év: északif. hősz. 1.300e Ft;  Elszámolt vele           </t>
  </si>
  <si>
    <t>Távíró u. 024.</t>
  </si>
  <si>
    <t xml:space="preserve">2007 év: elekth. 900e Ft;  Elszámolt vele           </t>
  </si>
  <si>
    <t>Toronyház u. 016.</t>
  </si>
  <si>
    <t xml:space="preserve">2008 év: tető 1.000e Ft;  Elszámolt vele           </t>
  </si>
  <si>
    <t>Távíró u. 007.</t>
  </si>
  <si>
    <t>Távíró u. 022.</t>
  </si>
  <si>
    <t>2007 év: elekt. 900e Ft; Elszámolt vele</t>
  </si>
  <si>
    <t>2010 év: gáz. 687e Ft; Elszámolt vele</t>
  </si>
  <si>
    <t>Börzsöny u. 007.</t>
  </si>
  <si>
    <t xml:space="preserve">2006 év: elekt. 800e Ft; Elszámolt vele             </t>
  </si>
  <si>
    <t>Osztag út 013.</t>
  </si>
  <si>
    <t>Kinizsi u. 013.</t>
  </si>
  <si>
    <t>Dési H. u. 032.</t>
  </si>
  <si>
    <t>FÖKÉTÜSZ kéménybéleléseket írt elő, ennek elkerülésére FŐTÁV-hoz csatlakozik a ház.</t>
  </si>
  <si>
    <t xml:space="preserve">2009 év: fevonó hősz. 500e Ft;  Elszámolt vele           </t>
  </si>
  <si>
    <t>közüzemi vezeték felújítása (melegvíz szolgátatásra történő átállás)</t>
  </si>
  <si>
    <t>tető felújítása (fsz-i. üzletfelségek)</t>
  </si>
  <si>
    <t xml:space="preserve">2010 év: erkély 1.000e Ft;  Elszámolt vele           </t>
  </si>
  <si>
    <t>Dési H. u. 002.</t>
  </si>
  <si>
    <t>Osztag út 015.</t>
  </si>
  <si>
    <t>2012 év: udvar 400e Ft; Elszámolt vele</t>
  </si>
  <si>
    <t>2012 év: függőf. 1.200e Ft; Elszámolt vele</t>
  </si>
  <si>
    <t>közüzemi vezeték felújítása (vízhálózat)</t>
  </si>
  <si>
    <t>Vaskapu u. 006/ A.</t>
  </si>
  <si>
    <t>2011 év: elekth. 1.100e Ft; Elszámolt vele</t>
  </si>
  <si>
    <t>Tűzoltó u. 021.</t>
  </si>
  <si>
    <t>2009 év: függőf. 1.000e Ft; Elszámolt vele</t>
  </si>
  <si>
    <t>Tűzoltó u. 005.</t>
  </si>
  <si>
    <t>2010 év: kémény. 800e Ft; Elszámolt vele</t>
  </si>
  <si>
    <t>2012 év: tető 1.000e Ft; Elszámolt vele</t>
  </si>
  <si>
    <t>tető felújítása (részleges II. ütem)</t>
  </si>
  <si>
    <t>Ráday u. 023.</t>
  </si>
  <si>
    <t>2010 év: függőf. 1.350e Ft; Elszámolt vele</t>
  </si>
  <si>
    <t>2012 év: tető 1.350e Ft; Elszámolt vele</t>
  </si>
  <si>
    <t>közüzemi vezeték felújítása (elektromos hálózat)</t>
  </si>
  <si>
    <t>Páva u. 031.</t>
  </si>
  <si>
    <t>Páva u. 024.</t>
  </si>
  <si>
    <t>2012 év: kémény 1.462,4e Ft; Elszámolt vele</t>
  </si>
  <si>
    <t>FÖKÉTÜSZ felszólítás</t>
  </si>
  <si>
    <t>2010 év: kémény 1.000e Ft; Elszámolt vele</t>
  </si>
  <si>
    <t>Éves felülvizsg. Során felmerült hibák</t>
  </si>
  <si>
    <t>Márton u. 011</t>
  </si>
  <si>
    <t>tető és kémények felújítása</t>
  </si>
  <si>
    <t>Lónyay u. 060.</t>
  </si>
  <si>
    <t>Köztelek u. 004/B.</t>
  </si>
  <si>
    <t>Knézits u. 002.</t>
  </si>
  <si>
    <t>belső homlokzat és kapualj felújítása</t>
  </si>
  <si>
    <t>Haller u. 020.</t>
  </si>
  <si>
    <t>Ferenc krt. 033.</t>
  </si>
  <si>
    <t>2011 év: kémény 600e Ft; Elszámolt vele</t>
  </si>
  <si>
    <t>2012 év: kémény 500e Ft; Elszámolt vele</t>
  </si>
  <si>
    <t>Erkel u. 004.</t>
  </si>
  <si>
    <t>tető felújítása (részleges, I. ütem)</t>
  </si>
  <si>
    <t>Dandár u. 017.</t>
  </si>
  <si>
    <t>2011 év: kémény 800e Ft; Elszámolt vele</t>
  </si>
  <si>
    <t>lásd 1. munkánál</t>
  </si>
  <si>
    <t>Bokréta u. 028.</t>
  </si>
  <si>
    <t>2010 év: homl. 600e Ft; Elszámolt vele</t>
  </si>
  <si>
    <t>Gázszivárgás</t>
  </si>
  <si>
    <t>2008 év:kémény 3.000e Ft; Elszámolt vele</t>
  </si>
  <si>
    <t>2010 év: tető felú. 600; Elszámolt vele</t>
  </si>
  <si>
    <t>Pöttyös u. 008.</t>
  </si>
  <si>
    <t>közüzemi vezeték felújítása (fűtés alapvez.)</t>
  </si>
  <si>
    <t>2008 év: gáz. 1.000e Ft; Elszámolt vele</t>
  </si>
  <si>
    <t>Baleset veszélyes</t>
  </si>
  <si>
    <t>A vezeték kilyukadt</t>
  </si>
  <si>
    <t>Epreserdő u. 026.</t>
  </si>
  <si>
    <t>belső homlokzat felújítása (I. ütem)</t>
  </si>
  <si>
    <t>Ernő u. 019.</t>
  </si>
  <si>
    <t>2006 év: kémény 500e Ft; Elszámolt vele</t>
  </si>
  <si>
    <t>2012 év: kémény 350e Ft; Elszámolt vele</t>
  </si>
  <si>
    <t>lépcsőház, aula felújítása</t>
  </si>
  <si>
    <t>Üllői út 109/B.</t>
  </si>
  <si>
    <t>2010 év: függőf. 750e Ft; Elszámolt vele</t>
  </si>
  <si>
    <t>2012 év: kémény. 759e Ft; Elszámolt vele</t>
  </si>
  <si>
    <t>erkélyek felújítása (külső homlokzaton)</t>
  </si>
  <si>
    <t>Üllői út 069.</t>
  </si>
  <si>
    <t>Ifjúmunkás u. 020.</t>
  </si>
  <si>
    <t xml:space="preserve">2010 év: fütésk. 500e Ft;  Elszámolt vele           </t>
  </si>
  <si>
    <t xml:space="preserve">2006 év: erkély 500e Ft;  Elszámolt vele           </t>
  </si>
  <si>
    <t>Pöttyös u. 003.</t>
  </si>
  <si>
    <t>2009 év: közpf. 1.100e Ft; Elszámolt vele</t>
  </si>
  <si>
    <t>Üllői út 165.</t>
  </si>
  <si>
    <t>Ifjúmunkás u. 014.</t>
  </si>
  <si>
    <t xml:space="preserve">2010 év: fütésk. 800e Ft;  Elszámolt vele           </t>
  </si>
  <si>
    <t>Páva u. 018.</t>
  </si>
  <si>
    <t>portál és pinceablak felújítás</t>
  </si>
  <si>
    <t>2012 év: felvonó 1.000; Elszámolt vele</t>
  </si>
  <si>
    <t>Dési H. u. 020.</t>
  </si>
  <si>
    <t xml:space="preserve">2006 év: gáz 800e Ft;  Elszámolt vele           </t>
  </si>
  <si>
    <t>Erkel u. 006.</t>
  </si>
  <si>
    <t>2011 év: elekt. 700e Ft; Elszámolt vele</t>
  </si>
  <si>
    <t>Kinizsi u. 031.</t>
  </si>
  <si>
    <t>2011 év: kémény 400e Ft; Elszámolt vele</t>
  </si>
  <si>
    <t>Mátyás u. 004.</t>
  </si>
  <si>
    <t>2009 év: gáz 500e Ft; Elszámolt vele</t>
  </si>
  <si>
    <t>tető felújítása (járulékos munkákkal)</t>
  </si>
  <si>
    <t>Ráday u. 007.</t>
  </si>
  <si>
    <t>Ferenc krt. 012.</t>
  </si>
  <si>
    <t>2010 év: kémény 600e Ft; Elszámolt vele</t>
  </si>
  <si>
    <t>FŐKÉTÜSZ felszólítás</t>
  </si>
  <si>
    <t>Üllői út 065-67.</t>
  </si>
  <si>
    <t>Beázik, homlokzat vizesedik.</t>
  </si>
  <si>
    <t xml:space="preserve">2011 év: felvonó 1.400e Ft;  Elszámolt vele           </t>
  </si>
  <si>
    <t>Hurok u. 007.</t>
  </si>
  <si>
    <t>Angyal u. 017</t>
  </si>
  <si>
    <t>2012 év: víz, csat 1.840e Ft; Elszámolt vele</t>
  </si>
  <si>
    <t>Haller u. 080-82.</t>
  </si>
  <si>
    <t>2009 év: felvonó 500e Ft; Elszámolt vele</t>
  </si>
  <si>
    <t>Knézits u. 006.</t>
  </si>
  <si>
    <t>2011 év: tető (részleges) 300e Ft; Elszámolt vele</t>
  </si>
  <si>
    <t>Liliom u. 030.</t>
  </si>
  <si>
    <t>külső homlokzati ablakok felújítása</t>
  </si>
  <si>
    <t>2010 év: lépcső 200e Ft; Elszámolt vele</t>
  </si>
  <si>
    <t>Liliom u. 033.</t>
  </si>
  <si>
    <t>belső homlokzat, lápcsőház, kapualj felújítása</t>
  </si>
  <si>
    <t>2012 év: felvonó. 1.200e Ft; Elszámolt vele</t>
  </si>
  <si>
    <t>2012 év: homl. 960e Ft; Elszámolt vele</t>
  </si>
  <si>
    <t>lépcsőházi nyilászárók, kapualj, világító udvar felújítása</t>
  </si>
  <si>
    <t>Mester u. 003.</t>
  </si>
  <si>
    <t>udvar, függőfolyosó előtető felújítása</t>
  </si>
  <si>
    <t>Pipa u. 004.</t>
  </si>
  <si>
    <t>Ráday u. 005.</t>
  </si>
  <si>
    <t>bejárati kapu, portál felújítása (restaurálás, kaputelefon -, postaládák cseréje)</t>
  </si>
  <si>
    <t>2012 év: homl. 400e Ft; Elszámolt vele</t>
  </si>
  <si>
    <t>Sobieski J. u. 025/B.</t>
  </si>
  <si>
    <t>Tűzoltó u. 008.</t>
  </si>
  <si>
    <t>2008 év: kémény. 300e Ft; Elszámolt vele</t>
  </si>
  <si>
    <t>Üllői út 115/B.</t>
  </si>
  <si>
    <t>Üllői út 109/C.</t>
  </si>
  <si>
    <t>2011 év: függőf. 700e Ft; Elszámolt vele</t>
  </si>
  <si>
    <t>Vágóhíd u. 048.</t>
  </si>
  <si>
    <t>lépcsőház felújítása (üvegpotál csere)</t>
  </si>
  <si>
    <t>Vaskapu u. 001/ D.</t>
  </si>
  <si>
    <t>2009 év: gáz. 450e Ft; Elszámolt vele</t>
  </si>
  <si>
    <t>Üllői út 187.</t>
  </si>
  <si>
    <t>Üllői út 169-179.</t>
  </si>
  <si>
    <t>lépcsőházi portál akadálymentesítése</t>
  </si>
  <si>
    <t>2010 év: léph. 500e Ft; Elszámolt vele</t>
  </si>
  <si>
    <t>2012 év: üvegport. 800e Ft; Elszámolt vele</t>
  </si>
  <si>
    <t>Üllői út 159.</t>
  </si>
  <si>
    <t xml:space="preserve">2009 év: rfűtk. 1.100e Ft;  Elszámolt vele           </t>
  </si>
  <si>
    <t>2012 év: elekt. 600e Ft; Elszámolt vele</t>
  </si>
  <si>
    <t>bejárati nyilászárók cseréje</t>
  </si>
  <si>
    <t>Toronyház u. 005.</t>
  </si>
  <si>
    <t>Távíró u. 025.</t>
  </si>
  <si>
    <t xml:space="preserve">2011 év: bport. cs. 1.000e Ft;  Elszámolt vele           </t>
  </si>
  <si>
    <t xml:space="preserve">2011 év: elekt. 1.000e Ft;  Elszámolt vele           </t>
  </si>
  <si>
    <t>Balesetveszélyes az attika fal.</t>
  </si>
  <si>
    <t>Tagló u. 006.</t>
  </si>
  <si>
    <t>2007 év: kémény 1.000e Ft; Elszámolt vele</t>
  </si>
  <si>
    <t>Szemafor köz 001.</t>
  </si>
  <si>
    <t>2009 év: kémény 300e Ft; Elszámolt vele</t>
  </si>
  <si>
    <t>Pöttyös u. 006.</t>
  </si>
  <si>
    <t>2007 év: gáz 750; Elszámolt vele</t>
  </si>
  <si>
    <t>2012 év: homl, erk. 2.400; Elszámolt vele</t>
  </si>
  <si>
    <t>lépcsőházi ablakok cseréje</t>
  </si>
  <si>
    <t>Napfény u. 021.</t>
  </si>
  <si>
    <t>Napfény u. 022.</t>
  </si>
  <si>
    <t>Napfény u. 024.</t>
  </si>
  <si>
    <t>Napfény u. 019.</t>
  </si>
  <si>
    <t>2010 év: fűtkor. 800; Elszámolt vele</t>
  </si>
  <si>
    <t>Lobogó u. 005.</t>
  </si>
  <si>
    <t>2009 év: elekt. 1.100e Ft; Elszámolt vele</t>
  </si>
  <si>
    <t>Ifjúmunkás u. 027.</t>
  </si>
  <si>
    <t>Ifjúmunkás u. 010.</t>
  </si>
  <si>
    <t xml:space="preserve">2010 év: kémény 1.000e Ft; Nem számolt el időben! </t>
  </si>
  <si>
    <t>Hurok u. 001.</t>
  </si>
  <si>
    <t>bejárati portál felújítása (akadálymentesítés)</t>
  </si>
  <si>
    <t>Életveszélyes, statikai szakvélemény alapján.</t>
  </si>
  <si>
    <t>Gyáli út 15/B-C.</t>
  </si>
  <si>
    <t xml:space="preserve">2010 év: tető 500e Ft;  Elszámolt vele           </t>
  </si>
  <si>
    <t>Gyáli út 15/A.</t>
  </si>
  <si>
    <t>kerités, kerítéskapú felújítása</t>
  </si>
  <si>
    <t>Gyáli út 21-23. 2. ép.</t>
  </si>
  <si>
    <t>homlokzat felújítása, függőleges teherhordó szerkezetek megerősítése</t>
  </si>
  <si>
    <t>Gyáli út 21-23. 1. ép.</t>
  </si>
  <si>
    <t xml:space="preserve">2011 év: víz,csat. 1.500e Ft;  Elszámolt vele           </t>
  </si>
  <si>
    <t>Gyáli út 15/D-E.</t>
  </si>
  <si>
    <t>belső udvar felújítása</t>
  </si>
  <si>
    <t xml:space="preserve">2009 év: víz 850e Ft;  Elszámolt vele           </t>
  </si>
  <si>
    <t xml:space="preserve">2012 év: tető 500e Ft;  Elszámolt vele           </t>
  </si>
  <si>
    <t>Epreserdő u. 018.</t>
  </si>
  <si>
    <t>homlokzat felújítása (végfalak szigetelése)</t>
  </si>
  <si>
    <t>Egyetértés u. 5.</t>
  </si>
  <si>
    <t>lépcsőházi portál felújítása</t>
  </si>
  <si>
    <t xml:space="preserve">2011 év: kémény 1.700e Ft;  Elszámolt vele           </t>
  </si>
  <si>
    <t>Csengettyű u. 009.</t>
  </si>
  <si>
    <t>bejárati lépcsősor</t>
  </si>
  <si>
    <t>Börzsöny u. 015.</t>
  </si>
  <si>
    <t>homlokzat felújítása (hőszigetelése)</t>
  </si>
  <si>
    <t xml:space="preserve">2008 év: cirkvez. 200e Ft;  Elszámolt vele           </t>
  </si>
  <si>
    <t>lépcsőházi üvegportál cseréje, bejárat akadálymentesítése</t>
  </si>
  <si>
    <t>Nem adható mind a két munkára 40%, mert az több, mint a lakásonként adható támogatás maximuma.</t>
  </si>
  <si>
    <t>Bakáts u. 002/B.</t>
  </si>
  <si>
    <t>Bakáts u. 006.</t>
  </si>
  <si>
    <t xml:space="preserve">Szakértői jegyzőkönyv arról, hogy a bekötések nem megfelelőek. </t>
  </si>
  <si>
    <t>Börzsöny u. 002/B.</t>
  </si>
  <si>
    <t>közüzemi vezeték felújítása (víz, csatorna)</t>
  </si>
  <si>
    <t>tető, esővízvezeték,  kémény,  4. em. külső terasz felújítása</t>
  </si>
  <si>
    <t>Soroksári út 036.</t>
  </si>
  <si>
    <t>2011 év: víz,cst. 800e Ft; Elszámolt vele</t>
  </si>
  <si>
    <t>Bakáts tér 004.</t>
  </si>
  <si>
    <t>Bakáts tér 006.</t>
  </si>
  <si>
    <t>tető felújítása (II. ütem, tetőjárdával)</t>
  </si>
  <si>
    <t>2012 év: függőf. 3.400e Ft; Elszámolt vele</t>
  </si>
  <si>
    <t>Drégely u. 007.</t>
  </si>
  <si>
    <t>Drégely u. 011-19.</t>
  </si>
  <si>
    <t>Börzsöny u. 008.</t>
  </si>
  <si>
    <t>homlokzat felújítása (hőszigetelés tűzfalakon)</t>
  </si>
  <si>
    <t xml:space="preserve">2010 év: homl. veszélyt. 1.000e Ft; Elszámolt vele             </t>
  </si>
  <si>
    <t>Ferenc krt. 001.</t>
  </si>
  <si>
    <t>tető felújítása (attika, csatorna csere)</t>
  </si>
  <si>
    <t>2011 év: tető 600e Ft; Elszámolt vele</t>
  </si>
  <si>
    <t>Ferenc krt. 010.</t>
  </si>
  <si>
    <t>2011 év: lh. 300e Ft; Elszámolt vele</t>
  </si>
  <si>
    <t>Ferenc krt. 013.</t>
  </si>
  <si>
    <t>kapualj felújítása (kaputelefonnal)</t>
  </si>
  <si>
    <t>Ferenc krt. 014.</t>
  </si>
  <si>
    <t>külső homlokzat felújítása (bal oldali tűzfal)</t>
  </si>
  <si>
    <t>2009 év: felv. 800e Ft; Elszámolt vele</t>
  </si>
  <si>
    <t>Ferenc krt. 020.</t>
  </si>
  <si>
    <t>Ferenc krt. 023.</t>
  </si>
  <si>
    <t>tető, kémények felújítása (felépítmény)</t>
  </si>
  <si>
    <t>Ferenc krt. 028.</t>
  </si>
  <si>
    <t>2008 év: kémény 350e Ft; Elszámolt vele</t>
  </si>
  <si>
    <t>Ferenc krt. 030.</t>
  </si>
  <si>
    <t>2012 év: kémény 698e Ft; Elszámolt vele</t>
  </si>
  <si>
    <t>Ferenc krt. 032.</t>
  </si>
  <si>
    <t>2011 év: víz 500e Ft; Elszámolt vele</t>
  </si>
  <si>
    <t>Ferenc krt. 040.</t>
  </si>
  <si>
    <t>kémények felújítása (kéményseprő járda, padlástéri ajtók)</t>
  </si>
  <si>
    <t>Ferenc krt. 044.</t>
  </si>
  <si>
    <t>2010 év: függőf. 1.000e Ft; Elszámolt vele</t>
  </si>
  <si>
    <t>Ferenc tér 004.</t>
  </si>
  <si>
    <t>kémények felújítása (felépítmény, járda, létra)</t>
  </si>
  <si>
    <t>2008 év: ecsat. 800e Ft; Elszámolt vele</t>
  </si>
  <si>
    <t>Haller u. 026.</t>
  </si>
  <si>
    <t>2010 év: tető 1.500e Ft; Elszámolt vele</t>
  </si>
  <si>
    <t>2012 év: lh. 757e Ft; Elszámolt vele</t>
  </si>
  <si>
    <t>Haller u. 076-78.</t>
  </si>
  <si>
    <t>2010 év: fv.. 400e Ft; Elszámolt vele</t>
  </si>
  <si>
    <t>külső homlokzat felújítása (két oldalsó hőszigetelése)</t>
  </si>
  <si>
    <t>felvonó felújítása (78-ban)</t>
  </si>
  <si>
    <t>2012 év: lh, tető 710e Ft; Elszámolt vele</t>
  </si>
  <si>
    <t>padlástéri tűzfal felújítása, megerősítése</t>
  </si>
  <si>
    <t>Imre u. 005.</t>
  </si>
  <si>
    <t>2009 év: gáz 350e Ft; Elszámolt vele</t>
  </si>
  <si>
    <t>tető felújítása (I. ütem)</t>
  </si>
  <si>
    <t>Ipar u. 003.</t>
  </si>
  <si>
    <t>külső homlokzat felújítása (tűzfal hőszigetelése)</t>
  </si>
  <si>
    <t>2011 év: függf. 600e Ft; Elszámolt vele</t>
  </si>
  <si>
    <t>függőfolyosó felújítása (I. ütem)</t>
  </si>
  <si>
    <t>Ipar u. 009.</t>
  </si>
  <si>
    <t>Kinizsi u. 011.</t>
  </si>
  <si>
    <t>külső, belső homlokzat felújítása</t>
  </si>
  <si>
    <t>2011 év: függf. 300e Ft; Elszámolt vele</t>
  </si>
  <si>
    <t>Knézits u. 015.</t>
  </si>
  <si>
    <t>kapu, kapualj felújítása</t>
  </si>
  <si>
    <t>2010 év:csat. 350e Ft; Elszámolt vele</t>
  </si>
  <si>
    <t>2011 év: elekt. 500e Ft; Elszámolt vele</t>
  </si>
  <si>
    <t>kémények felújítása (felépítmény, járda)</t>
  </si>
  <si>
    <t>Liliom u. 021.</t>
  </si>
  <si>
    <t>Liliom u. 038.</t>
  </si>
  <si>
    <t>2012 év: kémény 300e Ft; Elszámolt vele</t>
  </si>
  <si>
    <t>Lónyay u. 017.</t>
  </si>
  <si>
    <t>lépcsőház felújítása (első)</t>
  </si>
  <si>
    <t>tető felújítása (III. ütem)</t>
  </si>
  <si>
    <t>Lónyay u. 018/A.</t>
  </si>
  <si>
    <t>Lónyay u. 018/B.</t>
  </si>
  <si>
    <t>2010 év: függf. 600e Ft; Elszámolt vele</t>
  </si>
  <si>
    <t>2012 év: kapalj 700e Ft; Elszámolt vele</t>
  </si>
  <si>
    <t>2012 év: udv. 1.000e Ft; Elszámolt vele</t>
  </si>
  <si>
    <t>Lónyay u. 024.</t>
  </si>
  <si>
    <t>függőfolyosó felújítás (IV. emelet)</t>
  </si>
  <si>
    <t>2011 év: tető 300e Ft; Elszámolt vele</t>
  </si>
  <si>
    <t>Lónyay u. 058. - Ráday u. 59.</t>
  </si>
  <si>
    <t>2012 év: kémény 1.400e Ft; Elszámolt vele</t>
  </si>
  <si>
    <t>Mester u. 005.</t>
  </si>
  <si>
    <t>függőfolyosó felújítás (III-IV. emelet)</t>
  </si>
  <si>
    <t>2012 év: felv. 1.500e Ft; Elszámolt vele</t>
  </si>
  <si>
    <t>Mester u. 037.</t>
  </si>
  <si>
    <t>2011 év: felv. 600e Ft; Elszámolt vele</t>
  </si>
  <si>
    <t>2012 év: lépcsőh. 400e Ft; Elszámolt vele</t>
  </si>
  <si>
    <t>Mester u. 059.</t>
  </si>
  <si>
    <t>belső homlokzat felújítása (tűzfal szigetelése)</t>
  </si>
  <si>
    <t>2011 év: gáz 800e Ft; Elszámolt vele</t>
  </si>
  <si>
    <t>Mester u. 065.</t>
  </si>
  <si>
    <t>2011 év: udvar, tető 1.500e Ft; Elszámolt vele</t>
  </si>
  <si>
    <t>Mihálkovics u. 16.</t>
  </si>
  <si>
    <t>közüzemi vezeték felújítása (elektromos hálózat, 2. ütem)</t>
  </si>
  <si>
    <t>belső homlokzat felújítása (hátsó oldal)</t>
  </si>
  <si>
    <t>2012 év: homl. 1.000e Ft; Elszámolt vele</t>
  </si>
  <si>
    <t>Ráday u. 026.</t>
  </si>
  <si>
    <t>tető felújítása (Ráday utca felöli)</t>
  </si>
  <si>
    <t>2011 év: tető 400e Ft; Elszámolt vele</t>
  </si>
  <si>
    <t>2012 év: felv. 600e Ft; Elszámolt vele</t>
  </si>
  <si>
    <t>kapualj felújítása</t>
  </si>
  <si>
    <t>2012 év: felv. 1.000e Ft; Elszámolt vele</t>
  </si>
  <si>
    <t>Ráday u. 032.</t>
  </si>
  <si>
    <t>2009 év: elekt. 250e Ft; Elszámolt vele</t>
  </si>
  <si>
    <t>Ráday u. 037.</t>
  </si>
  <si>
    <t>belső homlokzat, külső attika csatorna felújítása</t>
  </si>
  <si>
    <t>2010 év: kémény 1.500e Ft; Elszámolt vele</t>
  </si>
  <si>
    <t>Ráday u. 038.</t>
  </si>
  <si>
    <t>Ráday u. 063.</t>
  </si>
  <si>
    <t>2008 év: kémény 1.600e Ft; Elszámolt vele</t>
  </si>
  <si>
    <t>Sobieski J. u. 028.</t>
  </si>
  <si>
    <t>függőfolyosó (III. emeleti)</t>
  </si>
  <si>
    <t>Sobieski J. u. 040.</t>
  </si>
  <si>
    <t>bejárati portál felújítása</t>
  </si>
  <si>
    <t>Sobieski J. u. 042.</t>
  </si>
  <si>
    <t>Soroksári út 006.</t>
  </si>
  <si>
    <t>2011 év: tető 700e Ft; Elszámolt vele</t>
  </si>
  <si>
    <t>Soroksári út 020/A.</t>
  </si>
  <si>
    <t>Soroksári út 020/B.</t>
  </si>
  <si>
    <t>2008 év: erkély 400e Ft; Elszámolt vele</t>
  </si>
  <si>
    <t>Telepy u. 020.</t>
  </si>
  <si>
    <t>2008 év: kémény 400e Ft; Elszámolt vele</t>
  </si>
  <si>
    <t>Telepy u. 026.</t>
  </si>
  <si>
    <t>2009 év: kémény 400e Ft; Elszámolt vele</t>
  </si>
  <si>
    <t>Telepy u. 032.</t>
  </si>
  <si>
    <t>Tinódi u. 002.</t>
  </si>
  <si>
    <t>Tinódi u. 006.</t>
  </si>
  <si>
    <t>2010 év: tető 1.400e Ft; Elszámolt vele</t>
  </si>
  <si>
    <t>Tinódi u. 009-11.</t>
  </si>
  <si>
    <t>2010 év: függf. 750e Ft; Elszámolt vele</t>
  </si>
  <si>
    <t>Tompa u. 012.</t>
  </si>
  <si>
    <t>2011 év: homl. 800e Ft; Elszámolt vele</t>
  </si>
  <si>
    <t>2012 év: lh,ka,nyz. 792e Ft; Elszámolt vele</t>
  </si>
  <si>
    <t>2012 év: kémény 532e Ft; Elszámolt vele</t>
  </si>
  <si>
    <t>erkély, körfolyosó, lépcsőház (részleges) felújítása</t>
  </si>
  <si>
    <t>Tompa u. 017/A.</t>
  </si>
  <si>
    <t>2011 év: függf. 800e Ft; Elszámolt vele</t>
  </si>
  <si>
    <t>Tompa u. 019.</t>
  </si>
  <si>
    <t>2011 év: homl. 1.00e Ft; Elszámolt vele</t>
  </si>
  <si>
    <t>Tűzoltó u. 003.</t>
  </si>
  <si>
    <t>kazánház felújítása</t>
  </si>
  <si>
    <t>Tűzoltó u. 023.</t>
  </si>
  <si>
    <t>tető felújítása (részleges, ereszcsatornával)</t>
  </si>
  <si>
    <t>2011 év: ff.,erk. 700e Ft; Elszámolt vele</t>
  </si>
  <si>
    <t>2012 év: kémény 800e Ft; Elszámolt vele</t>
  </si>
  <si>
    <t>kapualj, lépcsőház felújítása</t>
  </si>
  <si>
    <t>Üllői út 053/A.</t>
  </si>
  <si>
    <t>Üllői út 075-77.</t>
  </si>
  <si>
    <t>közüzemi vezeték felújítása (I. ütem, csatorna)</t>
  </si>
  <si>
    <t>2012 év: elekth. 800e Ft; Elszámolt vele</t>
  </si>
  <si>
    <t>Üllői út 091/A.</t>
  </si>
  <si>
    <t>Üllői út 091/B.</t>
  </si>
  <si>
    <t>FŐGÁZ felszólítás</t>
  </si>
  <si>
    <t>2008 év: kémény 1.400e Ft; Elszámolt vele</t>
  </si>
  <si>
    <t>Gázszivárgás, szakvélemény.</t>
  </si>
  <si>
    <t>Üllői út 101.</t>
  </si>
  <si>
    <t>Üllői út 109/A.</t>
  </si>
  <si>
    <t>2010 év: gáz 700e Ft; Elszámolt vele</t>
  </si>
  <si>
    <t>Üllői út 119.</t>
  </si>
  <si>
    <t>erkélyek felújítása (3. és 6. szinten)</t>
  </si>
  <si>
    <t>2011 év: erk., függőf. 2.000e Ft; Elszámolt vele</t>
  </si>
  <si>
    <t>Vágóhíd u. 021/A-B-C.</t>
  </si>
  <si>
    <t>2012 év: tető 500e Ft; Elszámolt vele</t>
  </si>
  <si>
    <t>2012 év: függőf. 500e Ft; Elszámolt vele</t>
  </si>
  <si>
    <t>2012 év: elekt. 1.300e Ft; Elszámolt vele</t>
  </si>
  <si>
    <t>erkély, tetőterasz felújítása</t>
  </si>
  <si>
    <t>Zsil u. 007.</t>
  </si>
  <si>
    <t>2008 év: kémény 700e Ft; Elszámolt vele</t>
  </si>
  <si>
    <t xml:space="preserve">2012 év: felv.. 1.000e Ft; Elszámolt vele             </t>
  </si>
  <si>
    <t>Beázik!</t>
  </si>
  <si>
    <t>lépcsőházi nyílászáró cseréje</t>
  </si>
  <si>
    <t>Szakvélemény arra vonatkozóan, hogy indokolt a felújítás</t>
  </si>
  <si>
    <t>lépcsőház felújítása (lépcsőházi erkélyekkel együtt)</t>
  </si>
  <si>
    <t>2011 év: elekt. 600; Elszámolt vele</t>
  </si>
  <si>
    <t>homlokzat felújítása (park felé néző)</t>
  </si>
  <si>
    <t>lépcsőház bejárati portál cseréje</t>
  </si>
  <si>
    <t>homlokzaton attikafal felújítása</t>
  </si>
  <si>
    <t>homlokzat felújítása (szigetelés, részleges és 6 db erkély)</t>
  </si>
  <si>
    <t>homlokzat felújítása (szigetelése)</t>
  </si>
  <si>
    <t>fűtés korszerűsítése</t>
  </si>
  <si>
    <t>Boráros tér 006. (Angyal u. 2.)</t>
  </si>
  <si>
    <t>2009 év: kapualj 200e Ft; Elszámolt vele</t>
  </si>
  <si>
    <t>2009 év: homl 400e Ft; Elszámolt vele</t>
  </si>
  <si>
    <t>2011 év: erk. 1.000e Ft; Elszámolt vele</t>
  </si>
  <si>
    <t>eresz bádogozásának cseréje</t>
  </si>
  <si>
    <t>2012 év: felv. 1.300e Ft; Elszámolt vele</t>
  </si>
  <si>
    <t>2011 év: felv. 1.000e Ft;</t>
  </si>
  <si>
    <t>2010 év: víz,csat. 500e Ft; Elszámolt vele</t>
  </si>
  <si>
    <t>Statikai szakvéleménnyel, alátámasztva, hogy a megerősítés szükséges.</t>
  </si>
  <si>
    <t>Repedések miatt beázások.</t>
  </si>
  <si>
    <t>2011 év: tűzf. 800e Ft;</t>
  </si>
  <si>
    <t>tető felújítása (udvari, II. ütem)</t>
  </si>
  <si>
    <t>tető felújítása (ereszcsatorna cserével)</t>
  </si>
  <si>
    <t>Szakvéleménnyel, alátámasztva, hogy a felújítás szükséges.</t>
  </si>
  <si>
    <t>Közraktár u. 022.</t>
  </si>
  <si>
    <t>Közraktár u. 034..</t>
  </si>
  <si>
    <t>Közraktár u. 012/B.</t>
  </si>
  <si>
    <t>2008 év: kémény 300e Ft; Elszámolt vele</t>
  </si>
  <si>
    <t>2011 év: homl. 300e Ft; Elszámolt vele</t>
  </si>
  <si>
    <t>2008 év: kémény 2.000e Ft; Elszámolt vele</t>
  </si>
  <si>
    <t>2011 év: lépcső 300e Ft; Elszámolt vele</t>
  </si>
  <si>
    <t>2010 év: víz,csat. 300e Ft; Elszámolt vele</t>
  </si>
  <si>
    <t>2011 év: gáz,függőf. 800e Ft; Elszámolt vele</t>
  </si>
  <si>
    <t>2010 év: kémény 1.200e Ft; Elszámolt vele</t>
  </si>
  <si>
    <t>2011 év:elekt. 460e Ft; Elszámolt vele</t>
  </si>
  <si>
    <t>tető felújítása (járulékos munkákkal, I. ütem)</t>
  </si>
  <si>
    <t>2009 év: függőf. 400e Ft; Elszámolt vele</t>
  </si>
  <si>
    <t xml:space="preserve">ÉMI előírása szerinti javítás. A házban döntően idősek és egy rokkant lakik </t>
  </si>
  <si>
    <t>belső homlokzat felújítása (részleges, mozgás érzékelő kiépítése)</t>
  </si>
  <si>
    <t>közüzemi vezeték felújítása (elektromos hálózat, I. ütem)</t>
  </si>
  <si>
    <t>közüzemi vezeték felújítása (csatorna)</t>
  </si>
  <si>
    <t>Telepy u. 010.</t>
  </si>
  <si>
    <t>lépcsőház felújítása (kerti járdával együtt)</t>
  </si>
  <si>
    <t>2011 év: elekt. 350e Ft; Elszámolt vele</t>
  </si>
  <si>
    <t>Tinódi u. 005.</t>
  </si>
  <si>
    <t xml:space="preserve">külső homlokzat felújítása (áthajtó helyiséggel) </t>
  </si>
  <si>
    <t>tető felújítása (függő ereszcsatorna)</t>
  </si>
  <si>
    <t>ÉMI előírása szerinti javítás</t>
  </si>
  <si>
    <t>Beázik, baleset veszély!</t>
  </si>
  <si>
    <t>2010 év: tető 1.000e Ft; Elszámolt vele</t>
  </si>
  <si>
    <t>2010 év: kémény 650e Ft; Elszámolt vele</t>
  </si>
  <si>
    <t>2008 év: kémény 750e Ft; Elszámolt vele</t>
  </si>
  <si>
    <t>2009 év: homl. 700e Ft; Elszámolt vele</t>
  </si>
  <si>
    <t>2012 év: függőf. 2.880e Ft; Lemondta</t>
  </si>
  <si>
    <t>2011 év: gáz 600e Ft; Elszámolt vele</t>
  </si>
  <si>
    <t>2012 év: kémény 1.280e Ft; Elszámolt vele</t>
  </si>
  <si>
    <t>2011 év: felvonó 1.500e Ft; Elszámolt vele</t>
  </si>
  <si>
    <t>2008 év: kémény 1.000e Ft; Elszámolt vele</t>
  </si>
  <si>
    <t>2011 év: tető 1.500e Ft; Elszámolt vele</t>
  </si>
  <si>
    <t>2011 év: víz, felv., függőf., tűzf. 2.040e Ft; Elszámolt vele</t>
  </si>
  <si>
    <t>2009 év: függőf. 1.200e Ft; Elszámolt vele</t>
  </si>
  <si>
    <t>2012 év: homl. 500e Ft; Elszámolt vele</t>
  </si>
  <si>
    <t>kémények felújítása (felépítménnyel együtt)</t>
  </si>
  <si>
    <t>külső homlokzat felújítása (részleges)</t>
  </si>
  <si>
    <t>függő ereszcsatorna felújítása</t>
  </si>
  <si>
    <t>kémények felújítása (kéményseprő járda)</t>
  </si>
  <si>
    <t>kémények felújítása (tetőjárda, feljárólétra és tetőablakok)</t>
  </si>
  <si>
    <t>kémények felújítása (tetőjárda, )</t>
  </si>
  <si>
    <t>tető felújítása (kapcsolódó bádog, faszerkezet)</t>
  </si>
  <si>
    <t>ZZÖsszesen:</t>
  </si>
  <si>
    <t>74.</t>
  </si>
  <si>
    <t>77.</t>
  </si>
  <si>
    <t>83.</t>
  </si>
  <si>
    <t>85.</t>
  </si>
  <si>
    <t>89.</t>
  </si>
  <si>
    <t>92.</t>
  </si>
  <si>
    <t>105.</t>
  </si>
  <si>
    <t>111.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</si>
  <si>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</si>
  <si>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</si>
  <si>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</si>
  <si>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</si>
  <si>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</si>
  <si>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</si>
  <si>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</si>
  <si>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</si>
  <si>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</si>
  <si>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</si>
  <si>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</si>
  <si>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</si>
  <si>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</si>
  <si>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</si>
  <si>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</si>
  <si>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</si>
  <si>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</si>
  <si>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</si>
  <si>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</si>
  <si>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</si>
  <si>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</si>
  <si>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</si>
  <si>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</si>
  <si>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</si>
  <si>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</si>
  <si>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</si>
  <si>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</si>
  <si>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</si>
  <si>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</si>
  <si>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</si>
  <si>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</si>
  <si>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</si>
  <si>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</si>
  <si>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</si>
  <si>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</si>
  <si>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</si>
  <si>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</si>
  <si>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</si>
  <si>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</si>
  <si>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</si>
  <si>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</si>
  <si>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</si>
  <si>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</si>
  <si>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</si>
  <si>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</si>
  <si>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</si>
  <si>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</si>
  <si>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</si>
  <si>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</si>
  <si>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</si>
  <si>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</si>
  <si>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</si>
  <si>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</si>
  <si>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</si>
  <si>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</si>
  <si>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</si>
  <si>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</si>
  <si>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</si>
  <si>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</si>
  <si>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</si>
  <si>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</si>
  <si>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2011 év: homl. 270e Ft</t>
  </si>
  <si>
    <t>2012 év: elekth. 1.000e Ft</t>
  </si>
  <si>
    <t>2012 év: lh, homl. 1.800e Ft</t>
  </si>
  <si>
    <t>Az erkélyek baleset veszélyesek</t>
  </si>
  <si>
    <t>Szakvélemény arról,hogy nem biztonságos</t>
  </si>
  <si>
    <r>
      <t xml:space="preserve">Szakértői vélemény szerinti hiba elhárítás. </t>
    </r>
    <r>
      <rPr>
        <sz val="10"/>
        <color indexed="10"/>
        <rFont val="Times New Roman"/>
        <family val="1"/>
        <charset val="238"/>
      </rPr>
      <t xml:space="preserve">Érvénytelen, nem számolt el! </t>
    </r>
    <r>
      <rPr>
        <sz val="10"/>
        <rFont val="Times New Roman"/>
        <family val="1"/>
        <charset val="238"/>
      </rPr>
      <t>Elszámolás hat. Idő 12/05/31</t>
    </r>
  </si>
  <si>
    <r>
      <t xml:space="preserve">Érvénytelen, nem számolt el! </t>
    </r>
    <r>
      <rPr>
        <sz val="10"/>
        <rFont val="Times New Roman"/>
        <family val="1"/>
        <charset val="238"/>
      </rPr>
      <t>Elszámolás hat. Idő 12/05/31</t>
    </r>
  </si>
  <si>
    <r>
      <t xml:space="preserve">FÖKÉTÜSZ felszólítás </t>
    </r>
    <r>
      <rPr>
        <sz val="10"/>
        <color indexed="10"/>
        <rFont val="Times New Roman"/>
        <family val="1"/>
        <charset val="238"/>
      </rPr>
      <t xml:space="preserve">Érvénytelen, nem számolt el! </t>
    </r>
    <r>
      <rPr>
        <sz val="10"/>
        <rFont val="Times New Roman"/>
        <family val="1"/>
        <charset val="238"/>
      </rPr>
      <t>Elszámolás hat. Idő 12/05/31</t>
    </r>
  </si>
  <si>
    <r>
      <t xml:space="preserve">2 500 000          </t>
    </r>
    <r>
      <rPr>
        <b/>
        <sz val="10"/>
        <color indexed="10"/>
        <rFont val="Times New Roman"/>
        <family val="1"/>
        <charset val="238"/>
      </rPr>
      <t>(5 160 000)</t>
    </r>
  </si>
  <si>
    <r>
      <t xml:space="preserve">4 000 000          </t>
    </r>
    <r>
      <rPr>
        <b/>
        <sz val="10"/>
        <color indexed="10"/>
        <rFont val="Times New Roman"/>
        <family val="1"/>
        <charset val="238"/>
      </rPr>
      <t>(6 000 000)</t>
    </r>
  </si>
  <si>
    <r>
      <t xml:space="preserve">2 385 200          </t>
    </r>
    <r>
      <rPr>
        <b/>
        <sz val="10"/>
        <color indexed="10"/>
        <rFont val="Times New Roman"/>
        <family val="1"/>
        <charset val="238"/>
      </rPr>
      <t>(3 577 800)</t>
    </r>
  </si>
  <si>
    <r>
      <t xml:space="preserve">A lakóépületnek adható maximális támogatás </t>
    </r>
    <r>
      <rPr>
        <b/>
        <sz val="10"/>
        <color indexed="10"/>
        <rFont val="Times New Roman"/>
        <family val="1"/>
        <charset val="238"/>
      </rPr>
      <t>(kiemelt beruházás: 60%)</t>
    </r>
  </si>
  <si>
    <t>Ajánlat ( adható összesen: 100.000.000,- Ft</t>
  </si>
  <si>
    <t>Körzet</t>
  </si>
  <si>
    <t>Összesen:</t>
  </si>
  <si>
    <t>Ajánlat ( adható összesen: 50.000.000,- Ft</t>
  </si>
  <si>
    <t>tető felújítása (részleges, veszélyteleníts)</t>
  </si>
  <si>
    <t>külső homlokzat felújítása (hőszigeteléssel, I. ütem)</t>
  </si>
  <si>
    <t>függőfolyosó, udvari erkélyek felújítása</t>
  </si>
  <si>
    <t>kapubejáró, folyosó belső homlokzat részleges felújítása</t>
  </si>
  <si>
    <r>
      <t xml:space="preserve">közüzemi vezeték felújítása </t>
    </r>
    <r>
      <rPr>
        <i/>
        <sz val="10"/>
        <color indexed="8"/>
        <rFont val="Times New Roman"/>
        <family val="1"/>
        <charset val="238"/>
      </rPr>
      <t>(</t>
    </r>
    <r>
      <rPr>
        <sz val="10"/>
        <color indexed="8"/>
        <rFont val="Times New Roman"/>
        <family val="1"/>
        <charset val="238"/>
      </rPr>
      <t>szellőző rendszer villanymotor cseréje)</t>
    </r>
  </si>
  <si>
    <t>kémények felújítása (felépítmény, III. ütem)</t>
  </si>
  <si>
    <t>függőfolyosó felújítás (VI. emelet)</t>
  </si>
  <si>
    <t>felvonó felújítása (I. ütem)</t>
  </si>
  <si>
    <t>belső homlokzat felújítása (ereszalj, csatorna)</t>
  </si>
  <si>
    <t>Berzenczey u. 023-027. (Bokréta u. 24-26.)</t>
  </si>
  <si>
    <t>2012 év: lh, homl. 1.198e Ft; Lemondta</t>
  </si>
  <si>
    <t>2012 év: függőf. 800e Ft; Lemondta</t>
  </si>
  <si>
    <r>
      <t xml:space="preserve">FÖKÉTÜSZ felszólítás, </t>
    </r>
    <r>
      <rPr>
        <sz val="10"/>
        <color indexed="10"/>
        <rFont val="Times New Roman"/>
        <family val="1"/>
        <charset val="238"/>
      </rPr>
      <t/>
    </r>
  </si>
  <si>
    <t>2012 év: lh. 2.500e Ft; Elszámolt vele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</si>
</sst>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_ ;\-#,##0\ "/>
    <numFmt numFmtId="165" formatCode="#,##0\ &quot;Ft&quot;"/>
  </numFmts>
  <fonts count="20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u/>
      <sz val="10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1" xfId="0" applyNumberFormat="1" applyFont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Fill="1"/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3" fillId="0" borderId="0" xfId="0" applyFont="1"/>
    <xf numFmtId="0" fontId="2" fillId="0" borderId="1" xfId="0" applyFont="1" applyFill="1" applyBorder="1" applyAlignment="1">
      <alignment wrapText="1"/>
    </xf>
    <xf numFmtId="3" fontId="2" fillId="0" borderId="4" xfId="0" applyNumberFormat="1" applyFont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3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top"/>
    </xf>
    <xf numFmtId="0" fontId="2" fillId="0" borderId="1" xfId="0" applyFont="1" applyBorder="1"/>
    <xf numFmtId="3" fontId="4" fillId="2" borderId="2" xfId="0" applyNumberFormat="1" applyFont="1" applyFill="1" applyBorder="1" applyAlignment="1">
      <alignment horizontal="center" vertical="top"/>
    </xf>
    <xf numFmtId="3" fontId="2" fillId="0" borderId="5" xfId="0" applyNumberFormat="1" applyFont="1" applyBorder="1" applyAlignment="1">
      <alignment vertical="top" wrapText="1"/>
    </xf>
    <xf numFmtId="3" fontId="4" fillId="2" borderId="6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164" fontId="2" fillId="0" borderId="2" xfId="1" applyNumberFormat="1" applyFont="1" applyFill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vertical="top" wrapText="1"/>
    </xf>
    <xf numFmtId="3" fontId="8" fillId="0" borderId="7" xfId="0" applyNumberFormat="1" applyFont="1" applyFill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164" fontId="2" fillId="0" borderId="9" xfId="1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vertical="top" wrapText="1"/>
    </xf>
    <xf numFmtId="3" fontId="8" fillId="0" borderId="3" xfId="0" applyNumberFormat="1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3" fontId="2" fillId="0" borderId="8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164" fontId="2" fillId="0" borderId="4" xfId="1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top" wrapText="1"/>
    </xf>
    <xf numFmtId="164" fontId="2" fillId="0" borderId="13" xfId="1" applyNumberFormat="1" applyFont="1" applyFill="1" applyBorder="1" applyAlignment="1">
      <alignment horizontal="right" vertical="top" wrapText="1"/>
    </xf>
    <xf numFmtId="164" fontId="2" fillId="0" borderId="6" xfId="1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3" fontId="9" fillId="0" borderId="3" xfId="0" applyNumberFormat="1" applyFont="1" applyFill="1" applyBorder="1" applyAlignment="1">
      <alignment vertical="top" wrapText="1"/>
    </xf>
    <xf numFmtId="164" fontId="2" fillId="0" borderId="3" xfId="1" applyNumberFormat="1" applyFont="1" applyFill="1" applyBorder="1" applyAlignment="1">
      <alignment vertical="top" wrapText="1"/>
    </xf>
    <xf numFmtId="164" fontId="2" fillId="0" borderId="2" xfId="1" applyNumberFormat="1" applyFont="1" applyFill="1" applyBorder="1" applyAlignment="1">
      <alignment horizontal="left" vertical="top" wrapText="1"/>
    </xf>
    <xf numFmtId="3" fontId="2" fillId="0" borderId="4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3" fontId="8" fillId="0" borderId="14" xfId="0" applyNumberFormat="1" applyFont="1" applyBorder="1" applyAlignment="1">
      <alignment vertical="top" wrapText="1"/>
    </xf>
    <xf numFmtId="3" fontId="8" fillId="0" borderId="5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right" vertical="top" wrapText="1"/>
    </xf>
    <xf numFmtId="164" fontId="2" fillId="0" borderId="3" xfId="1" applyNumberFormat="1" applyFont="1" applyFill="1" applyBorder="1" applyAlignment="1">
      <alignment horizontal="right" vertical="top" wrapText="1"/>
    </xf>
    <xf numFmtId="164" fontId="2" fillId="0" borderId="1" xfId="1" applyNumberFormat="1" applyFont="1" applyFill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164" fontId="2" fillId="0" borderId="3" xfId="1" applyNumberFormat="1" applyFont="1" applyFill="1" applyBorder="1" applyAlignment="1">
      <alignment vertical="top" wrapText="1"/>
    </xf>
    <xf numFmtId="3" fontId="8" fillId="0" borderId="3" xfId="0" applyNumberFormat="1" applyFont="1" applyBorder="1" applyAlignment="1">
      <alignment vertical="top" wrapText="1"/>
    </xf>
    <xf numFmtId="164" fontId="8" fillId="0" borderId="4" xfId="1" applyNumberFormat="1" applyFont="1" applyFill="1" applyBorder="1" applyAlignment="1">
      <alignment horizontal="right" vertical="top" wrapText="1"/>
    </xf>
    <xf numFmtId="3" fontId="2" fillId="0" borderId="2" xfId="0" applyNumberFormat="1" applyFont="1" applyBorder="1" applyAlignment="1">
      <alignment vertical="top" wrapText="1"/>
    </xf>
    <xf numFmtId="164" fontId="8" fillId="0" borderId="2" xfId="1" applyNumberFormat="1" applyFont="1" applyFill="1" applyBorder="1" applyAlignment="1">
      <alignment horizontal="right" vertical="top" wrapText="1"/>
    </xf>
    <xf numFmtId="164" fontId="2" fillId="0" borderId="2" xfId="1" applyNumberFormat="1" applyFont="1" applyFill="1" applyBorder="1" applyAlignment="1">
      <alignment vertical="top" wrapText="1"/>
    </xf>
    <xf numFmtId="3" fontId="8" fillId="0" borderId="8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3" fontId="8" fillId="0" borderId="2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164" fontId="8" fillId="0" borderId="9" xfId="1" applyNumberFormat="1" applyFont="1" applyFill="1" applyBorder="1" applyAlignment="1">
      <alignment horizontal="right" vertical="top" wrapText="1"/>
    </xf>
    <xf numFmtId="3" fontId="2" fillId="0" borderId="15" xfId="0" applyNumberFormat="1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3" fontId="8" fillId="0" borderId="15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2" fillId="0" borderId="5" xfId="0" applyFont="1" applyBorder="1"/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3" fontId="11" fillId="0" borderId="1" xfId="0" applyNumberFormat="1" applyFont="1" applyFill="1" applyBorder="1" applyAlignment="1">
      <alignment vertical="top" wrapText="1"/>
    </xf>
    <xf numFmtId="3" fontId="14" fillId="2" borderId="1" xfId="0" applyNumberFormat="1" applyFont="1" applyFill="1" applyBorder="1" applyAlignment="1">
      <alignment vertical="top" wrapText="1"/>
    </xf>
    <xf numFmtId="0" fontId="15" fillId="0" borderId="0" xfId="0" applyFont="1" applyAlignment="1">
      <alignment wrapText="1"/>
    </xf>
    <xf numFmtId="3" fontId="11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vertical="top" wrapText="1"/>
    </xf>
    <xf numFmtId="0" fontId="15" fillId="0" borderId="0" xfId="0" applyFont="1"/>
    <xf numFmtId="0" fontId="15" fillId="0" borderId="1" xfId="0" applyFont="1" applyBorder="1"/>
    <xf numFmtId="0" fontId="15" fillId="0" borderId="0" xfId="0" applyFont="1" applyAlignment="1"/>
    <xf numFmtId="3" fontId="2" fillId="0" borderId="12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vertical="top" wrapText="1"/>
    </xf>
    <xf numFmtId="3" fontId="4" fillId="2" borderId="2" xfId="0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164" fontId="2" fillId="0" borderId="5" xfId="1" applyNumberFormat="1" applyFont="1" applyFill="1" applyBorder="1" applyAlignment="1">
      <alignment vertical="top" wrapText="1"/>
    </xf>
    <xf numFmtId="164" fontId="2" fillId="0" borderId="5" xfId="1" applyNumberFormat="1" applyFont="1" applyFill="1" applyBorder="1" applyAlignment="1">
      <alignment horizontal="right" vertical="top" wrapText="1"/>
    </xf>
    <xf numFmtId="164" fontId="2" fillId="0" borderId="11" xfId="1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3" fontId="19" fillId="0" borderId="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0"/>
  <sheetViews>
    <sheetView tabSelected="1" zoomScaleNormal="100" zoomScaleSheetLayoutView="100" workbookViewId="0">
      <pane xSplit="7" ySplit="4" topLeftCell="H147" activePane="bottomRight" state="frozen"/>
      <selection pane="topRight" activeCell="H1" sqref="H1"/>
      <selection pane="bottomLeft" activeCell="A5" sqref="A5"/>
      <selection pane="bottomRight" activeCell="O26" sqref="O26"/>
    </sheetView>
  </sheetViews>
  <sheetFormatPr defaultColWidth="14.28515625" defaultRowHeight="12.75" x14ac:dyDescent="0.2"/>
  <cols>
    <col min="1" max="1" width="4.28515625" style="12" bestFit="1" customWidth="1"/>
    <col min="2" max="2" width="5.7109375" style="12" bestFit="1" customWidth="1"/>
    <col min="3" max="3" width="22.42578125" style="15" bestFit="1" customWidth="1"/>
    <col min="4" max="4" width="9.42578125" style="42" hidden="1" customWidth="1"/>
    <col min="5" max="5" width="9.5703125" style="42" hidden="1" customWidth="1"/>
    <col min="6" max="6" width="10" style="12" hidden="1" customWidth="1"/>
    <col min="7" max="7" width="22.7109375" style="21" customWidth="1"/>
    <col min="8" max="8" width="11.7109375" style="21" customWidth="1"/>
    <col min="9" max="9" width="12.140625" style="21" bestFit="1" customWidth="1"/>
    <col min="10" max="10" width="11.7109375" style="31" hidden="1" customWidth="1"/>
    <col min="11" max="11" width="13.7109375" style="21" customWidth="1"/>
    <col min="12" max="12" width="13.140625" style="21" customWidth="1"/>
    <col min="13" max="13" width="11.7109375" style="31" customWidth="1"/>
    <col min="14" max="14" width="10.85546875" style="21" customWidth="1"/>
    <col min="15" max="15" width="14.28515625" style="21"/>
    <col min="16" max="16" width="15.42578125" style="15" customWidth="1"/>
    <col min="17" max="18" width="14.28515625" style="160"/>
    <col min="19" max="16384" width="14.28515625" style="21"/>
  </cols>
  <sheetData>
    <row r="1" spans="1:18" ht="18.75" x14ac:dyDescent="0.3">
      <c r="A1" s="178" t="s">
        <v>189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4" spans="1:18" ht="102" x14ac:dyDescent="0.2">
      <c r="A4" s="2" t="s">
        <v>194</v>
      </c>
      <c r="B4" s="2" t="s">
        <v>195</v>
      </c>
      <c r="C4" s="2" t="s">
        <v>0</v>
      </c>
      <c r="D4" s="2" t="s">
        <v>108</v>
      </c>
      <c r="E4" s="2" t="s">
        <v>111</v>
      </c>
      <c r="F4" s="2" t="s">
        <v>1</v>
      </c>
      <c r="G4" s="2" t="s">
        <v>2</v>
      </c>
      <c r="H4" s="2" t="s">
        <v>207</v>
      </c>
      <c r="I4" s="2" t="s">
        <v>206</v>
      </c>
      <c r="J4" s="2" t="s">
        <v>208</v>
      </c>
      <c r="K4" s="2" t="s">
        <v>739</v>
      </c>
      <c r="L4" s="25" t="s">
        <v>205</v>
      </c>
      <c r="M4" s="25" t="s">
        <v>209</v>
      </c>
      <c r="N4" s="2" t="s">
        <v>4</v>
      </c>
      <c r="O4" s="2" t="s">
        <v>65</v>
      </c>
      <c r="P4" s="2" t="s">
        <v>3</v>
      </c>
      <c r="Q4" s="150" t="s">
        <v>740</v>
      </c>
      <c r="R4" s="151" t="s">
        <v>741</v>
      </c>
    </row>
    <row r="5" spans="1:18" ht="38.25" x14ac:dyDescent="0.2">
      <c r="A5" s="26" t="s">
        <v>21</v>
      </c>
      <c r="B5" s="30" t="s">
        <v>21</v>
      </c>
      <c r="C5" s="9" t="s">
        <v>327</v>
      </c>
      <c r="D5" s="27"/>
      <c r="E5" s="27"/>
      <c r="F5" s="163">
        <v>5</v>
      </c>
      <c r="G5" s="169" t="s">
        <v>143</v>
      </c>
      <c r="H5" s="49">
        <v>1200000</v>
      </c>
      <c r="I5" s="118">
        <f>IF(H5&lt;750000,0,IF(D5=0,(IF(H5*0.4&lt;=F5*70000+300000,H5*0.4,F5*70000+300000)),(IF(E5=1,H5*0.6,(IF(H5*0.4&lt;=F5*100000+500000,H5*0.4,F5*100000+500000))))))</f>
        <v>480000</v>
      </c>
      <c r="J5" s="133">
        <f>H5</f>
        <v>1200000</v>
      </c>
      <c r="K5" s="17">
        <f>IF(E5=1,I5+0,(IF(I5+0&gt;M5,M5,I5+0)))</f>
        <v>480000</v>
      </c>
      <c r="L5" s="56">
        <f>IF(F5&gt;=30,300000,F5*10000)</f>
        <v>50000</v>
      </c>
      <c r="M5" s="118">
        <f>IF(D5=0,F5*70000+300000,F5*100000+500000)</f>
        <v>650000</v>
      </c>
      <c r="N5" s="9">
        <v>720000</v>
      </c>
      <c r="O5" s="7" t="s">
        <v>600</v>
      </c>
      <c r="P5" s="9"/>
      <c r="Q5" s="161"/>
      <c r="R5" s="161"/>
    </row>
    <row r="6" spans="1:18" ht="38.25" x14ac:dyDescent="0.2">
      <c r="A6" s="26" t="s">
        <v>5</v>
      </c>
      <c r="B6" s="30" t="s">
        <v>5</v>
      </c>
      <c r="C6" s="49" t="s">
        <v>424</v>
      </c>
      <c r="D6" s="27">
        <v>3</v>
      </c>
      <c r="E6" s="27">
        <v>0</v>
      </c>
      <c r="F6" s="163">
        <v>25</v>
      </c>
      <c r="G6" s="169" t="s">
        <v>139</v>
      </c>
      <c r="H6" s="49">
        <v>1836000</v>
      </c>
      <c r="I6" s="118">
        <f>IF(H6&lt;750000,0,IF(D6=0,(IF(H6*0.4&lt;=F6*70000+300000,H6*0.4,F6*70000+300000)),(IF(E6=1,H6*0.6,(IF(H6*0.4&lt;=F6*100000+500000,H6*0.4,F6*100000+500000))))))</f>
        <v>734400</v>
      </c>
      <c r="J6" s="133">
        <f>H6</f>
        <v>1836000</v>
      </c>
      <c r="K6" s="17">
        <f>IF(E6=1,I6+0,(IF(I6+0&gt;M6,M6,I6+0)))</f>
        <v>734400</v>
      </c>
      <c r="L6" s="56">
        <f>IF(F6&gt;=30,300000,F6*10000)</f>
        <v>250000</v>
      </c>
      <c r="M6" s="118">
        <f>IF(D6=0,F6*70000+300000,F6*100000+500000)</f>
        <v>3000000</v>
      </c>
      <c r="N6" s="9">
        <v>1102000</v>
      </c>
      <c r="O6" s="7" t="s">
        <v>601</v>
      </c>
      <c r="P6" s="9"/>
      <c r="Q6" s="161"/>
      <c r="R6" s="161"/>
    </row>
    <row r="7" spans="1:18" ht="38.25" x14ac:dyDescent="0.2">
      <c r="A7" s="26" t="s">
        <v>6</v>
      </c>
      <c r="B7" s="30" t="s">
        <v>6</v>
      </c>
      <c r="C7" s="49" t="s">
        <v>425</v>
      </c>
      <c r="D7" s="27"/>
      <c r="E7" s="27"/>
      <c r="F7" s="163">
        <v>32</v>
      </c>
      <c r="G7" s="169" t="s">
        <v>426</v>
      </c>
      <c r="H7" s="49">
        <v>4000000</v>
      </c>
      <c r="I7" s="118">
        <f>IF(H7&lt;750000,0,IF(D7=0,(IF(H7*0.4&lt;=F7*70000+300000,H7*0.4,F7*70000+300000)),(IF(E7=1,H7*0.6,(IF(H7*0.4&lt;=F7*100000+500000,H7*0.4,F7*100000+500000))))))</f>
        <v>1600000</v>
      </c>
      <c r="J7" s="133">
        <f>H7</f>
        <v>4000000</v>
      </c>
      <c r="K7" s="17">
        <f>IF(E7=1,I7+0,(IF(I7+0&gt;M7,M7,I7+0)))</f>
        <v>1600000</v>
      </c>
      <c r="L7" s="56">
        <f>IF(F7&gt;=30,300000,F7*10000)</f>
        <v>300000</v>
      </c>
      <c r="M7" s="118">
        <f>IF(D7=0,F7*70000+300000,F7*100000+500000)</f>
        <v>2540000</v>
      </c>
      <c r="N7" s="9">
        <v>2400000</v>
      </c>
      <c r="O7" s="7" t="s">
        <v>315</v>
      </c>
      <c r="P7" s="9"/>
      <c r="Q7" s="161"/>
      <c r="R7" s="161"/>
    </row>
    <row r="8" spans="1:18" ht="38.25" x14ac:dyDescent="0.2">
      <c r="A8" s="26" t="s">
        <v>7</v>
      </c>
      <c r="B8" s="30" t="s">
        <v>7</v>
      </c>
      <c r="C8" s="9" t="s">
        <v>129</v>
      </c>
      <c r="D8" s="27"/>
      <c r="E8" s="27"/>
      <c r="F8" s="163">
        <v>54</v>
      </c>
      <c r="G8" s="169" t="s">
        <v>293</v>
      </c>
      <c r="H8" s="49">
        <v>3152000</v>
      </c>
      <c r="I8" s="118">
        <f t="shared" ref="I8:I103" si="0">IF(H8&lt;750000,0,IF(D8=0,(IF(H8*0.4&lt;=F8*70000+300000,H8*0.4,F8*70000+300000)),(IF(E8=1,H8*0.6,(IF(H8*0.4&lt;=F8*100000+500000,H8*0.4,F8*100000+500000))))))</f>
        <v>1260800</v>
      </c>
      <c r="J8" s="133">
        <f t="shared" ref="J8:J101" si="1">H8</f>
        <v>3152000</v>
      </c>
      <c r="K8" s="17">
        <f t="shared" ref="K8:K101" si="2">IF(E8=1,I8+0,(IF(I8+0&gt;M8,M8,I8+0)))</f>
        <v>1260800</v>
      </c>
      <c r="L8" s="56">
        <f t="shared" ref="L8:L50" si="3">IF(F8&gt;=30,300000,F8*10000)</f>
        <v>300000</v>
      </c>
      <c r="M8" s="118">
        <f t="shared" ref="M8:M102" si="4">IF(D8=0,F8*70000+300000,F8*100000+500000)</f>
        <v>4080000</v>
      </c>
      <c r="N8" s="9">
        <v>1892000</v>
      </c>
      <c r="O8" s="7" t="s">
        <v>292</v>
      </c>
      <c r="P8" s="9"/>
      <c r="Q8" s="161"/>
      <c r="R8" s="161"/>
    </row>
    <row r="9" spans="1:18" x14ac:dyDescent="0.2">
      <c r="A9" s="26" t="s">
        <v>22</v>
      </c>
      <c r="B9" s="30" t="s">
        <v>22</v>
      </c>
      <c r="C9" s="9" t="s">
        <v>416</v>
      </c>
      <c r="D9" s="27"/>
      <c r="E9" s="27"/>
      <c r="F9" s="163">
        <v>20</v>
      </c>
      <c r="G9" s="169" t="s">
        <v>598</v>
      </c>
      <c r="H9" s="49">
        <v>4978000</v>
      </c>
      <c r="I9" s="118">
        <f>IF(H9&lt;750000,0,IF(D9=0,(IF(H9*0.4&lt;=F9*70000+300000,H9*0.4,F9*70000+300000)),(IF(E9=1,H9*0.6,(IF(H9*0.4&lt;=F9*100000+500000,H9*0.4,F9*100000+500000))))))</f>
        <v>1700000</v>
      </c>
      <c r="J9" s="133">
        <f>H9</f>
        <v>4978000</v>
      </c>
      <c r="K9" s="17">
        <f>IF(E9=1,I9+0,(IF(I9+0&gt;M9,M9,I9+0)))</f>
        <v>1700000</v>
      </c>
      <c r="L9" s="56">
        <f t="shared" si="3"/>
        <v>200000</v>
      </c>
      <c r="M9" s="118">
        <f t="shared" si="4"/>
        <v>1700000</v>
      </c>
      <c r="N9" s="9">
        <v>2987000</v>
      </c>
      <c r="O9" s="65" t="s">
        <v>203</v>
      </c>
      <c r="P9" s="9"/>
      <c r="Q9" s="161"/>
      <c r="R9" s="161"/>
    </row>
    <row r="10" spans="1:18" ht="38.25" x14ac:dyDescent="0.2">
      <c r="A10" s="26" t="s">
        <v>23</v>
      </c>
      <c r="B10" s="30" t="s">
        <v>23</v>
      </c>
      <c r="C10" s="9" t="s">
        <v>180</v>
      </c>
      <c r="D10" s="27"/>
      <c r="E10" s="27"/>
      <c r="F10" s="164">
        <v>43</v>
      </c>
      <c r="G10" s="169" t="s">
        <v>110</v>
      </c>
      <c r="H10" s="49">
        <v>3435000</v>
      </c>
      <c r="I10" s="118">
        <f t="shared" si="0"/>
        <v>1374000</v>
      </c>
      <c r="J10" s="133">
        <f t="shared" si="1"/>
        <v>3435000</v>
      </c>
      <c r="K10" s="17">
        <f t="shared" si="2"/>
        <v>1374000</v>
      </c>
      <c r="L10" s="56">
        <f t="shared" si="3"/>
        <v>300000</v>
      </c>
      <c r="M10" s="118">
        <f t="shared" si="4"/>
        <v>3310000</v>
      </c>
      <c r="N10" s="9">
        <v>1546000</v>
      </c>
      <c r="O10" s="7" t="s">
        <v>272</v>
      </c>
      <c r="P10" s="9"/>
      <c r="Q10" s="161"/>
      <c r="R10" s="161"/>
    </row>
    <row r="11" spans="1:18" ht="25.5" x14ac:dyDescent="0.2">
      <c r="A11" s="26" t="s">
        <v>24</v>
      </c>
      <c r="B11" s="30" t="s">
        <v>24</v>
      </c>
      <c r="C11" s="9" t="s">
        <v>417</v>
      </c>
      <c r="D11" s="27"/>
      <c r="E11" s="27"/>
      <c r="F11" s="164">
        <v>19</v>
      </c>
      <c r="G11" s="169" t="s">
        <v>163</v>
      </c>
      <c r="H11" s="49">
        <v>1951000</v>
      </c>
      <c r="I11" s="118">
        <f t="shared" si="0"/>
        <v>780400</v>
      </c>
      <c r="J11" s="133">
        <f t="shared" si="1"/>
        <v>1951000</v>
      </c>
      <c r="K11" s="17">
        <f t="shared" si="2"/>
        <v>780400</v>
      </c>
      <c r="L11" s="56">
        <f t="shared" si="3"/>
        <v>190000</v>
      </c>
      <c r="M11" s="118">
        <f t="shared" si="4"/>
        <v>1630000</v>
      </c>
      <c r="N11" s="9">
        <v>1171000</v>
      </c>
      <c r="O11" s="7" t="s">
        <v>728</v>
      </c>
      <c r="P11" s="9"/>
      <c r="Q11" s="161"/>
      <c r="R11" s="161"/>
    </row>
    <row r="12" spans="1:18" ht="51" x14ac:dyDescent="0.2">
      <c r="A12" s="26" t="s">
        <v>8</v>
      </c>
      <c r="B12" s="30" t="s">
        <v>8</v>
      </c>
      <c r="C12" s="9" t="s">
        <v>170</v>
      </c>
      <c r="D12" s="27"/>
      <c r="E12" s="27"/>
      <c r="F12" s="163">
        <v>39</v>
      </c>
      <c r="G12" s="169" t="s">
        <v>163</v>
      </c>
      <c r="H12" s="49">
        <v>4990000</v>
      </c>
      <c r="I12" s="118">
        <f t="shared" si="0"/>
        <v>1996000</v>
      </c>
      <c r="J12" s="133">
        <f t="shared" si="1"/>
        <v>4990000</v>
      </c>
      <c r="K12" s="17">
        <f t="shared" si="2"/>
        <v>1996000</v>
      </c>
      <c r="L12" s="56">
        <f t="shared" si="3"/>
        <v>300000</v>
      </c>
      <c r="M12" s="118">
        <f t="shared" si="4"/>
        <v>3030000</v>
      </c>
      <c r="N12" s="9">
        <v>2994000</v>
      </c>
      <c r="O12" s="7" t="s">
        <v>602</v>
      </c>
      <c r="P12" s="7" t="s">
        <v>418</v>
      </c>
      <c r="Q12" s="161"/>
      <c r="R12" s="161"/>
    </row>
    <row r="13" spans="1:18" ht="38.25" x14ac:dyDescent="0.2">
      <c r="A13" s="26" t="s">
        <v>9</v>
      </c>
      <c r="B13" s="30" t="s">
        <v>9</v>
      </c>
      <c r="C13" s="9" t="s">
        <v>753</v>
      </c>
      <c r="D13" s="27"/>
      <c r="E13" s="27"/>
      <c r="F13" s="163">
        <v>57</v>
      </c>
      <c r="G13" s="169" t="s">
        <v>177</v>
      </c>
      <c r="H13" s="49">
        <v>3821000</v>
      </c>
      <c r="I13" s="118">
        <f t="shared" si="0"/>
        <v>1528400</v>
      </c>
      <c r="J13" s="133">
        <f t="shared" si="1"/>
        <v>3821000</v>
      </c>
      <c r="K13" s="17">
        <f t="shared" si="2"/>
        <v>1528400</v>
      </c>
      <c r="L13" s="56">
        <f t="shared" si="3"/>
        <v>300000</v>
      </c>
      <c r="M13" s="118">
        <f t="shared" si="4"/>
        <v>4290000</v>
      </c>
      <c r="N13" s="9">
        <v>2300000</v>
      </c>
      <c r="O13" s="7" t="s">
        <v>427</v>
      </c>
      <c r="P13" s="9"/>
      <c r="Q13" s="161"/>
      <c r="R13" s="161"/>
    </row>
    <row r="14" spans="1:18" ht="38.25" x14ac:dyDescent="0.2">
      <c r="A14" s="26" t="s">
        <v>25</v>
      </c>
      <c r="B14" s="30" t="s">
        <v>25</v>
      </c>
      <c r="C14" s="9" t="s">
        <v>278</v>
      </c>
      <c r="D14" s="28">
        <v>2</v>
      </c>
      <c r="E14" s="28">
        <v>0</v>
      </c>
      <c r="F14" s="163">
        <v>17</v>
      </c>
      <c r="G14" s="169" t="s">
        <v>474</v>
      </c>
      <c r="H14" s="49">
        <v>4185000</v>
      </c>
      <c r="I14" s="118">
        <f t="shared" si="0"/>
        <v>1674000</v>
      </c>
      <c r="J14" s="133">
        <f t="shared" si="1"/>
        <v>4185000</v>
      </c>
      <c r="K14" s="58">
        <f t="shared" si="2"/>
        <v>1674000</v>
      </c>
      <c r="L14" s="56">
        <f t="shared" si="3"/>
        <v>170000</v>
      </c>
      <c r="M14" s="120">
        <f t="shared" si="4"/>
        <v>2200000</v>
      </c>
      <c r="N14" s="67">
        <v>2600000</v>
      </c>
      <c r="O14" s="7" t="s">
        <v>279</v>
      </c>
      <c r="P14" s="9"/>
      <c r="Q14" s="161"/>
      <c r="R14" s="161"/>
    </row>
    <row r="15" spans="1:18" ht="38.25" x14ac:dyDescent="0.2">
      <c r="A15" s="26" t="s">
        <v>10</v>
      </c>
      <c r="B15" s="30" t="s">
        <v>10</v>
      </c>
      <c r="C15" s="9" t="s">
        <v>599</v>
      </c>
      <c r="D15" s="28"/>
      <c r="E15" s="28"/>
      <c r="F15" s="163">
        <v>67</v>
      </c>
      <c r="G15" s="169" t="s">
        <v>163</v>
      </c>
      <c r="H15" s="49">
        <v>7465000</v>
      </c>
      <c r="I15" s="118">
        <f>IF(H15&lt;750000,0,IF(D15=0,(IF(H15*0.4&lt;=F15*70000+300000,H15*0.4,F15*70000+300000)),(IF(E15=1,H15*0.6,(IF(H15*0.4&lt;=F15*100000+500000,H15*0.4,F15*100000+500000))))))</f>
        <v>2986000</v>
      </c>
      <c r="J15" s="133">
        <f>H15</f>
        <v>7465000</v>
      </c>
      <c r="K15" s="17">
        <f>IF(E15=1,I15+0,(IF(I15+0&gt;M15,M15,I15+0)))</f>
        <v>2986000</v>
      </c>
      <c r="L15" s="56">
        <f t="shared" si="3"/>
        <v>300000</v>
      </c>
      <c r="M15" s="118">
        <f t="shared" si="4"/>
        <v>4990000</v>
      </c>
      <c r="N15" s="132">
        <v>4479000</v>
      </c>
      <c r="O15" s="7" t="s">
        <v>281</v>
      </c>
      <c r="P15" s="9" t="s">
        <v>280</v>
      </c>
      <c r="Q15" s="161"/>
      <c r="R15" s="161"/>
    </row>
    <row r="16" spans="1:18" x14ac:dyDescent="0.2">
      <c r="A16" s="26" t="s">
        <v>26</v>
      </c>
      <c r="B16" s="30" t="s">
        <v>26</v>
      </c>
      <c r="C16" s="49" t="s">
        <v>428</v>
      </c>
      <c r="D16" s="27"/>
      <c r="E16" s="27"/>
      <c r="F16" s="164">
        <v>37</v>
      </c>
      <c r="G16" s="169" t="s">
        <v>139</v>
      </c>
      <c r="H16" s="49">
        <v>918000</v>
      </c>
      <c r="I16" s="138">
        <f>IF(H16&lt;750000,0,IF(D16=0,(IF(H16*0.4&lt;=F16*70000+300000,H16*0.4,F16*70000+300000)),(IF(E16=1,H16*0.6,(IF(H16*0.4&lt;=F16*100000+500000,H16*0.4,F16*100000+500000))))))</f>
        <v>367200</v>
      </c>
      <c r="J16" s="132">
        <f>H16</f>
        <v>918000</v>
      </c>
      <c r="K16" s="17">
        <f>IF(E16=1,I16+0,(IF(I16+0&gt;M16,M16,I16+0)))</f>
        <v>367200</v>
      </c>
      <c r="L16" s="57">
        <f>IF(F16&gt;=30,300000,F16*10000)</f>
        <v>300000</v>
      </c>
      <c r="M16" s="118">
        <f>IF(D16=0,F16*70000+300000,F16*100000+500000)</f>
        <v>2890000</v>
      </c>
      <c r="N16" s="118">
        <v>550800</v>
      </c>
      <c r="O16" s="65" t="s">
        <v>203</v>
      </c>
      <c r="P16" s="9"/>
      <c r="Q16" s="161"/>
      <c r="R16" s="161"/>
    </row>
    <row r="17" spans="1:18" x14ac:dyDescent="0.2">
      <c r="A17" s="26" t="s">
        <v>27</v>
      </c>
      <c r="B17" s="30" t="s">
        <v>27</v>
      </c>
      <c r="C17" s="49" t="s">
        <v>429</v>
      </c>
      <c r="D17" s="27"/>
      <c r="E17" s="27"/>
      <c r="F17" s="164">
        <v>101</v>
      </c>
      <c r="G17" s="169" t="s">
        <v>598</v>
      </c>
      <c r="H17" s="49">
        <v>8128000</v>
      </c>
      <c r="I17" s="138">
        <f>IF(H17&lt;750000,0,IF(D17=0,(IF(H17*0.4&lt;=F17*70000+300000,H17*0.4,F17*70000+300000)),(IF(E17=1,H17*0.6,(IF(H17*0.4&lt;=F17*100000+500000,H17*0.4,F17*100000+500000))))))</f>
        <v>3251200</v>
      </c>
      <c r="J17" s="132">
        <f>H17</f>
        <v>8128000</v>
      </c>
      <c r="K17" s="59">
        <f>IF(E17=1,I17+0,(IF(I17+0&gt;M17,M17,I17+0)))</f>
        <v>3251200</v>
      </c>
      <c r="L17" s="57">
        <f>IF(F17&gt;=30,300000,F17*10000)</f>
        <v>300000</v>
      </c>
      <c r="M17" s="129">
        <f>IF(D17=0,F17*70000+300000,F17*100000+500000)</f>
        <v>7370000</v>
      </c>
      <c r="N17" s="111">
        <v>4877000</v>
      </c>
      <c r="O17" s="65" t="s">
        <v>203</v>
      </c>
      <c r="P17" s="9"/>
      <c r="Q17" s="161"/>
      <c r="R17" s="161"/>
    </row>
    <row r="18" spans="1:18" ht="38.25" x14ac:dyDescent="0.2">
      <c r="A18" s="26" t="s">
        <v>11</v>
      </c>
      <c r="B18" s="30" t="s">
        <v>11</v>
      </c>
      <c r="C18" s="49" t="s">
        <v>275</v>
      </c>
      <c r="D18" s="27"/>
      <c r="E18" s="27"/>
      <c r="F18" s="164">
        <v>31</v>
      </c>
      <c r="G18" s="169" t="s">
        <v>244</v>
      </c>
      <c r="H18" s="49">
        <v>1220000</v>
      </c>
      <c r="I18" s="107">
        <f t="shared" si="0"/>
        <v>488000</v>
      </c>
      <c r="J18" s="127">
        <f>H18+H19</f>
        <v>2570000</v>
      </c>
      <c r="K18" s="58">
        <f>IF(E18=1,I18+I19,(IF(I18+I19&gt;M18,M18,I18+I19)))</f>
        <v>1028000</v>
      </c>
      <c r="L18" s="57">
        <f t="shared" si="3"/>
        <v>300000</v>
      </c>
      <c r="M18" s="120">
        <f t="shared" si="4"/>
        <v>2470000</v>
      </c>
      <c r="N18" s="70">
        <v>1600000</v>
      </c>
      <c r="O18" s="64" t="s">
        <v>276</v>
      </c>
      <c r="P18" s="9"/>
      <c r="Q18" s="161"/>
      <c r="R18" s="161"/>
    </row>
    <row r="19" spans="1:18" ht="25.5" x14ac:dyDescent="0.2">
      <c r="A19" s="26" t="s">
        <v>28</v>
      </c>
      <c r="B19" s="29"/>
      <c r="C19" s="49" t="s">
        <v>275</v>
      </c>
      <c r="D19" s="27"/>
      <c r="E19" s="27"/>
      <c r="F19" s="164">
        <v>31</v>
      </c>
      <c r="G19" s="169" t="s">
        <v>256</v>
      </c>
      <c r="H19" s="49">
        <v>1350000</v>
      </c>
      <c r="I19" s="107">
        <f t="shared" si="0"/>
        <v>540000</v>
      </c>
      <c r="J19" s="142" t="s">
        <v>277</v>
      </c>
      <c r="K19" s="143" t="s">
        <v>277</v>
      </c>
      <c r="L19" s="57">
        <f t="shared" si="3"/>
        <v>300000</v>
      </c>
      <c r="M19" s="123" t="s">
        <v>109</v>
      </c>
      <c r="N19" s="111" t="s">
        <v>277</v>
      </c>
      <c r="O19" s="54" t="s">
        <v>109</v>
      </c>
      <c r="P19" s="9"/>
      <c r="Q19" s="161"/>
      <c r="R19" s="161"/>
    </row>
    <row r="20" spans="1:18" ht="25.5" x14ac:dyDescent="0.2">
      <c r="A20" s="26" t="s">
        <v>12</v>
      </c>
      <c r="B20" s="26" t="s">
        <v>28</v>
      </c>
      <c r="C20" s="9" t="s">
        <v>273</v>
      </c>
      <c r="D20" s="27"/>
      <c r="E20" s="27"/>
      <c r="F20" s="164">
        <v>25</v>
      </c>
      <c r="G20" s="169" t="s">
        <v>274</v>
      </c>
      <c r="H20" s="49">
        <v>2095000</v>
      </c>
      <c r="I20" s="118">
        <f>IF(H20&lt;750000,0,IF(D20=0,(IF(H20*0.4&lt;=F20*70000+300000,H20*0.4,F20*70000+300000)),(IF(E20=1,H20*0.6,(IF(H20*0.4&lt;=F20*100000+500000,H20*0.4,F20*100000+500000))))))</f>
        <v>838000</v>
      </c>
      <c r="J20" s="132">
        <f>H20</f>
        <v>2095000</v>
      </c>
      <c r="K20" s="59">
        <f>IF(E20=1,I20+0,(IF(I20+0&gt;M20,M20,I20+0)))</f>
        <v>838000</v>
      </c>
      <c r="L20" s="56">
        <f t="shared" si="3"/>
        <v>250000</v>
      </c>
      <c r="M20" s="129">
        <f t="shared" si="4"/>
        <v>2050000</v>
      </c>
      <c r="N20" s="68">
        <v>1260000</v>
      </c>
      <c r="O20" s="65" t="s">
        <v>203</v>
      </c>
      <c r="P20" s="9"/>
      <c r="Q20" s="161"/>
      <c r="R20" s="161"/>
    </row>
    <row r="21" spans="1:18" ht="38.25" x14ac:dyDescent="0.2">
      <c r="A21" s="26" t="s">
        <v>29</v>
      </c>
      <c r="B21" s="26" t="s">
        <v>12</v>
      </c>
      <c r="C21" s="9" t="s">
        <v>312</v>
      </c>
      <c r="D21" s="27"/>
      <c r="E21" s="27"/>
      <c r="F21" s="164">
        <v>36</v>
      </c>
      <c r="G21" s="169" t="s">
        <v>110</v>
      </c>
      <c r="H21" s="49">
        <v>3293000</v>
      </c>
      <c r="I21" s="118">
        <f>IF(H21&lt;750000,0,IF(D21=0,(IF(H21*0.4&lt;=F21*70000+300000,H21*0.4,F21*70000+300000)),(IF(E21=1,H21*0.6,(IF(H21*0.4&lt;=F21*100000+500000,H21*0.4,F21*100000+500000))))))</f>
        <v>1317200</v>
      </c>
      <c r="J21" s="132">
        <f>H21</f>
        <v>3293000</v>
      </c>
      <c r="K21" s="59">
        <f>IF(E21=1,I21+0,(IF(I21+0&gt;M21,M21,I21+0)))</f>
        <v>1317200</v>
      </c>
      <c r="L21" s="56">
        <f t="shared" si="3"/>
        <v>300000</v>
      </c>
      <c r="M21" s="129">
        <f t="shared" si="4"/>
        <v>2820000</v>
      </c>
      <c r="N21" s="68">
        <v>1976000</v>
      </c>
      <c r="O21" s="71" t="s">
        <v>313</v>
      </c>
      <c r="P21" s="9" t="s">
        <v>732</v>
      </c>
      <c r="Q21" s="161"/>
      <c r="R21" s="161"/>
    </row>
    <row r="22" spans="1:18" ht="38.25" x14ac:dyDescent="0.2">
      <c r="A22" s="26" t="s">
        <v>30</v>
      </c>
      <c r="B22" s="26" t="s">
        <v>29</v>
      </c>
      <c r="C22" s="9" t="s">
        <v>141</v>
      </c>
      <c r="D22" s="27">
        <v>3</v>
      </c>
      <c r="E22" s="27">
        <v>0</v>
      </c>
      <c r="F22" s="163">
        <v>24</v>
      </c>
      <c r="G22" s="169" t="s">
        <v>653</v>
      </c>
      <c r="H22" s="49">
        <v>1647000</v>
      </c>
      <c r="I22" s="118">
        <f t="shared" si="0"/>
        <v>658800</v>
      </c>
      <c r="J22" s="133">
        <f t="shared" si="1"/>
        <v>1647000</v>
      </c>
      <c r="K22" s="17">
        <f t="shared" si="2"/>
        <v>658800</v>
      </c>
      <c r="L22" s="56">
        <f t="shared" si="3"/>
        <v>240000</v>
      </c>
      <c r="M22" s="118">
        <f t="shared" si="4"/>
        <v>2900000</v>
      </c>
      <c r="N22" s="9">
        <v>1000000</v>
      </c>
      <c r="O22" s="7" t="s">
        <v>272</v>
      </c>
      <c r="P22" s="9"/>
      <c r="Q22" s="161"/>
      <c r="R22" s="161"/>
    </row>
    <row r="23" spans="1:18" ht="38.25" x14ac:dyDescent="0.2">
      <c r="A23" s="26" t="s">
        <v>31</v>
      </c>
      <c r="B23" s="26" t="s">
        <v>30</v>
      </c>
      <c r="C23" s="9" t="s">
        <v>290</v>
      </c>
      <c r="D23" s="27">
        <v>3</v>
      </c>
      <c r="E23" s="27">
        <v>0</v>
      </c>
      <c r="F23" s="163">
        <v>38</v>
      </c>
      <c r="G23" s="169" t="s">
        <v>474</v>
      </c>
      <c r="H23" s="49">
        <v>1600000</v>
      </c>
      <c r="I23" s="118">
        <f t="shared" si="0"/>
        <v>640000</v>
      </c>
      <c r="J23" s="133">
        <f t="shared" si="1"/>
        <v>1600000</v>
      </c>
      <c r="K23" s="17">
        <f t="shared" si="2"/>
        <v>640000</v>
      </c>
      <c r="L23" s="56">
        <f t="shared" si="3"/>
        <v>300000</v>
      </c>
      <c r="M23" s="118">
        <f t="shared" si="4"/>
        <v>4300000</v>
      </c>
      <c r="N23" s="8">
        <v>2200000</v>
      </c>
      <c r="O23" s="7" t="s">
        <v>291</v>
      </c>
      <c r="P23" s="9"/>
      <c r="Q23" s="161"/>
      <c r="R23" s="161"/>
    </row>
    <row r="24" spans="1:18" ht="25.5" x14ac:dyDescent="0.2">
      <c r="A24" s="26" t="s">
        <v>32</v>
      </c>
      <c r="B24" s="26" t="s">
        <v>31</v>
      </c>
      <c r="C24" s="9" t="s">
        <v>433</v>
      </c>
      <c r="D24" s="27"/>
      <c r="E24" s="27"/>
      <c r="F24" s="163">
        <v>19</v>
      </c>
      <c r="G24" s="169" t="s">
        <v>434</v>
      </c>
      <c r="H24" s="49">
        <v>3467000</v>
      </c>
      <c r="I24" s="118">
        <f>IF(H24&lt;750000,0,IF(D24=0,(IF(H24*0.4&lt;=F24*70000+300000,H24*0.4,F24*70000+300000)),(IF(E24=1,H24*0.6,(IF(H24*0.4&lt;=F24*100000+500000,H24*0.4,F24*100000+500000))))))</f>
        <v>1386800</v>
      </c>
      <c r="J24" s="133">
        <f t="shared" si="1"/>
        <v>3467000</v>
      </c>
      <c r="K24" s="17">
        <f t="shared" si="2"/>
        <v>1386800</v>
      </c>
      <c r="L24" s="56">
        <f t="shared" si="3"/>
        <v>190000</v>
      </c>
      <c r="M24" s="118">
        <f t="shared" si="4"/>
        <v>1630000</v>
      </c>
      <c r="N24" s="8">
        <v>2100000</v>
      </c>
      <c r="O24" s="65" t="s">
        <v>203</v>
      </c>
      <c r="P24" s="9"/>
      <c r="Q24" s="161"/>
      <c r="R24" s="161"/>
    </row>
    <row r="25" spans="1:18" ht="38.25" x14ac:dyDescent="0.2">
      <c r="A25" s="26" t="s">
        <v>33</v>
      </c>
      <c r="B25" s="26" t="s">
        <v>32</v>
      </c>
      <c r="C25" s="9" t="s">
        <v>165</v>
      </c>
      <c r="D25" s="27"/>
      <c r="E25" s="27"/>
      <c r="F25" s="163">
        <v>45</v>
      </c>
      <c r="G25" s="169" t="s">
        <v>603</v>
      </c>
      <c r="H25" s="49">
        <v>2809000</v>
      </c>
      <c r="I25" s="118">
        <f t="shared" si="0"/>
        <v>1123600</v>
      </c>
      <c r="J25" s="133">
        <f t="shared" si="1"/>
        <v>2809000</v>
      </c>
      <c r="K25" s="17">
        <f t="shared" si="2"/>
        <v>1123600</v>
      </c>
      <c r="L25" s="56">
        <f t="shared" si="3"/>
        <v>300000</v>
      </c>
      <c r="M25" s="118">
        <f t="shared" si="4"/>
        <v>3450000</v>
      </c>
      <c r="N25" s="9">
        <v>1690000</v>
      </c>
      <c r="O25" s="7" t="s">
        <v>435</v>
      </c>
      <c r="P25" s="7"/>
      <c r="Q25" s="161"/>
      <c r="R25" s="161"/>
    </row>
    <row r="26" spans="1:18" ht="38.25" x14ac:dyDescent="0.2">
      <c r="A26" s="26" t="s">
        <v>13</v>
      </c>
      <c r="B26" s="26" t="s">
        <v>33</v>
      </c>
      <c r="C26" s="9" t="s">
        <v>161</v>
      </c>
      <c r="D26" s="27"/>
      <c r="E26" s="27"/>
      <c r="F26" s="163">
        <v>64</v>
      </c>
      <c r="G26" s="169" t="s">
        <v>175</v>
      </c>
      <c r="H26" s="49">
        <v>4144000</v>
      </c>
      <c r="I26" s="118">
        <f t="shared" si="0"/>
        <v>1657600</v>
      </c>
      <c r="J26" s="133">
        <f t="shared" si="1"/>
        <v>4144000</v>
      </c>
      <c r="K26" s="17">
        <f t="shared" si="2"/>
        <v>1657600</v>
      </c>
      <c r="L26" s="56">
        <f t="shared" si="3"/>
        <v>300000</v>
      </c>
      <c r="M26" s="118">
        <f t="shared" si="4"/>
        <v>4780000</v>
      </c>
      <c r="N26" s="9">
        <v>2700000</v>
      </c>
      <c r="O26" s="128" t="s">
        <v>757</v>
      </c>
      <c r="P26" s="132" t="s">
        <v>756</v>
      </c>
      <c r="Q26" s="161"/>
      <c r="R26" s="161"/>
    </row>
    <row r="27" spans="1:18" ht="38.25" x14ac:dyDescent="0.2">
      <c r="A27" s="26" t="s">
        <v>34</v>
      </c>
      <c r="B27" s="26" t="s">
        <v>13</v>
      </c>
      <c r="C27" s="9" t="s">
        <v>156</v>
      </c>
      <c r="D27" s="27"/>
      <c r="E27" s="27"/>
      <c r="F27" s="164">
        <v>20</v>
      </c>
      <c r="G27" s="169" t="s">
        <v>474</v>
      </c>
      <c r="H27" s="49">
        <v>2400000</v>
      </c>
      <c r="I27" s="118">
        <f t="shared" si="0"/>
        <v>960000</v>
      </c>
      <c r="J27" s="133">
        <f t="shared" si="1"/>
        <v>2400000</v>
      </c>
      <c r="K27" s="17">
        <f t="shared" si="2"/>
        <v>960000</v>
      </c>
      <c r="L27" s="56">
        <f t="shared" si="3"/>
        <v>200000</v>
      </c>
      <c r="M27" s="118">
        <f t="shared" si="4"/>
        <v>1700000</v>
      </c>
      <c r="N27" s="9">
        <v>1444000</v>
      </c>
      <c r="O27" s="7" t="s">
        <v>604</v>
      </c>
      <c r="P27" s="32"/>
      <c r="Q27" s="161"/>
      <c r="R27" s="161"/>
    </row>
    <row r="28" spans="1:18" ht="38.25" x14ac:dyDescent="0.2">
      <c r="A28" s="26" t="s">
        <v>35</v>
      </c>
      <c r="B28" s="26" t="s">
        <v>34</v>
      </c>
      <c r="C28" s="9" t="s">
        <v>436</v>
      </c>
      <c r="D28" s="27"/>
      <c r="E28" s="27"/>
      <c r="F28" s="164">
        <v>42</v>
      </c>
      <c r="G28" s="169" t="s">
        <v>187</v>
      </c>
      <c r="H28" s="49">
        <v>9896000</v>
      </c>
      <c r="I28" s="118">
        <f t="shared" si="0"/>
        <v>3240000</v>
      </c>
      <c r="J28" s="133">
        <f t="shared" si="1"/>
        <v>9896000</v>
      </c>
      <c r="K28" s="17">
        <f t="shared" si="2"/>
        <v>3240000</v>
      </c>
      <c r="L28" s="56">
        <f t="shared" si="3"/>
        <v>300000</v>
      </c>
      <c r="M28" s="118">
        <f t="shared" si="4"/>
        <v>3240000</v>
      </c>
      <c r="N28" s="9">
        <v>6000000</v>
      </c>
      <c r="O28" s="7" t="s">
        <v>437</v>
      </c>
      <c r="P28" s="32"/>
      <c r="Q28" s="161"/>
      <c r="R28" s="161"/>
    </row>
    <row r="29" spans="1:18" ht="38.25" x14ac:dyDescent="0.2">
      <c r="A29" s="26" t="s">
        <v>14</v>
      </c>
      <c r="B29" s="26" t="s">
        <v>35</v>
      </c>
      <c r="C29" s="9" t="s">
        <v>320</v>
      </c>
      <c r="D29" s="27"/>
      <c r="E29" s="27"/>
      <c r="F29" s="164">
        <v>33</v>
      </c>
      <c r="G29" s="169" t="s">
        <v>110</v>
      </c>
      <c r="H29" s="49">
        <v>2150000</v>
      </c>
      <c r="I29" s="118">
        <f t="shared" si="0"/>
        <v>860000</v>
      </c>
      <c r="J29" s="133">
        <f t="shared" si="1"/>
        <v>2150000</v>
      </c>
      <c r="K29" s="17">
        <f t="shared" si="2"/>
        <v>860000</v>
      </c>
      <c r="L29" s="56">
        <f t="shared" si="3"/>
        <v>300000</v>
      </c>
      <c r="M29" s="118">
        <f t="shared" si="4"/>
        <v>2610000</v>
      </c>
      <c r="N29" s="9">
        <v>1800000</v>
      </c>
      <c r="O29" s="7" t="s">
        <v>321</v>
      </c>
      <c r="P29" s="32"/>
      <c r="Q29" s="161"/>
      <c r="R29" s="161"/>
    </row>
    <row r="30" spans="1:18" ht="25.5" x14ac:dyDescent="0.2">
      <c r="A30" s="26" t="s">
        <v>15</v>
      </c>
      <c r="B30" s="26" t="s">
        <v>14</v>
      </c>
      <c r="C30" s="9" t="s">
        <v>438</v>
      </c>
      <c r="D30" s="27"/>
      <c r="E30" s="27"/>
      <c r="F30" s="163">
        <v>16</v>
      </c>
      <c r="G30" s="169" t="s">
        <v>439</v>
      </c>
      <c r="H30" s="49">
        <v>1009000</v>
      </c>
      <c r="I30" s="118">
        <f t="shared" si="0"/>
        <v>403600</v>
      </c>
      <c r="J30" s="133">
        <f t="shared" si="1"/>
        <v>1009000</v>
      </c>
      <c r="K30" s="17">
        <f t="shared" si="2"/>
        <v>403600</v>
      </c>
      <c r="L30" s="56">
        <f t="shared" si="3"/>
        <v>160000</v>
      </c>
      <c r="M30" s="118">
        <f t="shared" si="4"/>
        <v>1420000</v>
      </c>
      <c r="N30" s="9">
        <v>605000</v>
      </c>
      <c r="O30" s="7" t="s">
        <v>605</v>
      </c>
      <c r="P30" s="9"/>
      <c r="Q30" s="161"/>
      <c r="R30" s="161"/>
    </row>
    <row r="31" spans="1:18" ht="38.25" x14ac:dyDescent="0.2">
      <c r="A31" s="26" t="s">
        <v>36</v>
      </c>
      <c r="B31" s="26" t="s">
        <v>15</v>
      </c>
      <c r="C31" s="9" t="s">
        <v>440</v>
      </c>
      <c r="D31" s="27"/>
      <c r="E31" s="27"/>
      <c r="F31" s="163">
        <v>17</v>
      </c>
      <c r="G31" s="169" t="s">
        <v>441</v>
      </c>
      <c r="H31" s="49">
        <v>2273000</v>
      </c>
      <c r="I31" s="118">
        <f t="shared" si="0"/>
        <v>909200</v>
      </c>
      <c r="J31" s="133">
        <f t="shared" si="1"/>
        <v>2273000</v>
      </c>
      <c r="K31" s="17">
        <f t="shared" si="2"/>
        <v>909200</v>
      </c>
      <c r="L31" s="56">
        <f t="shared" si="3"/>
        <v>170000</v>
      </c>
      <c r="M31" s="118">
        <f t="shared" si="4"/>
        <v>1490000</v>
      </c>
      <c r="N31" s="9">
        <v>1364000</v>
      </c>
      <c r="O31" s="7" t="s">
        <v>442</v>
      </c>
      <c r="P31" s="9"/>
      <c r="Q31" s="161"/>
      <c r="R31" s="161"/>
    </row>
    <row r="32" spans="1:18" ht="25.5" x14ac:dyDescent="0.2">
      <c r="A32" s="26" t="s">
        <v>37</v>
      </c>
      <c r="B32" s="26" t="s">
        <v>36</v>
      </c>
      <c r="C32" s="9" t="s">
        <v>443</v>
      </c>
      <c r="D32" s="27"/>
      <c r="E32" s="27"/>
      <c r="F32" s="163">
        <v>21</v>
      </c>
      <c r="G32" s="169" t="s">
        <v>163</v>
      </c>
      <c r="H32" s="49">
        <v>2336000</v>
      </c>
      <c r="I32" s="118">
        <f t="shared" si="0"/>
        <v>934400</v>
      </c>
      <c r="J32" s="133">
        <f t="shared" si="1"/>
        <v>2336000</v>
      </c>
      <c r="K32" s="17">
        <f t="shared" si="2"/>
        <v>934400</v>
      </c>
      <c r="L32" s="56">
        <f t="shared" si="3"/>
        <v>210000</v>
      </c>
      <c r="M32" s="118">
        <f t="shared" si="4"/>
        <v>1770000</v>
      </c>
      <c r="N32" s="9">
        <v>1401600</v>
      </c>
      <c r="O32" s="65" t="s">
        <v>203</v>
      </c>
      <c r="P32" s="9"/>
      <c r="Q32" s="161"/>
      <c r="R32" s="161"/>
    </row>
    <row r="33" spans="1:18" ht="38.25" x14ac:dyDescent="0.2">
      <c r="A33" s="26" t="s">
        <v>16</v>
      </c>
      <c r="B33" s="26" t="s">
        <v>37</v>
      </c>
      <c r="C33" s="9" t="s">
        <v>444</v>
      </c>
      <c r="D33" s="27"/>
      <c r="E33" s="27"/>
      <c r="F33" s="163">
        <v>33</v>
      </c>
      <c r="G33" s="169" t="s">
        <v>445</v>
      </c>
      <c r="H33" s="49">
        <v>1561000</v>
      </c>
      <c r="I33" s="118">
        <f t="shared" si="0"/>
        <v>624400</v>
      </c>
      <c r="J33" s="133">
        <f t="shared" si="1"/>
        <v>1561000</v>
      </c>
      <c r="K33" s="17">
        <f t="shared" si="2"/>
        <v>624400</v>
      </c>
      <c r="L33" s="56">
        <f t="shared" si="3"/>
        <v>300000</v>
      </c>
      <c r="M33" s="118">
        <f t="shared" si="4"/>
        <v>2610000</v>
      </c>
      <c r="N33" s="9">
        <v>937000</v>
      </c>
      <c r="O33" s="7" t="s">
        <v>606</v>
      </c>
      <c r="P33" s="9" t="s">
        <v>260</v>
      </c>
      <c r="Q33" s="161"/>
      <c r="R33" s="161"/>
    </row>
    <row r="34" spans="1:18" ht="38.25" x14ac:dyDescent="0.2">
      <c r="A34" s="26" t="s">
        <v>38</v>
      </c>
      <c r="B34" s="26" t="s">
        <v>16</v>
      </c>
      <c r="C34" s="9" t="s">
        <v>446</v>
      </c>
      <c r="D34" s="27"/>
      <c r="E34" s="27"/>
      <c r="F34" s="163">
        <v>20</v>
      </c>
      <c r="G34" s="169" t="s">
        <v>163</v>
      </c>
      <c r="H34" s="49">
        <v>3000000</v>
      </c>
      <c r="I34" s="118">
        <f t="shared" si="0"/>
        <v>1200000</v>
      </c>
      <c r="J34" s="133">
        <f t="shared" si="1"/>
        <v>3000000</v>
      </c>
      <c r="K34" s="17">
        <f t="shared" si="2"/>
        <v>1200000</v>
      </c>
      <c r="L34" s="56">
        <f t="shared" si="3"/>
        <v>200000</v>
      </c>
      <c r="M34" s="118">
        <f t="shared" si="4"/>
        <v>1700000</v>
      </c>
      <c r="N34" s="9">
        <v>1800000</v>
      </c>
      <c r="O34" s="7" t="s">
        <v>447</v>
      </c>
      <c r="P34" s="9"/>
      <c r="Q34" s="161"/>
      <c r="R34" s="161"/>
    </row>
    <row r="35" spans="1:18" ht="38.25" x14ac:dyDescent="0.2">
      <c r="A35" s="26" t="s">
        <v>39</v>
      </c>
      <c r="B35" s="26" t="s">
        <v>38</v>
      </c>
      <c r="C35" s="9" t="s">
        <v>448</v>
      </c>
      <c r="D35" s="27"/>
      <c r="E35" s="27"/>
      <c r="F35" s="163">
        <v>18</v>
      </c>
      <c r="G35" s="169" t="s">
        <v>139</v>
      </c>
      <c r="H35" s="49">
        <v>1300000</v>
      </c>
      <c r="I35" s="118">
        <f t="shared" si="0"/>
        <v>520000</v>
      </c>
      <c r="J35" s="133">
        <f t="shared" si="1"/>
        <v>1300000</v>
      </c>
      <c r="K35" s="17">
        <f t="shared" si="2"/>
        <v>520000</v>
      </c>
      <c r="L35" s="56">
        <f t="shared" si="3"/>
        <v>180000</v>
      </c>
      <c r="M35" s="118">
        <f t="shared" si="4"/>
        <v>1560000</v>
      </c>
      <c r="N35" s="9">
        <v>780000</v>
      </c>
      <c r="O35" s="7" t="s">
        <v>271</v>
      </c>
      <c r="P35" s="9"/>
      <c r="Q35" s="161"/>
      <c r="R35" s="161"/>
    </row>
    <row r="36" spans="1:18" ht="38.25" x14ac:dyDescent="0.2">
      <c r="A36" s="26" t="s">
        <v>40</v>
      </c>
      <c r="B36" s="26" t="s">
        <v>39</v>
      </c>
      <c r="C36" s="9" t="s">
        <v>126</v>
      </c>
      <c r="D36" s="27"/>
      <c r="E36" s="27"/>
      <c r="F36" s="163">
        <v>23</v>
      </c>
      <c r="G36" s="169" t="s">
        <v>139</v>
      </c>
      <c r="H36" s="49">
        <v>1271000</v>
      </c>
      <c r="I36" s="118">
        <f t="shared" si="0"/>
        <v>508400</v>
      </c>
      <c r="J36" s="133">
        <f t="shared" si="1"/>
        <v>1271000</v>
      </c>
      <c r="K36" s="17">
        <f t="shared" si="2"/>
        <v>508400</v>
      </c>
      <c r="L36" s="56">
        <f t="shared" si="3"/>
        <v>230000</v>
      </c>
      <c r="M36" s="118">
        <f t="shared" si="4"/>
        <v>1910000</v>
      </c>
      <c r="N36" s="9">
        <v>763000</v>
      </c>
      <c r="O36" s="7" t="s">
        <v>449</v>
      </c>
      <c r="P36" s="9"/>
      <c r="Q36" s="161"/>
      <c r="R36" s="161"/>
    </row>
    <row r="37" spans="1:18" ht="38.25" x14ac:dyDescent="0.2">
      <c r="A37" s="26" t="s">
        <v>41</v>
      </c>
      <c r="B37" s="26" t="s">
        <v>40</v>
      </c>
      <c r="C37" s="9" t="s">
        <v>450</v>
      </c>
      <c r="D37" s="27"/>
      <c r="E37" s="27"/>
      <c r="F37" s="163">
        <v>20</v>
      </c>
      <c r="G37" s="169" t="s">
        <v>163</v>
      </c>
      <c r="H37" s="49">
        <v>2942000</v>
      </c>
      <c r="I37" s="118">
        <f t="shared" si="0"/>
        <v>1176800</v>
      </c>
      <c r="J37" s="133">
        <f t="shared" si="1"/>
        <v>2942000</v>
      </c>
      <c r="K37" s="17">
        <f t="shared" si="2"/>
        <v>1176800</v>
      </c>
      <c r="L37" s="56">
        <f t="shared" si="3"/>
        <v>200000</v>
      </c>
      <c r="M37" s="118">
        <f t="shared" si="4"/>
        <v>1700000</v>
      </c>
      <c r="N37" s="9">
        <v>1764200</v>
      </c>
      <c r="O37" s="7" t="s">
        <v>451</v>
      </c>
      <c r="P37" s="9"/>
      <c r="Q37" s="161"/>
      <c r="R37" s="161"/>
    </row>
    <row r="38" spans="1:18" ht="38.25" x14ac:dyDescent="0.2">
      <c r="A38" s="26" t="s">
        <v>42</v>
      </c>
      <c r="B38" s="26" t="s">
        <v>41</v>
      </c>
      <c r="C38" s="9" t="s">
        <v>270</v>
      </c>
      <c r="D38" s="27"/>
      <c r="E38" s="27"/>
      <c r="F38" s="163">
        <v>20</v>
      </c>
      <c r="G38" s="169" t="s">
        <v>470</v>
      </c>
      <c r="H38" s="49">
        <v>4339000</v>
      </c>
      <c r="I38" s="118">
        <f t="shared" si="0"/>
        <v>1700000</v>
      </c>
      <c r="J38" s="133">
        <f t="shared" si="1"/>
        <v>4339000</v>
      </c>
      <c r="K38" s="17">
        <f t="shared" si="2"/>
        <v>1700000</v>
      </c>
      <c r="L38" s="56">
        <f t="shared" si="3"/>
        <v>200000</v>
      </c>
      <c r="M38" s="118">
        <f t="shared" si="4"/>
        <v>1700000</v>
      </c>
      <c r="N38" s="9">
        <v>3150000</v>
      </c>
      <c r="O38" s="7" t="s">
        <v>271</v>
      </c>
      <c r="P38" s="9"/>
      <c r="Q38" s="161"/>
      <c r="R38" s="161"/>
    </row>
    <row r="39" spans="1:18" ht="38.25" x14ac:dyDescent="0.2">
      <c r="A39" s="26" t="s">
        <v>43</v>
      </c>
      <c r="B39" s="30" t="s">
        <v>42</v>
      </c>
      <c r="C39" s="49" t="s">
        <v>145</v>
      </c>
      <c r="D39" s="27"/>
      <c r="E39" s="27"/>
      <c r="F39" s="163">
        <v>31</v>
      </c>
      <c r="G39" s="169" t="s">
        <v>187</v>
      </c>
      <c r="H39" s="49">
        <v>1550000</v>
      </c>
      <c r="I39" s="17">
        <f t="shared" si="0"/>
        <v>620000</v>
      </c>
      <c r="J39" s="127">
        <f>H39+H40</f>
        <v>2800000</v>
      </c>
      <c r="K39" s="76">
        <f>IF(E39=1,I39+I40,(IF(I39+I40&gt;M39,M39,I39+I40)))</f>
        <v>1120000</v>
      </c>
      <c r="L39" s="57">
        <f t="shared" si="3"/>
        <v>300000</v>
      </c>
      <c r="M39" s="125">
        <f t="shared" si="4"/>
        <v>2470000</v>
      </c>
      <c r="N39" s="69">
        <v>1680000</v>
      </c>
      <c r="O39" s="64" t="s">
        <v>328</v>
      </c>
      <c r="P39" s="9"/>
      <c r="Q39" s="161"/>
      <c r="R39" s="161"/>
    </row>
    <row r="40" spans="1:18" ht="25.5" x14ac:dyDescent="0.2">
      <c r="A40" s="26" t="s">
        <v>44</v>
      </c>
      <c r="B40" s="29"/>
      <c r="C40" s="49" t="s">
        <v>145</v>
      </c>
      <c r="D40" s="27"/>
      <c r="E40" s="27"/>
      <c r="F40" s="163">
        <v>31</v>
      </c>
      <c r="G40" s="169" t="s">
        <v>143</v>
      </c>
      <c r="H40" s="49">
        <v>1250000</v>
      </c>
      <c r="I40" s="17">
        <f t="shared" si="0"/>
        <v>500000</v>
      </c>
      <c r="J40" s="142" t="s">
        <v>277</v>
      </c>
      <c r="K40" s="143" t="s">
        <v>277</v>
      </c>
      <c r="L40" s="56">
        <f t="shared" si="3"/>
        <v>300000</v>
      </c>
      <c r="M40" s="134" t="s">
        <v>109</v>
      </c>
      <c r="N40" s="63" t="s">
        <v>109</v>
      </c>
      <c r="O40" s="54" t="s">
        <v>109</v>
      </c>
      <c r="P40" s="9"/>
      <c r="Q40" s="161"/>
      <c r="R40" s="161"/>
    </row>
    <row r="41" spans="1:18" ht="38.25" x14ac:dyDescent="0.2">
      <c r="A41" s="26" t="s">
        <v>45</v>
      </c>
      <c r="B41" s="29" t="s">
        <v>43</v>
      </c>
      <c r="C41" s="9" t="s">
        <v>452</v>
      </c>
      <c r="D41" s="27"/>
      <c r="E41" s="27"/>
      <c r="F41" s="163">
        <v>29</v>
      </c>
      <c r="G41" s="169" t="s">
        <v>453</v>
      </c>
      <c r="H41" s="49">
        <v>1897000</v>
      </c>
      <c r="I41" s="118">
        <f t="shared" si="0"/>
        <v>758800</v>
      </c>
      <c r="J41" s="135">
        <f t="shared" si="1"/>
        <v>1897000</v>
      </c>
      <c r="K41" s="59">
        <f t="shared" si="2"/>
        <v>758800</v>
      </c>
      <c r="L41" s="56">
        <f t="shared" si="3"/>
        <v>290000</v>
      </c>
      <c r="M41" s="129">
        <f t="shared" si="4"/>
        <v>2330000</v>
      </c>
      <c r="N41" s="68">
        <v>1138200</v>
      </c>
      <c r="O41" s="65" t="s">
        <v>203</v>
      </c>
      <c r="P41" s="9" t="s">
        <v>260</v>
      </c>
      <c r="Q41" s="161"/>
      <c r="R41" s="161"/>
    </row>
    <row r="42" spans="1:18" ht="38.25" x14ac:dyDescent="0.2">
      <c r="A42" s="26" t="s">
        <v>46</v>
      </c>
      <c r="B42" s="29" t="s">
        <v>44</v>
      </c>
      <c r="C42" s="9" t="s">
        <v>454</v>
      </c>
      <c r="D42" s="27"/>
      <c r="E42" s="27"/>
      <c r="F42" s="163">
        <v>35</v>
      </c>
      <c r="G42" s="169" t="s">
        <v>244</v>
      </c>
      <c r="H42" s="49">
        <v>2100000</v>
      </c>
      <c r="I42" s="118">
        <f t="shared" si="0"/>
        <v>840000</v>
      </c>
      <c r="J42" s="133">
        <f t="shared" si="1"/>
        <v>2100000</v>
      </c>
      <c r="K42" s="17">
        <f t="shared" si="2"/>
        <v>840000</v>
      </c>
      <c r="L42" s="56">
        <f t="shared" si="3"/>
        <v>300000</v>
      </c>
      <c r="M42" s="118">
        <f t="shared" si="4"/>
        <v>2750000</v>
      </c>
      <c r="N42" s="9">
        <v>1260000</v>
      </c>
      <c r="O42" s="7" t="s">
        <v>455</v>
      </c>
      <c r="P42" s="9"/>
      <c r="Q42" s="161"/>
      <c r="R42" s="161"/>
    </row>
    <row r="43" spans="1:18" ht="38.25" x14ac:dyDescent="0.2">
      <c r="A43" s="26" t="s">
        <v>47</v>
      </c>
      <c r="B43" s="29" t="s">
        <v>45</v>
      </c>
      <c r="C43" s="9" t="s">
        <v>456</v>
      </c>
      <c r="D43" s="27"/>
      <c r="E43" s="27"/>
      <c r="F43" s="163">
        <v>24</v>
      </c>
      <c r="G43" s="169" t="s">
        <v>457</v>
      </c>
      <c r="H43" s="49">
        <v>2717000</v>
      </c>
      <c r="I43" s="118">
        <f t="shared" si="0"/>
        <v>1086800</v>
      </c>
      <c r="J43" s="133">
        <f t="shared" si="1"/>
        <v>2717000</v>
      </c>
      <c r="K43" s="17">
        <f t="shared" si="2"/>
        <v>1086800</v>
      </c>
      <c r="L43" s="56">
        <f t="shared" si="3"/>
        <v>240000</v>
      </c>
      <c r="M43" s="118">
        <f t="shared" si="4"/>
        <v>1980000</v>
      </c>
      <c r="N43" s="9">
        <v>1630200</v>
      </c>
      <c r="O43" s="7" t="s">
        <v>458</v>
      </c>
      <c r="P43" s="9"/>
      <c r="Q43" s="161"/>
      <c r="R43" s="161"/>
    </row>
    <row r="44" spans="1:18" ht="38.25" x14ac:dyDescent="0.2">
      <c r="A44" s="26" t="s">
        <v>48</v>
      </c>
      <c r="B44" s="29" t="s">
        <v>46</v>
      </c>
      <c r="C44" s="9" t="s">
        <v>269</v>
      </c>
      <c r="D44" s="27"/>
      <c r="E44" s="27"/>
      <c r="F44" s="163">
        <v>45</v>
      </c>
      <c r="G44" s="169" t="s">
        <v>749</v>
      </c>
      <c r="H44" s="49">
        <v>5488000</v>
      </c>
      <c r="I44" s="118">
        <f>IF(H44&lt;750000,0,IF(D44=0,(IF(H44*0.4&lt;=F44*70000+300000,H44*0.4,F44*70000+300000)),(IF(E44=1,H44*0.6,(IF(H44*0.4&lt;=F44*100000+500000,H44*0.4,F44*100000+500000))))))</f>
        <v>2195200</v>
      </c>
      <c r="J44" s="133">
        <f>H44</f>
        <v>5488000</v>
      </c>
      <c r="K44" s="17">
        <f>IF(E44=1,I44+0,(IF(I44+0&gt;M44,M44,I44+0)))</f>
        <v>2195200</v>
      </c>
      <c r="L44" s="56">
        <f>IF(F44&gt;=30,300000,F44*10000)</f>
        <v>300000</v>
      </c>
      <c r="M44" s="118">
        <f>IF(D44=0,F44*70000+300000,F44*100000+500000)</f>
        <v>3450000</v>
      </c>
      <c r="N44" s="8">
        <v>4000000</v>
      </c>
      <c r="O44" s="7" t="s">
        <v>261</v>
      </c>
      <c r="P44" s="9" t="s">
        <v>260</v>
      </c>
      <c r="Q44" s="161"/>
      <c r="R44" s="161"/>
    </row>
    <row r="45" spans="1:18" ht="38.25" x14ac:dyDescent="0.2">
      <c r="A45" s="26" t="s">
        <v>49</v>
      </c>
      <c r="B45" s="29" t="s">
        <v>47</v>
      </c>
      <c r="C45" s="9" t="s">
        <v>459</v>
      </c>
      <c r="D45" s="27">
        <v>3</v>
      </c>
      <c r="E45" s="27">
        <v>0</v>
      </c>
      <c r="F45" s="163">
        <v>40</v>
      </c>
      <c r="G45" s="169" t="s">
        <v>652</v>
      </c>
      <c r="H45" s="49">
        <v>1580000</v>
      </c>
      <c r="I45" s="118">
        <f>IF(H45&lt;750000,0,IF(D45=0,(IF(H45*0.4&lt;=F45*70000+300000,H45*0.4,F45*70000+300000)),(IF(E45=1,H45*0.6,(IF(H45*0.4&lt;=F45*100000+500000,H45*0.4,F45*100000+500000))))))</f>
        <v>632000</v>
      </c>
      <c r="J45" s="133">
        <f>H45</f>
        <v>1580000</v>
      </c>
      <c r="K45" s="17">
        <f>IF(E45=1,I45+0,(IF(I45+0&gt;M45,M45,I45+0)))</f>
        <v>632000</v>
      </c>
      <c r="L45" s="56">
        <f>IF(F45&gt;=30,300000,F45*10000)</f>
        <v>300000</v>
      </c>
      <c r="M45" s="118">
        <f>IF(D45=0,F45*70000+300000,F45*100000+500000)</f>
        <v>4500000</v>
      </c>
      <c r="N45" s="8">
        <v>950000</v>
      </c>
      <c r="O45" s="7" t="s">
        <v>460</v>
      </c>
      <c r="P45" s="9"/>
      <c r="Q45" s="161"/>
      <c r="R45" s="161"/>
    </row>
    <row r="46" spans="1:18" ht="38.25" x14ac:dyDescent="0.2">
      <c r="A46" s="26" t="s">
        <v>17</v>
      </c>
      <c r="B46" s="29" t="s">
        <v>48</v>
      </c>
      <c r="C46" s="9" t="s">
        <v>183</v>
      </c>
      <c r="D46" s="27"/>
      <c r="E46" s="27"/>
      <c r="F46" s="163">
        <v>69</v>
      </c>
      <c r="G46" s="169" t="s">
        <v>118</v>
      </c>
      <c r="H46" s="49">
        <v>5214000</v>
      </c>
      <c r="I46" s="118">
        <f t="shared" si="0"/>
        <v>2085600</v>
      </c>
      <c r="J46" s="133">
        <f t="shared" si="1"/>
        <v>5214000</v>
      </c>
      <c r="K46" s="17">
        <f t="shared" si="2"/>
        <v>2085600</v>
      </c>
      <c r="L46" s="56">
        <f t="shared" si="3"/>
        <v>300000</v>
      </c>
      <c r="M46" s="118">
        <f t="shared" si="4"/>
        <v>5130000</v>
      </c>
      <c r="N46" s="8">
        <v>3129000</v>
      </c>
      <c r="O46" s="7" t="s">
        <v>461</v>
      </c>
      <c r="P46" s="9"/>
      <c r="Q46" s="161"/>
      <c r="R46" s="161"/>
    </row>
    <row r="47" spans="1:18" ht="38.25" x14ac:dyDescent="0.2">
      <c r="A47" s="26" t="s">
        <v>50</v>
      </c>
      <c r="B47" s="29" t="s">
        <v>49</v>
      </c>
      <c r="C47" s="9" t="s">
        <v>462</v>
      </c>
      <c r="D47" s="27"/>
      <c r="E47" s="27"/>
      <c r="F47" s="163">
        <v>85</v>
      </c>
      <c r="G47" s="169" t="s">
        <v>465</v>
      </c>
      <c r="H47" s="49">
        <v>2236000</v>
      </c>
      <c r="I47" s="118">
        <f t="shared" si="0"/>
        <v>894400</v>
      </c>
      <c r="J47" s="133">
        <f>H47</f>
        <v>2236000</v>
      </c>
      <c r="K47" s="17">
        <f>IF(E47=1,I47+0,(IF(I47+0&gt;M47,M47,I47+0)))</f>
        <v>894400</v>
      </c>
      <c r="L47" s="56">
        <f>IF(F47&gt;=30,300000,F47*10000)</f>
        <v>300000</v>
      </c>
      <c r="M47" s="118">
        <f>IF(D47=0,F47*70000+300000,F47*100000+500000)</f>
        <v>6250000</v>
      </c>
      <c r="N47" s="8">
        <v>1341600</v>
      </c>
      <c r="O47" s="7" t="s">
        <v>463</v>
      </c>
      <c r="P47" s="9"/>
      <c r="Q47" s="161"/>
      <c r="R47" s="161"/>
    </row>
    <row r="48" spans="1:18" ht="38.25" x14ac:dyDescent="0.2">
      <c r="A48" s="26" t="s">
        <v>51</v>
      </c>
      <c r="B48" s="29" t="s">
        <v>17</v>
      </c>
      <c r="C48" s="9" t="s">
        <v>329</v>
      </c>
      <c r="D48" s="27"/>
      <c r="E48" s="27"/>
      <c r="F48" s="163">
        <v>86</v>
      </c>
      <c r="G48" s="169" t="s">
        <v>464</v>
      </c>
      <c r="H48" s="49">
        <v>14000000</v>
      </c>
      <c r="I48" s="118">
        <f t="shared" si="0"/>
        <v>5600000</v>
      </c>
      <c r="J48" s="133">
        <f>H48</f>
        <v>14000000</v>
      </c>
      <c r="K48" s="17">
        <f>IF(E48=1,I48+0,(IF(I48+0&gt;M48,M48,I48+0)))</f>
        <v>5600000</v>
      </c>
      <c r="L48" s="56">
        <f>IF(F48&gt;=30,300000,F48*10000)</f>
        <v>300000</v>
      </c>
      <c r="M48" s="118">
        <f>IF(D48=0,F48*70000+300000,F48*100000+500000)</f>
        <v>6320000</v>
      </c>
      <c r="N48" s="8">
        <v>8400000</v>
      </c>
      <c r="O48" s="7" t="s">
        <v>330</v>
      </c>
      <c r="P48" s="9"/>
      <c r="Q48" s="161"/>
      <c r="R48" s="161"/>
    </row>
    <row r="49" spans="1:18" ht="66" customHeight="1" x14ac:dyDescent="0.2">
      <c r="A49" s="26" t="s">
        <v>18</v>
      </c>
      <c r="B49" s="29" t="s">
        <v>50</v>
      </c>
      <c r="C49" s="49" t="s">
        <v>154</v>
      </c>
      <c r="D49" s="27">
        <v>3</v>
      </c>
      <c r="E49" s="27">
        <v>0</v>
      </c>
      <c r="F49" s="163">
        <v>38</v>
      </c>
      <c r="G49" s="169" t="s">
        <v>467</v>
      </c>
      <c r="H49" s="49">
        <v>1264000</v>
      </c>
      <c r="I49" s="118">
        <f t="shared" si="0"/>
        <v>505600</v>
      </c>
      <c r="J49" s="133">
        <f t="shared" si="1"/>
        <v>1264000</v>
      </c>
      <c r="K49" s="17">
        <f t="shared" si="2"/>
        <v>505600</v>
      </c>
      <c r="L49" s="56">
        <f t="shared" si="3"/>
        <v>300000</v>
      </c>
      <c r="M49" s="118">
        <f t="shared" si="4"/>
        <v>4300000</v>
      </c>
      <c r="N49" s="9">
        <v>759000</v>
      </c>
      <c r="O49" s="7" t="s">
        <v>466</v>
      </c>
      <c r="P49" s="9" t="s">
        <v>607</v>
      </c>
      <c r="Q49" s="161"/>
      <c r="R49" s="161"/>
    </row>
    <row r="50" spans="1:18" ht="38.25" x14ac:dyDescent="0.2">
      <c r="A50" s="26" t="s">
        <v>52</v>
      </c>
      <c r="B50" s="29" t="s">
        <v>51</v>
      </c>
      <c r="C50" s="49" t="s">
        <v>468</v>
      </c>
      <c r="D50" s="27">
        <v>3</v>
      </c>
      <c r="E50" s="27">
        <v>0</v>
      </c>
      <c r="F50" s="163">
        <v>13</v>
      </c>
      <c r="G50" s="169" t="s">
        <v>470</v>
      </c>
      <c r="H50" s="49">
        <v>3650000</v>
      </c>
      <c r="I50" s="118">
        <f t="shared" si="0"/>
        <v>1460000</v>
      </c>
      <c r="J50" s="133">
        <f t="shared" si="1"/>
        <v>3650000</v>
      </c>
      <c r="K50" s="58">
        <f t="shared" si="2"/>
        <v>1460000</v>
      </c>
      <c r="L50" s="56">
        <f t="shared" si="3"/>
        <v>130000</v>
      </c>
      <c r="M50" s="120">
        <f t="shared" si="4"/>
        <v>1800000</v>
      </c>
      <c r="N50" s="67">
        <v>2190000</v>
      </c>
      <c r="O50" s="64" t="s">
        <v>469</v>
      </c>
      <c r="P50" s="9"/>
      <c r="Q50" s="161"/>
      <c r="R50" s="161"/>
    </row>
    <row r="51" spans="1:18" ht="38.25" x14ac:dyDescent="0.2">
      <c r="A51" s="26" t="s">
        <v>53</v>
      </c>
      <c r="B51" s="29" t="s">
        <v>18</v>
      </c>
      <c r="C51" s="49" t="s">
        <v>471</v>
      </c>
      <c r="D51" s="27"/>
      <c r="E51" s="27"/>
      <c r="F51" s="163">
        <v>70</v>
      </c>
      <c r="G51" s="169" t="s">
        <v>654</v>
      </c>
      <c r="H51" s="49">
        <v>1150000</v>
      </c>
      <c r="I51" s="17">
        <f t="shared" si="0"/>
        <v>460000</v>
      </c>
      <c r="J51" s="133">
        <f>H51+H52</f>
        <v>11010000</v>
      </c>
      <c r="K51" s="58">
        <f>IF(E51=1,I51+I52,(IF(I51+I52&gt;M51,M51,I51+I52)))</f>
        <v>4404000</v>
      </c>
      <c r="L51" s="57">
        <f>IF(F51&gt;=30,300000,F51*10000)</f>
        <v>300000</v>
      </c>
      <c r="M51" s="120">
        <f>IF(D51=0,F51*70000+300000,F51*100000+500000)</f>
        <v>5200000</v>
      </c>
      <c r="N51" s="110">
        <v>6601000</v>
      </c>
      <c r="O51" s="64" t="s">
        <v>473</v>
      </c>
      <c r="P51" s="9" t="s">
        <v>260</v>
      </c>
      <c r="Q51" s="161"/>
      <c r="R51" s="161"/>
    </row>
    <row r="52" spans="1:18" ht="25.5" x14ac:dyDescent="0.2">
      <c r="A52" s="26" t="s">
        <v>54</v>
      </c>
      <c r="B52" s="29" t="s">
        <v>52</v>
      </c>
      <c r="C52" s="49" t="s">
        <v>471</v>
      </c>
      <c r="D52" s="27"/>
      <c r="E52" s="27"/>
      <c r="F52" s="163">
        <v>70</v>
      </c>
      <c r="G52" s="169" t="s">
        <v>472</v>
      </c>
      <c r="H52" s="49">
        <v>9860000</v>
      </c>
      <c r="I52" s="17">
        <f t="shared" si="0"/>
        <v>3944000</v>
      </c>
      <c r="J52" s="142" t="s">
        <v>277</v>
      </c>
      <c r="K52" s="143" t="s">
        <v>277</v>
      </c>
      <c r="L52" s="57">
        <f>IF(F52&gt;=30,300000,F52*10000)</f>
        <v>300000</v>
      </c>
      <c r="M52" s="123" t="s">
        <v>109</v>
      </c>
      <c r="N52" s="96" t="s">
        <v>109</v>
      </c>
      <c r="O52" s="54" t="s">
        <v>109</v>
      </c>
      <c r="P52" s="9"/>
      <c r="Q52" s="161"/>
      <c r="R52" s="161"/>
    </row>
    <row r="53" spans="1:18" ht="38.25" x14ac:dyDescent="0.2">
      <c r="A53" s="26" t="s">
        <v>55</v>
      </c>
      <c r="B53" s="29" t="s">
        <v>53</v>
      </c>
      <c r="C53" s="49" t="s">
        <v>475</v>
      </c>
      <c r="D53" s="27"/>
      <c r="E53" s="27"/>
      <c r="F53" s="163">
        <v>12</v>
      </c>
      <c r="G53" s="169" t="s">
        <v>474</v>
      </c>
      <c r="H53" s="49">
        <v>3355000</v>
      </c>
      <c r="I53" s="118">
        <f t="shared" si="0"/>
        <v>1140000</v>
      </c>
      <c r="J53" s="133">
        <f>H53</f>
        <v>3355000</v>
      </c>
      <c r="K53" s="59">
        <f>IF(E53=1,I53+0,(IF(I53+0&gt;M53,M53,I53+0)))</f>
        <v>1140000</v>
      </c>
      <c r="L53" s="57">
        <f>IF(F53&gt;=30,300000,F53*10000)</f>
        <v>120000</v>
      </c>
      <c r="M53" s="129">
        <f t="shared" si="4"/>
        <v>1140000</v>
      </c>
      <c r="N53" s="54">
        <v>2013000</v>
      </c>
      <c r="O53" s="7" t="s">
        <v>616</v>
      </c>
      <c r="P53" s="9"/>
      <c r="Q53" s="161"/>
      <c r="R53" s="161"/>
    </row>
    <row r="54" spans="1:18" ht="38.25" x14ac:dyDescent="0.2">
      <c r="A54" s="26" t="s">
        <v>87</v>
      </c>
      <c r="B54" s="29" t="s">
        <v>54</v>
      </c>
      <c r="C54" s="9" t="s">
        <v>476</v>
      </c>
      <c r="D54" s="27"/>
      <c r="E54" s="27"/>
      <c r="F54" s="164">
        <v>25</v>
      </c>
      <c r="G54" s="169" t="s">
        <v>477</v>
      </c>
      <c r="H54" s="49">
        <v>10643000</v>
      </c>
      <c r="I54" s="118">
        <f t="shared" si="0"/>
        <v>2050000</v>
      </c>
      <c r="J54" s="133">
        <f t="shared" si="1"/>
        <v>10643000</v>
      </c>
      <c r="K54" s="59">
        <f t="shared" si="2"/>
        <v>2050000</v>
      </c>
      <c r="L54" s="56">
        <f t="shared" ref="L54:L102" si="5">IF(F54&gt;=30,300000,F54*10000)</f>
        <v>250000</v>
      </c>
      <c r="M54" s="118">
        <f t="shared" si="4"/>
        <v>2050000</v>
      </c>
      <c r="N54" s="68">
        <v>6386000</v>
      </c>
      <c r="O54" s="7" t="s">
        <v>478</v>
      </c>
      <c r="P54" s="9"/>
      <c r="Q54" s="161"/>
      <c r="R54" s="161"/>
    </row>
    <row r="55" spans="1:18" ht="25.5" x14ac:dyDescent="0.2">
      <c r="A55" s="26" t="s">
        <v>88</v>
      </c>
      <c r="B55" s="29" t="s">
        <v>55</v>
      </c>
      <c r="C55" s="9" t="s">
        <v>233</v>
      </c>
      <c r="D55" s="27">
        <v>3</v>
      </c>
      <c r="E55" s="27">
        <v>0</v>
      </c>
      <c r="F55" s="164">
        <v>20</v>
      </c>
      <c r="G55" s="169" t="s">
        <v>472</v>
      </c>
      <c r="H55" s="49">
        <v>3765000</v>
      </c>
      <c r="I55" s="118">
        <f>IF(H55&lt;750000,0,IF(D55=0,(IF(H55*0.4&lt;=F55*70000+300000,H55*0.4,F55*70000+300000)),(IF(E55=1,H55*0.6,(IF(H55*0.4&lt;=F55*100000+500000,H55*0.4,F55*100000+500000))))))</f>
        <v>1506000</v>
      </c>
      <c r="J55" s="133">
        <f>H55</f>
        <v>3765000</v>
      </c>
      <c r="K55" s="17">
        <f t="shared" si="2"/>
        <v>1506000</v>
      </c>
      <c r="L55" s="56">
        <f t="shared" si="5"/>
        <v>200000</v>
      </c>
      <c r="M55" s="118">
        <v>2725000</v>
      </c>
      <c r="N55" s="9">
        <v>2725000</v>
      </c>
      <c r="O55" s="9" t="s">
        <v>609</v>
      </c>
      <c r="P55" s="9" t="s">
        <v>608</v>
      </c>
      <c r="Q55" s="161"/>
      <c r="R55" s="161"/>
    </row>
    <row r="56" spans="1:18" ht="38.25" x14ac:dyDescent="0.2">
      <c r="A56" s="26" t="s">
        <v>89</v>
      </c>
      <c r="B56" s="29" t="s">
        <v>87</v>
      </c>
      <c r="C56" s="9" t="s">
        <v>314</v>
      </c>
      <c r="D56" s="27">
        <v>3</v>
      </c>
      <c r="E56" s="27">
        <v>0</v>
      </c>
      <c r="F56" s="163">
        <v>24</v>
      </c>
      <c r="G56" s="169" t="s">
        <v>610</v>
      </c>
      <c r="H56" s="49">
        <v>1335000</v>
      </c>
      <c r="I56" s="118">
        <f>IF(H56&lt;750000,0,IF(D56=0,(IF(H56*0.4&lt;=F56*70000+300000,H56*0.4,F56*70000+300000)),(IF(E56=1,H56*0.6,(IF(H56*0.4&lt;=F56*100000+500000,H56*0.4,F56*100000+500000))))))</f>
        <v>534000</v>
      </c>
      <c r="J56" s="133">
        <f>H56</f>
        <v>1335000</v>
      </c>
      <c r="K56" s="17">
        <f>IF(E56=1,I56+0,(IF(I56+0&gt;M56,M56,I56+0)))</f>
        <v>534000</v>
      </c>
      <c r="L56" s="56">
        <f>IF(F56&gt;=30,300000,F56*10000)</f>
        <v>240000</v>
      </c>
      <c r="M56" s="118">
        <f>IF(D56=0,F56*70000+300000,F56*100000+500000)</f>
        <v>2900000</v>
      </c>
      <c r="N56" s="9">
        <v>801000</v>
      </c>
      <c r="O56" s="7" t="s">
        <v>315</v>
      </c>
      <c r="P56" s="9"/>
      <c r="Q56" s="161"/>
      <c r="R56" s="161"/>
    </row>
    <row r="57" spans="1:18" ht="25.5" x14ac:dyDescent="0.2">
      <c r="A57" s="26" t="s">
        <v>56</v>
      </c>
      <c r="B57" s="29" t="s">
        <v>88</v>
      </c>
      <c r="C57" s="9" t="s">
        <v>267</v>
      </c>
      <c r="D57" s="27">
        <v>3</v>
      </c>
      <c r="E57" s="27">
        <v>0</v>
      </c>
      <c r="F57" s="163">
        <v>11</v>
      </c>
      <c r="G57" s="169" t="s">
        <v>268</v>
      </c>
      <c r="H57" s="49">
        <v>3585000</v>
      </c>
      <c r="I57" s="118">
        <f t="shared" si="0"/>
        <v>1434000</v>
      </c>
      <c r="J57" s="133">
        <f t="shared" si="1"/>
        <v>3585000</v>
      </c>
      <c r="K57" s="17">
        <f t="shared" si="2"/>
        <v>1434000</v>
      </c>
      <c r="L57" s="56">
        <f t="shared" ref="L57:L62" si="6">IF(F57&gt;=30,300000,F57*10000)</f>
        <v>110000</v>
      </c>
      <c r="M57" s="118">
        <f t="shared" ref="M57:M62" si="7">IF(D57=0,F57*70000+300000,F57*100000+500000)</f>
        <v>1600000</v>
      </c>
      <c r="N57" s="9">
        <v>2200000</v>
      </c>
      <c r="O57" s="65" t="s">
        <v>203</v>
      </c>
      <c r="P57" s="9"/>
      <c r="Q57" s="161"/>
      <c r="R57" s="161"/>
    </row>
    <row r="58" spans="1:18" ht="51" x14ac:dyDescent="0.2">
      <c r="A58" s="26" t="s">
        <v>90</v>
      </c>
      <c r="B58" s="29" t="s">
        <v>89</v>
      </c>
      <c r="C58" s="9" t="s">
        <v>331</v>
      </c>
      <c r="D58" s="27">
        <v>3</v>
      </c>
      <c r="E58" s="27">
        <v>0</v>
      </c>
      <c r="F58" s="163">
        <v>15</v>
      </c>
      <c r="G58" s="169" t="s">
        <v>176</v>
      </c>
      <c r="H58" s="49">
        <v>2550000</v>
      </c>
      <c r="I58" s="118">
        <f t="shared" si="0"/>
        <v>1020000</v>
      </c>
      <c r="J58" s="133">
        <f t="shared" si="1"/>
        <v>2550000</v>
      </c>
      <c r="K58" s="17">
        <f t="shared" si="2"/>
        <v>1020000</v>
      </c>
      <c r="L58" s="56">
        <f t="shared" si="6"/>
        <v>150000</v>
      </c>
      <c r="M58" s="118">
        <f t="shared" si="7"/>
        <v>2000000</v>
      </c>
      <c r="N58" s="9">
        <v>1530000</v>
      </c>
      <c r="O58" s="7" t="s">
        <v>332</v>
      </c>
      <c r="P58" s="9"/>
      <c r="Q58" s="161"/>
      <c r="R58" s="161"/>
    </row>
    <row r="59" spans="1:18" ht="38.25" x14ac:dyDescent="0.2">
      <c r="A59" s="26" t="s">
        <v>91</v>
      </c>
      <c r="B59" s="29" t="s">
        <v>56</v>
      </c>
      <c r="C59" s="9" t="s">
        <v>479</v>
      </c>
      <c r="D59" s="27">
        <v>3</v>
      </c>
      <c r="E59" s="27">
        <v>0</v>
      </c>
      <c r="F59" s="163">
        <v>16</v>
      </c>
      <c r="G59" s="169" t="s">
        <v>480</v>
      </c>
      <c r="H59" s="49">
        <v>3025000</v>
      </c>
      <c r="I59" s="118">
        <f t="shared" si="0"/>
        <v>1210000</v>
      </c>
      <c r="J59" s="133">
        <f t="shared" si="1"/>
        <v>3025000</v>
      </c>
      <c r="K59" s="17">
        <f t="shared" si="2"/>
        <v>1210000</v>
      </c>
      <c r="L59" s="56">
        <f t="shared" si="6"/>
        <v>160000</v>
      </c>
      <c r="M59" s="118">
        <f t="shared" si="7"/>
        <v>2100000</v>
      </c>
      <c r="N59" s="9">
        <v>1815000</v>
      </c>
      <c r="O59" s="7" t="s">
        <v>481</v>
      </c>
      <c r="P59" s="9"/>
      <c r="Q59" s="161"/>
      <c r="R59" s="161"/>
    </row>
    <row r="60" spans="1:18" ht="51" x14ac:dyDescent="0.2">
      <c r="A60" s="26" t="s">
        <v>92</v>
      </c>
      <c r="B60" s="29" t="s">
        <v>90</v>
      </c>
      <c r="C60" s="9" t="s">
        <v>615</v>
      </c>
      <c r="D60" s="27">
        <v>3</v>
      </c>
      <c r="E60" s="27">
        <v>0</v>
      </c>
      <c r="F60" s="163">
        <v>44</v>
      </c>
      <c r="G60" s="169" t="s">
        <v>611</v>
      </c>
      <c r="H60" s="49">
        <v>2880000</v>
      </c>
      <c r="I60" s="118">
        <f t="shared" si="0"/>
        <v>1152000</v>
      </c>
      <c r="J60" s="133">
        <f t="shared" si="1"/>
        <v>2880000</v>
      </c>
      <c r="K60" s="17">
        <f t="shared" si="2"/>
        <v>1152000</v>
      </c>
      <c r="L60" s="56">
        <f t="shared" si="6"/>
        <v>300000</v>
      </c>
      <c r="M60" s="118">
        <f t="shared" si="7"/>
        <v>4900000</v>
      </c>
      <c r="N60" s="9">
        <v>1728000</v>
      </c>
      <c r="O60" s="7" t="s">
        <v>482</v>
      </c>
      <c r="P60" s="9" t="s">
        <v>612</v>
      </c>
      <c r="Q60" s="161"/>
      <c r="R60" s="161"/>
    </row>
    <row r="61" spans="1:18" x14ac:dyDescent="0.2">
      <c r="A61" s="26" t="s">
        <v>57</v>
      </c>
      <c r="B61" s="29" t="s">
        <v>91</v>
      </c>
      <c r="C61" s="9" t="s">
        <v>613</v>
      </c>
      <c r="D61" s="27"/>
      <c r="E61" s="27"/>
      <c r="F61" s="163">
        <v>28</v>
      </c>
      <c r="G61" s="169" t="s">
        <v>110</v>
      </c>
      <c r="H61" s="49">
        <v>3500000</v>
      </c>
      <c r="I61" s="118">
        <f t="shared" si="0"/>
        <v>1400000</v>
      </c>
      <c r="J61" s="133">
        <f t="shared" si="1"/>
        <v>3500000</v>
      </c>
      <c r="K61" s="17">
        <f t="shared" si="2"/>
        <v>1400000</v>
      </c>
      <c r="L61" s="56">
        <f t="shared" si="6"/>
        <v>280000</v>
      </c>
      <c r="M61" s="118">
        <f t="shared" si="7"/>
        <v>2260000</v>
      </c>
      <c r="N61" s="9">
        <v>2100000</v>
      </c>
      <c r="O61" s="65" t="s">
        <v>203</v>
      </c>
      <c r="P61" s="9"/>
      <c r="Q61" s="161"/>
      <c r="R61" s="161"/>
    </row>
    <row r="62" spans="1:18" ht="25.5" x14ac:dyDescent="0.2">
      <c r="A62" s="26" t="s">
        <v>19</v>
      </c>
      <c r="B62" s="29" t="s">
        <v>92</v>
      </c>
      <c r="C62" s="9" t="s">
        <v>614</v>
      </c>
      <c r="D62" s="27"/>
      <c r="E62" s="27"/>
      <c r="F62" s="163">
        <v>33</v>
      </c>
      <c r="G62" s="169" t="s">
        <v>256</v>
      </c>
      <c r="H62" s="49">
        <v>6760000</v>
      </c>
      <c r="I62" s="118">
        <f t="shared" si="0"/>
        <v>2610000</v>
      </c>
      <c r="J62" s="133">
        <f t="shared" si="1"/>
        <v>6760000</v>
      </c>
      <c r="K62" s="17">
        <f t="shared" si="2"/>
        <v>2610000</v>
      </c>
      <c r="L62" s="56">
        <f t="shared" si="6"/>
        <v>300000</v>
      </c>
      <c r="M62" s="118">
        <f t="shared" si="7"/>
        <v>2610000</v>
      </c>
      <c r="N62" s="9">
        <v>4193000</v>
      </c>
      <c r="O62" s="65" t="s">
        <v>203</v>
      </c>
      <c r="P62" s="9"/>
      <c r="Q62" s="161"/>
      <c r="R62" s="161"/>
    </row>
    <row r="63" spans="1:18" x14ac:dyDescent="0.2">
      <c r="A63" s="26" t="s">
        <v>20</v>
      </c>
      <c r="B63" s="29" t="s">
        <v>57</v>
      </c>
      <c r="C63" s="9" t="s">
        <v>266</v>
      </c>
      <c r="D63" s="27">
        <v>3</v>
      </c>
      <c r="E63" s="27">
        <v>0</v>
      </c>
      <c r="F63" s="163">
        <v>33</v>
      </c>
      <c r="G63" s="169" t="s">
        <v>176</v>
      </c>
      <c r="H63" s="49">
        <v>1290000</v>
      </c>
      <c r="I63" s="118">
        <f>IF(H63&lt;750000,0,IF(D63=0,(IF(H63*0.4&lt;=F63*70000+300000,H63*0.4,F63*70000+300000)),(IF(E63=1,H63*0.6,(IF(H63*0.4&lt;=F63*100000+500000,H63*0.4,F63*100000+500000))))))</f>
        <v>516000</v>
      </c>
      <c r="J63" s="133">
        <f>H63</f>
        <v>1290000</v>
      </c>
      <c r="K63" s="17">
        <f>IF(E63=1,I63+0,(IF(I63+0&gt;M63,M63,I63+0)))</f>
        <v>516000</v>
      </c>
      <c r="L63" s="56">
        <f t="shared" si="5"/>
        <v>300000</v>
      </c>
      <c r="M63" s="118">
        <f t="shared" si="4"/>
        <v>3800000</v>
      </c>
      <c r="N63" s="9">
        <v>800000</v>
      </c>
      <c r="O63" s="65" t="s">
        <v>203</v>
      </c>
      <c r="P63" s="9"/>
      <c r="Q63" s="161"/>
      <c r="R63" s="161"/>
    </row>
    <row r="64" spans="1:18" ht="25.5" x14ac:dyDescent="0.2">
      <c r="A64" s="26" t="s">
        <v>58</v>
      </c>
      <c r="B64" s="29" t="s">
        <v>19</v>
      </c>
      <c r="C64" s="49" t="s">
        <v>484</v>
      </c>
      <c r="D64" s="27"/>
      <c r="E64" s="27"/>
      <c r="F64" s="163">
        <v>17</v>
      </c>
      <c r="G64" s="169" t="s">
        <v>483</v>
      </c>
      <c r="H64" s="49">
        <v>2534000</v>
      </c>
      <c r="I64" s="118">
        <f>IF(H64&lt;750000,0,IF(D64=0,(IF(H64*0.4&lt;=F64*70000+300000,H64*0.4,F64*70000+300000)),(IF(E64=1,H64*0.6,(IF(H64*0.4&lt;=F64*100000+500000,H64*0.4,F64*100000+500000))))))</f>
        <v>1013600</v>
      </c>
      <c r="J64" s="133">
        <f>H64</f>
        <v>2534000</v>
      </c>
      <c r="K64" s="17">
        <f>IF(E64=1,I64+0,(IF(I64+0&gt;M64,M64,I64+0)))</f>
        <v>1013600</v>
      </c>
      <c r="L64" s="56">
        <f t="shared" si="5"/>
        <v>170000</v>
      </c>
      <c r="M64" s="118">
        <f t="shared" si="4"/>
        <v>1490000</v>
      </c>
      <c r="N64" s="9">
        <v>1918000</v>
      </c>
      <c r="O64" s="65" t="s">
        <v>203</v>
      </c>
      <c r="P64" s="9" t="s">
        <v>260</v>
      </c>
      <c r="Q64" s="161"/>
      <c r="R64" s="161"/>
    </row>
    <row r="65" spans="1:18" ht="38.25" x14ac:dyDescent="0.2">
      <c r="A65" s="26" t="s">
        <v>93</v>
      </c>
      <c r="B65" s="29" t="s">
        <v>20</v>
      </c>
      <c r="C65" s="49" t="s">
        <v>333</v>
      </c>
      <c r="D65" s="27">
        <v>3</v>
      </c>
      <c r="E65" s="27">
        <v>0</v>
      </c>
      <c r="F65" s="163">
        <v>6</v>
      </c>
      <c r="G65" s="169" t="s">
        <v>334</v>
      </c>
      <c r="H65" s="49">
        <v>1410000</v>
      </c>
      <c r="I65" s="118">
        <f>IF(H65&lt;750000,0,IF(D65=0,(IF(H65*0.4&lt;=F65*70000+300000,H65*0.4,F65*70000+300000)),(IF(E65=1,H65*0.6,(IF(H65*0.4&lt;=F65*100000+500000,H65*0.4,F65*100000+500000))))))</f>
        <v>564000</v>
      </c>
      <c r="J65" s="133">
        <f>H65</f>
        <v>1410000</v>
      </c>
      <c r="K65" s="17">
        <f>IF(E65=1,I65+0,(IF(I65+0&gt;M65,M65,I65+0)))</f>
        <v>564000</v>
      </c>
      <c r="L65" s="56">
        <f>IF(F65&gt;=30,300000,F65*10000)</f>
        <v>60000</v>
      </c>
      <c r="M65" s="118">
        <f>IF(D65=0,F65*70000+300000,F65*100000+500000)</f>
        <v>1100000</v>
      </c>
      <c r="N65" s="9">
        <v>850000</v>
      </c>
      <c r="O65" s="7" t="s">
        <v>335</v>
      </c>
      <c r="P65" s="9"/>
      <c r="Q65" s="161"/>
      <c r="R65" s="161"/>
    </row>
    <row r="66" spans="1:18" ht="38.25" x14ac:dyDescent="0.2">
      <c r="A66" s="26" t="s">
        <v>59</v>
      </c>
      <c r="B66" s="29" t="s">
        <v>58</v>
      </c>
      <c r="C66" s="49" t="s">
        <v>336</v>
      </c>
      <c r="D66" s="27"/>
      <c r="E66" s="27"/>
      <c r="F66" s="163">
        <v>17</v>
      </c>
      <c r="G66" s="169" t="s">
        <v>337</v>
      </c>
      <c r="H66" s="49">
        <v>2400000</v>
      </c>
      <c r="I66" s="118">
        <f>IF(H66&lt;750000,0,IF(D66=0,(IF(H66*0.4&lt;=F66*70000+300000,H66*0.4,F66*70000+300000)),(IF(E66=1,H66*0.6,(IF(H66*0.4&lt;=F66*100000+500000,H66*0.4,F66*100000+500000))))))</f>
        <v>960000</v>
      </c>
      <c r="J66" s="133">
        <f>H66</f>
        <v>2400000</v>
      </c>
      <c r="K66" s="17">
        <f>IF(E66=1,I66+0,(IF(I66+0&gt;M66,M66,I66+0)))</f>
        <v>960000</v>
      </c>
      <c r="L66" s="56">
        <f>IF(F66&gt;=30,300000,F66*10000)</f>
        <v>170000</v>
      </c>
      <c r="M66" s="118">
        <f>IF(D66=0,F66*70000+300000,F66*100000+500000)</f>
        <v>1490000</v>
      </c>
      <c r="N66" s="9">
        <v>1440000</v>
      </c>
      <c r="O66" s="7" t="s">
        <v>617</v>
      </c>
      <c r="P66" s="9"/>
      <c r="Q66" s="161"/>
      <c r="R66" s="161"/>
    </row>
    <row r="67" spans="1:18" x14ac:dyDescent="0.2">
      <c r="A67" s="26" t="s">
        <v>60</v>
      </c>
      <c r="B67" s="29" t="s">
        <v>93</v>
      </c>
      <c r="C67" s="49" t="s">
        <v>485</v>
      </c>
      <c r="D67" s="27"/>
      <c r="E67" s="27"/>
      <c r="F67" s="163">
        <v>34</v>
      </c>
      <c r="G67" s="169" t="s">
        <v>598</v>
      </c>
      <c r="H67" s="49">
        <v>6079000</v>
      </c>
      <c r="I67" s="118">
        <f>IF(H67&lt;750000,0,IF(D67=0,(IF(H67*0.4&lt;=F67*70000+300000,H67*0.4,F67*70000+300000)),(IF(E67=1,H67*0.6,(IF(H67*0.4&lt;=F67*100000+500000,H67*0.4,F67*100000+500000))))))</f>
        <v>2431600</v>
      </c>
      <c r="J67" s="133">
        <f>H67</f>
        <v>6079000</v>
      </c>
      <c r="K67" s="17">
        <f>IF(E67=1,I67+0,(IF(I67+0&gt;M67,M67,I67+0)))</f>
        <v>2431600</v>
      </c>
      <c r="L67" s="56">
        <f>IF(F67&gt;=30,300000,F67*10000)</f>
        <v>300000</v>
      </c>
      <c r="M67" s="118">
        <f>IF(D67=0,F67*70000+300000,F67*100000+500000)</f>
        <v>2680000</v>
      </c>
      <c r="N67" s="9">
        <v>3647000</v>
      </c>
      <c r="O67" s="65" t="s">
        <v>203</v>
      </c>
      <c r="P67" s="9"/>
      <c r="Q67" s="161"/>
      <c r="R67" s="161"/>
    </row>
    <row r="68" spans="1:18" ht="38.25" x14ac:dyDescent="0.2">
      <c r="A68" s="26" t="s">
        <v>61</v>
      </c>
      <c r="B68" s="29" t="s">
        <v>59</v>
      </c>
      <c r="C68" s="49" t="s">
        <v>144</v>
      </c>
      <c r="D68" s="27"/>
      <c r="E68" s="27"/>
      <c r="F68" s="163">
        <v>28</v>
      </c>
      <c r="G68" s="169" t="s">
        <v>420</v>
      </c>
      <c r="H68" s="49">
        <v>4000000</v>
      </c>
      <c r="I68" s="118">
        <f t="shared" si="0"/>
        <v>1600000</v>
      </c>
      <c r="J68" s="133">
        <f t="shared" si="1"/>
        <v>4000000</v>
      </c>
      <c r="K68" s="58">
        <f t="shared" si="2"/>
        <v>1600000</v>
      </c>
      <c r="L68" s="56">
        <f t="shared" si="5"/>
        <v>280000</v>
      </c>
      <c r="M68" s="120">
        <f t="shared" si="4"/>
        <v>2260000</v>
      </c>
      <c r="N68" s="99">
        <v>2400000</v>
      </c>
      <c r="O68" s="64" t="s">
        <v>339</v>
      </c>
      <c r="P68" s="32"/>
      <c r="Q68" s="161"/>
      <c r="R68" s="161"/>
    </row>
    <row r="69" spans="1:18" ht="38.25" x14ac:dyDescent="0.2">
      <c r="A69" s="26" t="s">
        <v>62</v>
      </c>
      <c r="B69" s="30" t="s">
        <v>60</v>
      </c>
      <c r="C69" s="49" t="s">
        <v>178</v>
      </c>
      <c r="D69" s="27"/>
      <c r="E69" s="27"/>
      <c r="F69" s="164">
        <v>32</v>
      </c>
      <c r="G69" s="169" t="s">
        <v>175</v>
      </c>
      <c r="H69" s="49">
        <v>1000000</v>
      </c>
      <c r="I69" s="17">
        <f t="shared" si="0"/>
        <v>400000</v>
      </c>
      <c r="J69" s="133">
        <f>H69+H70</f>
        <v>3092000</v>
      </c>
      <c r="K69" s="58">
        <f>IF(E69=1,I69+I70,(IF(I69+I70&gt;M69,M69,I69+I70)))</f>
        <v>1236800</v>
      </c>
      <c r="L69" s="57">
        <f t="shared" si="5"/>
        <v>300000</v>
      </c>
      <c r="M69" s="120">
        <f t="shared" si="4"/>
        <v>2540000</v>
      </c>
      <c r="N69" s="67">
        <v>1855200</v>
      </c>
      <c r="O69" s="86" t="s">
        <v>486</v>
      </c>
      <c r="P69" s="9" t="s">
        <v>260</v>
      </c>
      <c r="Q69" s="161"/>
      <c r="R69" s="161"/>
    </row>
    <row r="70" spans="1:18" ht="25.5" x14ac:dyDescent="0.2">
      <c r="A70" s="26" t="s">
        <v>63</v>
      </c>
      <c r="B70" s="29"/>
      <c r="C70" s="49" t="s">
        <v>178</v>
      </c>
      <c r="D70" s="27"/>
      <c r="E70" s="27"/>
      <c r="F70" s="164">
        <v>32</v>
      </c>
      <c r="G70" s="169" t="s">
        <v>488</v>
      </c>
      <c r="H70" s="49">
        <v>2092000</v>
      </c>
      <c r="I70" s="17">
        <f t="shared" si="0"/>
        <v>836800</v>
      </c>
      <c r="J70" s="142" t="s">
        <v>277</v>
      </c>
      <c r="K70" s="143" t="s">
        <v>277</v>
      </c>
      <c r="L70" s="57">
        <f>IF(F70&gt;=30,300000,F70*10000)</f>
        <v>300000</v>
      </c>
      <c r="M70" s="123" t="s">
        <v>109</v>
      </c>
      <c r="N70" s="54" t="s">
        <v>109</v>
      </c>
      <c r="O70" s="96" t="s">
        <v>109</v>
      </c>
      <c r="P70" s="7"/>
      <c r="Q70" s="161"/>
      <c r="R70" s="161"/>
    </row>
    <row r="71" spans="1:18" ht="38.25" x14ac:dyDescent="0.2">
      <c r="A71" s="26" t="s">
        <v>64</v>
      </c>
      <c r="B71" s="29" t="s">
        <v>61</v>
      </c>
      <c r="C71" s="9" t="s">
        <v>487</v>
      </c>
      <c r="D71" s="27">
        <v>3</v>
      </c>
      <c r="E71" s="27">
        <v>0</v>
      </c>
      <c r="F71" s="164">
        <v>56</v>
      </c>
      <c r="G71" s="169" t="s">
        <v>489</v>
      </c>
      <c r="H71" s="49">
        <v>6400000</v>
      </c>
      <c r="I71" s="118">
        <f>IF(H71&lt;750000,0,IF(D71=0,(IF(H71*0.4&lt;=F71*70000+300000,H71*0.4,F71*70000+300000)),(IF(E71=1,H71*0.6,(IF(H71*0.4&lt;=F71*100000+500000,H71*0.4,F71*100000+500000))))))</f>
        <v>2560000</v>
      </c>
      <c r="J71" s="133">
        <f>H71</f>
        <v>6400000</v>
      </c>
      <c r="K71" s="59">
        <f>IF(E71=1,I71+0,(IF(I71+0&gt;M71,M71,I71+0)))</f>
        <v>2560000</v>
      </c>
      <c r="L71" s="56">
        <f>IF(F71&gt;=30,300000,F71*10000)</f>
        <v>300000</v>
      </c>
      <c r="M71" s="129">
        <f>IF(D71=0,F71*70000+300000,F71*100000+500000)</f>
        <v>6100000</v>
      </c>
      <c r="N71" s="54">
        <v>3840000</v>
      </c>
      <c r="O71" s="7" t="s">
        <v>618</v>
      </c>
      <c r="P71" s="7"/>
      <c r="Q71" s="161"/>
      <c r="R71" s="161"/>
    </row>
    <row r="72" spans="1:18" x14ac:dyDescent="0.2">
      <c r="A72" s="26" t="s">
        <v>94</v>
      </c>
      <c r="B72" s="29" t="s">
        <v>62</v>
      </c>
      <c r="C72" s="9" t="s">
        <v>490</v>
      </c>
      <c r="D72" s="27"/>
      <c r="E72" s="27"/>
      <c r="F72" s="164">
        <v>61</v>
      </c>
      <c r="G72" s="169" t="s">
        <v>176</v>
      </c>
      <c r="H72" s="49">
        <v>2024000</v>
      </c>
      <c r="I72" s="118">
        <f>IF(H72&lt;750000,0,IF(D72=0,(IF(H72*0.4&lt;=F72*70000+300000,H72*0.4,F72*70000+300000)),(IF(E72=1,H72*0.6,(IF(H72*0.4&lt;=F72*100000+500000,H72*0.4,F72*100000+500000))))))</f>
        <v>809600</v>
      </c>
      <c r="J72" s="133">
        <f>H72</f>
        <v>2024000</v>
      </c>
      <c r="K72" s="59">
        <f>IF(E72=1,I72+0,(IF(I72+0&gt;M72,M72,I72+0)))</f>
        <v>809600</v>
      </c>
      <c r="L72" s="56">
        <f>IF(F72&gt;=30,300000,F72*10000)</f>
        <v>300000</v>
      </c>
      <c r="M72" s="129">
        <f>IF(D72=0,F72*70000+300000,F72*100000+500000)</f>
        <v>4570000</v>
      </c>
      <c r="N72" s="54">
        <v>1215000</v>
      </c>
      <c r="O72" s="65" t="s">
        <v>203</v>
      </c>
      <c r="P72" s="7"/>
      <c r="Q72" s="161"/>
      <c r="R72" s="161"/>
    </row>
    <row r="73" spans="1:18" ht="38.25" x14ac:dyDescent="0.2">
      <c r="A73" s="26" t="s">
        <v>191</v>
      </c>
      <c r="B73" s="29" t="s">
        <v>63</v>
      </c>
      <c r="C73" s="9" t="s">
        <v>491</v>
      </c>
      <c r="D73" s="27"/>
      <c r="E73" s="27"/>
      <c r="F73" s="164">
        <v>64</v>
      </c>
      <c r="G73" s="169" t="s">
        <v>501</v>
      </c>
      <c r="H73" s="49">
        <v>6153000</v>
      </c>
      <c r="I73" s="118">
        <f>IF(H73&lt;750000,0,IF(D73=0,(IF(H73*0.4&lt;=F73*70000+300000,H73*0.4,F73*70000+300000)),(IF(E73=1,H73*0.6,(IF(H73*0.4&lt;=F73*100000+500000,H73*0.4,F73*100000+500000))))))</f>
        <v>2461200</v>
      </c>
      <c r="J73" s="133">
        <f>H73</f>
        <v>6153000</v>
      </c>
      <c r="K73" s="59">
        <f>IF(E73=1,I73+0,(IF(I73+0&gt;M73,M73,I73+0)))</f>
        <v>2461200</v>
      </c>
      <c r="L73" s="56">
        <f>IF(F73&gt;=30,300000,F73*10000)</f>
        <v>300000</v>
      </c>
      <c r="M73" s="129">
        <f>IF(D73=0,F73*70000+300000,F73*100000+500000)</f>
        <v>4780000</v>
      </c>
      <c r="N73" s="54">
        <v>3692000</v>
      </c>
      <c r="O73" s="64" t="s">
        <v>492</v>
      </c>
      <c r="P73" s="7"/>
      <c r="Q73" s="161"/>
      <c r="R73" s="161"/>
    </row>
    <row r="74" spans="1:18" ht="38.25" x14ac:dyDescent="0.2">
      <c r="A74" s="26" t="s">
        <v>66</v>
      </c>
      <c r="B74" s="29" t="s">
        <v>64</v>
      </c>
      <c r="C74" s="9" t="s">
        <v>179</v>
      </c>
      <c r="D74" s="27"/>
      <c r="E74" s="27"/>
      <c r="F74" s="163">
        <v>25</v>
      </c>
      <c r="G74" s="169" t="s">
        <v>143</v>
      </c>
      <c r="H74" s="49">
        <v>2016000</v>
      </c>
      <c r="I74" s="118">
        <f t="shared" si="0"/>
        <v>806400</v>
      </c>
      <c r="J74" s="133">
        <f t="shared" si="1"/>
        <v>2016000</v>
      </c>
      <c r="K74" s="59">
        <f t="shared" si="2"/>
        <v>806400</v>
      </c>
      <c r="L74" s="56">
        <f t="shared" si="5"/>
        <v>250000</v>
      </c>
      <c r="M74" s="129">
        <f t="shared" si="4"/>
        <v>2050000</v>
      </c>
      <c r="N74" s="68">
        <v>1210000</v>
      </c>
      <c r="O74" s="7" t="s">
        <v>493</v>
      </c>
      <c r="P74" s="9"/>
      <c r="Q74" s="161"/>
      <c r="R74" s="161"/>
    </row>
    <row r="75" spans="1:18" ht="38.25" x14ac:dyDescent="0.2">
      <c r="A75" s="26" t="s">
        <v>95</v>
      </c>
      <c r="B75" s="29" t="s">
        <v>94</v>
      </c>
      <c r="C75" s="9" t="s">
        <v>495</v>
      </c>
      <c r="D75" s="27"/>
      <c r="E75" s="27"/>
      <c r="F75" s="163">
        <v>60</v>
      </c>
      <c r="G75" s="169" t="s">
        <v>496</v>
      </c>
      <c r="H75" s="49">
        <v>3000000</v>
      </c>
      <c r="I75" s="118">
        <f t="shared" si="0"/>
        <v>1200000</v>
      </c>
      <c r="J75" s="133">
        <f t="shared" si="1"/>
        <v>3000000</v>
      </c>
      <c r="K75" s="17">
        <f t="shared" si="2"/>
        <v>1200000</v>
      </c>
      <c r="L75" s="56">
        <f t="shared" si="5"/>
        <v>300000</v>
      </c>
      <c r="M75" s="118">
        <f t="shared" si="4"/>
        <v>4500000</v>
      </c>
      <c r="N75" s="8">
        <v>3000000</v>
      </c>
      <c r="O75" s="7" t="s">
        <v>497</v>
      </c>
      <c r="P75" s="9"/>
      <c r="Q75" s="161"/>
      <c r="R75" s="161"/>
    </row>
    <row r="76" spans="1:18" ht="38.25" x14ac:dyDescent="0.2">
      <c r="A76" s="26" t="s">
        <v>96</v>
      </c>
      <c r="B76" s="29" t="s">
        <v>191</v>
      </c>
      <c r="C76" s="9" t="s">
        <v>142</v>
      </c>
      <c r="D76" s="27"/>
      <c r="E76" s="27"/>
      <c r="F76" s="163">
        <v>29</v>
      </c>
      <c r="G76" s="169" t="s">
        <v>340</v>
      </c>
      <c r="H76" s="49">
        <v>2160000</v>
      </c>
      <c r="I76" s="118">
        <f t="shared" si="0"/>
        <v>864000</v>
      </c>
      <c r="J76" s="133">
        <f t="shared" si="1"/>
        <v>2160000</v>
      </c>
      <c r="K76" s="17">
        <f t="shared" si="2"/>
        <v>864000</v>
      </c>
      <c r="L76" s="56">
        <f t="shared" si="5"/>
        <v>290000</v>
      </c>
      <c r="M76" s="118">
        <f t="shared" si="4"/>
        <v>2330000</v>
      </c>
      <c r="N76" s="9">
        <v>1300000</v>
      </c>
      <c r="O76" s="7" t="s">
        <v>494</v>
      </c>
      <c r="P76" s="9"/>
      <c r="Q76" s="161"/>
      <c r="R76" s="161"/>
    </row>
    <row r="77" spans="1:18" ht="25.5" x14ac:dyDescent="0.2">
      <c r="A77" s="26" t="s">
        <v>67</v>
      </c>
      <c r="B77" s="29" t="s">
        <v>66</v>
      </c>
      <c r="C77" s="9" t="s">
        <v>498</v>
      </c>
      <c r="D77" s="27"/>
      <c r="E77" s="27"/>
      <c r="F77" s="163">
        <v>57</v>
      </c>
      <c r="G77" s="169" t="s">
        <v>163</v>
      </c>
      <c r="H77" s="49">
        <v>5324000</v>
      </c>
      <c r="I77" s="118">
        <f t="shared" si="0"/>
        <v>2129600</v>
      </c>
      <c r="J77" s="133">
        <f t="shared" si="1"/>
        <v>5324000</v>
      </c>
      <c r="K77" s="17">
        <f t="shared" si="2"/>
        <v>2129600</v>
      </c>
      <c r="L77" s="56">
        <f t="shared" si="5"/>
        <v>300000</v>
      </c>
      <c r="M77" s="118">
        <f t="shared" si="4"/>
        <v>4290000</v>
      </c>
      <c r="N77" s="9">
        <v>3204000</v>
      </c>
      <c r="O77" s="65" t="s">
        <v>203</v>
      </c>
      <c r="P77" s="9"/>
      <c r="Q77" s="161"/>
      <c r="R77" s="161"/>
    </row>
    <row r="78" spans="1:18" ht="38.25" x14ac:dyDescent="0.2">
      <c r="A78" s="26" t="s">
        <v>659</v>
      </c>
      <c r="B78" s="29" t="s">
        <v>95</v>
      </c>
      <c r="C78" s="9" t="s">
        <v>265</v>
      </c>
      <c r="D78" s="27"/>
      <c r="E78" s="27"/>
      <c r="F78" s="163">
        <v>25</v>
      </c>
      <c r="G78" s="169" t="s">
        <v>256</v>
      </c>
      <c r="H78" s="49">
        <v>5219000</v>
      </c>
      <c r="I78" s="118">
        <f>IF(H78&lt;750000,0,IF(D78=0,(IF(H78*0.4&lt;=F78*70000+300000,H78*0.4,F78*70000+300000)),(IF(E78=1,H78*0.6,(IF(H78*0.4&lt;=F78*100000+500000,H78*0.4,F78*100000+500000))))))</f>
        <v>2050000</v>
      </c>
      <c r="J78" s="133">
        <f>H78</f>
        <v>5219000</v>
      </c>
      <c r="K78" s="17">
        <f>IF(E78=1,I78+0,(IF(I78+0&gt;M78,M78,I78+0)))</f>
        <v>2050000</v>
      </c>
      <c r="L78" s="56">
        <f t="shared" si="5"/>
        <v>250000</v>
      </c>
      <c r="M78" s="118">
        <f t="shared" si="4"/>
        <v>2050000</v>
      </c>
      <c r="N78" s="9">
        <v>3200000</v>
      </c>
      <c r="O78" s="7" t="s">
        <v>619</v>
      </c>
      <c r="P78" s="9"/>
      <c r="Q78" s="161"/>
      <c r="R78" s="161"/>
    </row>
    <row r="79" spans="1:18" ht="38.25" x14ac:dyDescent="0.2">
      <c r="A79" s="26" t="s">
        <v>97</v>
      </c>
      <c r="B79" s="29" t="s">
        <v>96</v>
      </c>
      <c r="C79" s="49" t="s">
        <v>263</v>
      </c>
      <c r="D79" s="27"/>
      <c r="E79" s="27"/>
      <c r="F79" s="163">
        <v>49</v>
      </c>
      <c r="G79" s="169" t="s">
        <v>264</v>
      </c>
      <c r="H79" s="49">
        <v>6079000</v>
      </c>
      <c r="I79" s="118">
        <f>IF(H79&lt;750000,0,IF(D79=0,(IF(H79*0.4&lt;=F79*70000+300000,H79*0.4,F79*70000+300000)),(IF(E79=1,H79*0.6,(IF(H79*0.4&lt;=F79*100000+500000,H79*0.4,F79*100000+500000))))))</f>
        <v>2431600</v>
      </c>
      <c r="J79" s="133">
        <f>H79</f>
        <v>6079000</v>
      </c>
      <c r="K79" s="17">
        <f>IF(E79=1,I79+0,(IF(I79+0&gt;M79,M79,I79+0)))</f>
        <v>2431600</v>
      </c>
      <c r="L79" s="56">
        <f t="shared" si="5"/>
        <v>300000</v>
      </c>
      <c r="M79" s="118">
        <f t="shared" si="4"/>
        <v>3730000</v>
      </c>
      <c r="N79" s="9">
        <v>3800000</v>
      </c>
      <c r="O79" s="7" t="s">
        <v>620</v>
      </c>
      <c r="P79" s="9" t="s">
        <v>322</v>
      </c>
      <c r="Q79" s="161"/>
      <c r="R79" s="161"/>
    </row>
    <row r="80" spans="1:18" ht="38.25" x14ac:dyDescent="0.2">
      <c r="A80" s="26" t="s">
        <v>98</v>
      </c>
      <c r="B80" s="29" t="s">
        <v>67</v>
      </c>
      <c r="C80" s="49" t="s">
        <v>316</v>
      </c>
      <c r="D80" s="27">
        <v>3</v>
      </c>
      <c r="E80" s="27">
        <v>0</v>
      </c>
      <c r="F80" s="163">
        <v>18</v>
      </c>
      <c r="G80" s="169" t="s">
        <v>318</v>
      </c>
      <c r="H80" s="49">
        <v>6145000</v>
      </c>
      <c r="I80" s="118">
        <f>IF(H80&lt;750000,0,IF(D80=0,(IF(H80*0.4&lt;=F80*70000+300000,H80*0.4,F80*70000+300000)),(IF(E80=1,H80*0.6,(IF(H80*0.4&lt;=F80*100000+500000,H80*0.4,F80*100000+500000))))))</f>
        <v>2300000</v>
      </c>
      <c r="J80" s="133">
        <f>H80</f>
        <v>6145000</v>
      </c>
      <c r="K80" s="17">
        <f>IF(E80=1,I80+0,(IF(I80+0&gt;M80,M80,I80+0)))</f>
        <v>2300000</v>
      </c>
      <c r="L80" s="56">
        <f t="shared" si="5"/>
        <v>180000</v>
      </c>
      <c r="M80" s="118">
        <f t="shared" si="4"/>
        <v>2300000</v>
      </c>
      <c r="N80" s="9">
        <v>3687000</v>
      </c>
      <c r="O80" s="64" t="s">
        <v>317</v>
      </c>
      <c r="P80" s="9" t="s">
        <v>324</v>
      </c>
      <c r="Q80" s="161"/>
      <c r="R80" s="161"/>
    </row>
    <row r="81" spans="1:18" ht="38.25" x14ac:dyDescent="0.2">
      <c r="A81" s="26" t="s">
        <v>660</v>
      </c>
      <c r="B81" s="29" t="s">
        <v>659</v>
      </c>
      <c r="C81" s="9" t="s">
        <v>138</v>
      </c>
      <c r="D81" s="27">
        <v>3</v>
      </c>
      <c r="E81" s="27">
        <v>0</v>
      </c>
      <c r="F81" s="163">
        <v>53</v>
      </c>
      <c r="G81" s="169" t="s">
        <v>744</v>
      </c>
      <c r="H81" s="49">
        <v>3632000</v>
      </c>
      <c r="I81" s="118">
        <f t="shared" si="0"/>
        <v>1452800</v>
      </c>
      <c r="J81" s="133">
        <f t="shared" si="1"/>
        <v>3632000</v>
      </c>
      <c r="K81" s="17">
        <f t="shared" si="2"/>
        <v>1452800</v>
      </c>
      <c r="L81" s="56">
        <f t="shared" si="5"/>
        <v>300000</v>
      </c>
      <c r="M81" s="118">
        <f t="shared" si="4"/>
        <v>5800000</v>
      </c>
      <c r="N81" s="9">
        <v>2300000</v>
      </c>
      <c r="O81" s="7" t="s">
        <v>499</v>
      </c>
      <c r="P81" s="9"/>
      <c r="Q81" s="161"/>
      <c r="R81" s="161"/>
    </row>
    <row r="82" spans="1:18" ht="51" x14ac:dyDescent="0.2">
      <c r="A82" s="26" t="s">
        <v>68</v>
      </c>
      <c r="B82" s="29" t="s">
        <v>97</v>
      </c>
      <c r="C82" s="9" t="s">
        <v>341</v>
      </c>
      <c r="D82" s="27"/>
      <c r="E82" s="27"/>
      <c r="F82" s="163">
        <v>22</v>
      </c>
      <c r="G82" s="169" t="s">
        <v>342</v>
      </c>
      <c r="H82" s="49">
        <v>4200000</v>
      </c>
      <c r="I82" s="118">
        <f>IF(H82&lt;750000,0,IF(D82=0,(IF(H82*0.4&lt;=F82*70000+300000,H82*0.4,F82*70000+300000)),(IF(E82=1,H82*0.6,(IF(H82*0.4&lt;=F82*100000+500000,H82*0.4,F82*100000+500000))))))</f>
        <v>1680000</v>
      </c>
      <c r="J82" s="133">
        <f>H82</f>
        <v>4200000</v>
      </c>
      <c r="K82" s="17">
        <f>IF(E82=1,I82+0,(IF(I82+0&gt;M82,M82,I82+0)))</f>
        <v>1680000</v>
      </c>
      <c r="L82" s="56">
        <f>IF(F82&gt;=30,300000,F82*10000)</f>
        <v>220000</v>
      </c>
      <c r="M82" s="118">
        <f>IF(D82=0,F82*70000+300000,F82*100000+500000)</f>
        <v>1840000</v>
      </c>
      <c r="N82" s="9">
        <v>3000000</v>
      </c>
      <c r="O82" s="7" t="s">
        <v>621</v>
      </c>
      <c r="P82" s="9"/>
      <c r="Q82" s="161"/>
      <c r="R82" s="161"/>
    </row>
    <row r="83" spans="1:18" ht="25.5" x14ac:dyDescent="0.2">
      <c r="A83" s="26" t="s">
        <v>69</v>
      </c>
      <c r="B83" s="29" t="s">
        <v>98</v>
      </c>
      <c r="C83" s="9" t="s">
        <v>500</v>
      </c>
      <c r="D83" s="27"/>
      <c r="E83" s="27"/>
      <c r="F83" s="163">
        <v>48</v>
      </c>
      <c r="G83" s="169" t="s">
        <v>501</v>
      </c>
      <c r="H83" s="49">
        <v>9953000</v>
      </c>
      <c r="I83" s="118">
        <f>IF(H83&lt;750000,0,IF(D83=0,(IF(H83*0.4&lt;=F83*70000+300000,H83*0.4,F83*70000+300000)),(IF(E83=1,H83*0.6,(IF(H83*0.4&lt;=F83*100000+500000,H83*0.4,F83*100000+500000))))))</f>
        <v>3660000</v>
      </c>
      <c r="J83" s="133">
        <f>H83</f>
        <v>9953000</v>
      </c>
      <c r="K83" s="58">
        <f>IF(E83=1,I83+0,(IF(I83+0&gt;M83,M83,I83+0)))</f>
        <v>3660000</v>
      </c>
      <c r="L83" s="56">
        <f>IF(F83&gt;=30,300000,F83*10000)</f>
        <v>300000</v>
      </c>
      <c r="M83" s="120">
        <f>IF(D83=0,F83*70000+300000,F83*100000+500000)</f>
        <v>3660000</v>
      </c>
      <c r="N83" s="67">
        <v>5972000</v>
      </c>
      <c r="O83" s="65" t="s">
        <v>203</v>
      </c>
      <c r="P83" s="9"/>
      <c r="Q83" s="161"/>
      <c r="R83" s="161"/>
    </row>
    <row r="84" spans="1:18" ht="38.25" x14ac:dyDescent="0.2">
      <c r="A84" s="26" t="s">
        <v>70</v>
      </c>
      <c r="B84" s="30" t="s">
        <v>660</v>
      </c>
      <c r="C84" s="49" t="s">
        <v>124</v>
      </c>
      <c r="D84" s="27">
        <v>3</v>
      </c>
      <c r="E84" s="27">
        <v>0</v>
      </c>
      <c r="F84" s="163">
        <v>56</v>
      </c>
      <c r="G84" s="169" t="s">
        <v>654</v>
      </c>
      <c r="H84" s="49">
        <v>2260000</v>
      </c>
      <c r="I84" s="17">
        <f t="shared" si="0"/>
        <v>904000</v>
      </c>
      <c r="J84" s="133">
        <f>H84+H85</f>
        <v>4460000</v>
      </c>
      <c r="K84" s="58">
        <f>IF(E84=1,I84+I85,(IF(I84+I85&gt;M84,M84,I84+I85)))</f>
        <v>1784000</v>
      </c>
      <c r="L84" s="57">
        <f t="shared" si="5"/>
        <v>300000</v>
      </c>
      <c r="M84" s="120">
        <f t="shared" si="4"/>
        <v>6100000</v>
      </c>
      <c r="N84" s="67">
        <v>2674000</v>
      </c>
      <c r="O84" s="64" t="s">
        <v>502</v>
      </c>
      <c r="P84" s="9" t="s">
        <v>260</v>
      </c>
      <c r="Q84" s="161"/>
      <c r="R84" s="161"/>
    </row>
    <row r="85" spans="1:18" ht="25.5" x14ac:dyDescent="0.2">
      <c r="A85" s="26" t="s">
        <v>99</v>
      </c>
      <c r="B85" s="29"/>
      <c r="C85" s="49" t="s">
        <v>124</v>
      </c>
      <c r="D85" s="27">
        <v>3</v>
      </c>
      <c r="E85" s="27">
        <v>0</v>
      </c>
      <c r="F85" s="163">
        <v>56</v>
      </c>
      <c r="G85" s="169" t="s">
        <v>118</v>
      </c>
      <c r="H85" s="49">
        <v>2200000</v>
      </c>
      <c r="I85" s="17">
        <f>IF(H85&lt;750000,0,IF(D85=0,(IF(H85*0.4&lt;=F85*70000+300000,H85*0.4,F85*70000+300000)),(IF(E85=1,H85*0.6,(IF(H85*0.4&lt;=F85*100000+500000,H85*0.4,F85*100000+500000))))))</f>
        <v>880000</v>
      </c>
      <c r="J85" s="142" t="s">
        <v>277</v>
      </c>
      <c r="K85" s="143" t="s">
        <v>277</v>
      </c>
      <c r="L85" s="57">
        <f>IF(F85&gt;=30,300000,F85*10000)</f>
        <v>300000</v>
      </c>
      <c r="M85" s="123" t="s">
        <v>109</v>
      </c>
      <c r="N85" s="54" t="s">
        <v>109</v>
      </c>
      <c r="O85" s="54" t="s">
        <v>109</v>
      </c>
      <c r="P85" s="9"/>
      <c r="Q85" s="161"/>
      <c r="R85" s="161"/>
    </row>
    <row r="86" spans="1:18" ht="38.25" x14ac:dyDescent="0.2">
      <c r="A86" s="26" t="s">
        <v>100</v>
      </c>
      <c r="B86" s="29" t="s">
        <v>68</v>
      </c>
      <c r="C86" s="9" t="s">
        <v>137</v>
      </c>
      <c r="D86" s="27"/>
      <c r="E86" s="27"/>
      <c r="F86" s="163">
        <v>35</v>
      </c>
      <c r="G86" s="169" t="s">
        <v>159</v>
      </c>
      <c r="H86" s="49">
        <v>3473000</v>
      </c>
      <c r="I86" s="118">
        <f t="shared" si="0"/>
        <v>1389200</v>
      </c>
      <c r="J86" s="133">
        <f t="shared" si="1"/>
        <v>3473000</v>
      </c>
      <c r="K86" s="59">
        <f t="shared" si="2"/>
        <v>1389200</v>
      </c>
      <c r="L86" s="56">
        <f t="shared" si="5"/>
        <v>300000</v>
      </c>
      <c r="M86" s="129">
        <f t="shared" si="4"/>
        <v>2750000</v>
      </c>
      <c r="N86" s="68">
        <v>2500000</v>
      </c>
      <c r="O86" s="71" t="s">
        <v>505</v>
      </c>
      <c r="P86" s="9" t="s">
        <v>260</v>
      </c>
      <c r="Q86" s="161"/>
      <c r="R86" s="161"/>
    </row>
    <row r="87" spans="1:18" ht="38.25" x14ac:dyDescent="0.2">
      <c r="A87" s="26" t="s">
        <v>661</v>
      </c>
      <c r="B87" s="29" t="s">
        <v>69</v>
      </c>
      <c r="C87" s="9" t="s">
        <v>136</v>
      </c>
      <c r="D87" s="27"/>
      <c r="E87" s="27"/>
      <c r="F87" s="163">
        <v>52</v>
      </c>
      <c r="G87" s="169" t="s">
        <v>110</v>
      </c>
      <c r="H87" s="49">
        <v>1755000</v>
      </c>
      <c r="I87" s="118">
        <f t="shared" si="0"/>
        <v>702000</v>
      </c>
      <c r="J87" s="133">
        <f t="shared" si="1"/>
        <v>1755000</v>
      </c>
      <c r="K87" s="17">
        <f t="shared" si="2"/>
        <v>702000</v>
      </c>
      <c r="L87" s="56">
        <f t="shared" si="5"/>
        <v>300000</v>
      </c>
      <c r="M87" s="118">
        <f t="shared" si="4"/>
        <v>3940000</v>
      </c>
      <c r="N87" s="9">
        <v>1150000</v>
      </c>
      <c r="O87" s="7" t="s">
        <v>622</v>
      </c>
      <c r="P87" s="7" t="s">
        <v>262</v>
      </c>
      <c r="Q87" s="161"/>
      <c r="R87" s="161"/>
    </row>
    <row r="88" spans="1:18" ht="38.25" x14ac:dyDescent="0.2">
      <c r="A88" s="26" t="s">
        <v>71</v>
      </c>
      <c r="B88" s="29" t="s">
        <v>70</v>
      </c>
      <c r="C88" s="9" t="s">
        <v>503</v>
      </c>
      <c r="D88" s="27"/>
      <c r="E88" s="27"/>
      <c r="F88" s="163">
        <v>51</v>
      </c>
      <c r="G88" s="169" t="s">
        <v>750</v>
      </c>
      <c r="H88" s="49">
        <v>1158000</v>
      </c>
      <c r="I88" s="118">
        <f t="shared" si="0"/>
        <v>463200</v>
      </c>
      <c r="J88" s="133">
        <f t="shared" si="1"/>
        <v>1158000</v>
      </c>
      <c r="K88" s="17">
        <f t="shared" si="2"/>
        <v>463200</v>
      </c>
      <c r="L88" s="56">
        <f t="shared" si="5"/>
        <v>300000</v>
      </c>
      <c r="M88" s="118">
        <f t="shared" si="4"/>
        <v>3870000</v>
      </c>
      <c r="N88" s="9">
        <v>695000</v>
      </c>
      <c r="O88" s="71" t="s">
        <v>504</v>
      </c>
      <c r="P88" s="9"/>
      <c r="Q88" s="161"/>
      <c r="R88" s="161"/>
    </row>
    <row r="89" spans="1:18" ht="76.5" x14ac:dyDescent="0.2">
      <c r="A89" s="26" t="s">
        <v>662</v>
      </c>
      <c r="B89" s="29" t="s">
        <v>99</v>
      </c>
      <c r="C89" s="9" t="s">
        <v>135</v>
      </c>
      <c r="D89" s="27"/>
      <c r="E89" s="27"/>
      <c r="F89" s="163">
        <v>84</v>
      </c>
      <c r="G89" s="169" t="s">
        <v>654</v>
      </c>
      <c r="H89" s="49">
        <v>4261000</v>
      </c>
      <c r="I89" s="118">
        <f t="shared" si="0"/>
        <v>1704400</v>
      </c>
      <c r="J89" s="133">
        <f t="shared" si="1"/>
        <v>4261000</v>
      </c>
      <c r="K89" s="17">
        <f t="shared" si="2"/>
        <v>1704400</v>
      </c>
      <c r="L89" s="56">
        <f t="shared" si="5"/>
        <v>300000</v>
      </c>
      <c r="M89" s="118">
        <f t="shared" si="4"/>
        <v>6180000</v>
      </c>
      <c r="N89" s="9">
        <v>2600000</v>
      </c>
      <c r="O89" s="128" t="s">
        <v>729</v>
      </c>
      <c r="P89" s="9" t="s">
        <v>735</v>
      </c>
      <c r="Q89" s="161"/>
      <c r="R89" s="161"/>
    </row>
    <row r="90" spans="1:18" ht="38.25" x14ac:dyDescent="0.2">
      <c r="A90" s="26" t="s">
        <v>72</v>
      </c>
      <c r="B90" s="29" t="s">
        <v>100</v>
      </c>
      <c r="C90" s="9" t="s">
        <v>134</v>
      </c>
      <c r="D90" s="27"/>
      <c r="E90" s="27"/>
      <c r="F90" s="163">
        <v>59</v>
      </c>
      <c r="G90" s="169" t="s">
        <v>155</v>
      </c>
      <c r="H90" s="49">
        <v>4292000</v>
      </c>
      <c r="I90" s="118">
        <f t="shared" si="0"/>
        <v>1716800</v>
      </c>
      <c r="J90" s="133">
        <f t="shared" si="1"/>
        <v>4292000</v>
      </c>
      <c r="K90" s="17">
        <f t="shared" si="2"/>
        <v>1716800</v>
      </c>
      <c r="L90" s="56">
        <f t="shared" si="5"/>
        <v>300000</v>
      </c>
      <c r="M90" s="118">
        <f t="shared" si="4"/>
        <v>4430000</v>
      </c>
      <c r="N90" s="9">
        <v>2800000</v>
      </c>
      <c r="O90" s="7" t="s">
        <v>259</v>
      </c>
      <c r="P90" s="9" t="s">
        <v>260</v>
      </c>
      <c r="Q90" s="161"/>
      <c r="R90" s="161"/>
    </row>
    <row r="91" spans="1:18" ht="38.25" x14ac:dyDescent="0.2">
      <c r="A91" s="26" t="s">
        <v>73</v>
      </c>
      <c r="B91" s="29" t="s">
        <v>661</v>
      </c>
      <c r="C91" s="9" t="s">
        <v>506</v>
      </c>
      <c r="D91" s="27"/>
      <c r="E91" s="27"/>
      <c r="F91" s="163">
        <v>49</v>
      </c>
      <c r="G91" s="169" t="s">
        <v>507</v>
      </c>
      <c r="H91" s="49">
        <v>4054000</v>
      </c>
      <c r="I91" s="118">
        <f t="shared" si="0"/>
        <v>1621600</v>
      </c>
      <c r="J91" s="133">
        <f t="shared" si="1"/>
        <v>4054000</v>
      </c>
      <c r="K91" s="17">
        <f t="shared" si="2"/>
        <v>1621600</v>
      </c>
      <c r="L91" s="56">
        <f t="shared" si="5"/>
        <v>300000</v>
      </c>
      <c r="M91" s="118">
        <f t="shared" si="4"/>
        <v>3730000</v>
      </c>
      <c r="N91" s="9">
        <v>2440000</v>
      </c>
      <c r="O91" s="7" t="s">
        <v>508</v>
      </c>
      <c r="P91" s="9"/>
      <c r="Q91" s="161"/>
      <c r="R91" s="161"/>
    </row>
    <row r="92" spans="1:18" ht="38.25" x14ac:dyDescent="0.2">
      <c r="A92" s="26" t="s">
        <v>101</v>
      </c>
      <c r="B92" s="29" t="s">
        <v>71</v>
      </c>
      <c r="C92" s="9" t="s">
        <v>509</v>
      </c>
      <c r="D92" s="27"/>
      <c r="E92" s="27"/>
      <c r="F92" s="163">
        <v>58</v>
      </c>
      <c r="G92" s="169" t="s">
        <v>289</v>
      </c>
      <c r="H92" s="49">
        <v>3093000</v>
      </c>
      <c r="I92" s="118">
        <f t="shared" si="0"/>
        <v>1237200</v>
      </c>
      <c r="J92" s="133">
        <f t="shared" si="1"/>
        <v>3093000</v>
      </c>
      <c r="K92" s="17">
        <f t="shared" si="2"/>
        <v>1237200</v>
      </c>
      <c r="L92" s="56">
        <f t="shared" si="5"/>
        <v>300000</v>
      </c>
      <c r="M92" s="118">
        <f t="shared" si="4"/>
        <v>4360000</v>
      </c>
      <c r="N92" s="9">
        <v>2600000</v>
      </c>
      <c r="O92" s="7" t="s">
        <v>510</v>
      </c>
      <c r="P92" s="9"/>
      <c r="Q92" s="161"/>
      <c r="R92" s="161"/>
    </row>
    <row r="93" spans="1:18" ht="38.25" x14ac:dyDescent="0.2">
      <c r="A93" s="26" t="s">
        <v>663</v>
      </c>
      <c r="B93" s="29" t="s">
        <v>662</v>
      </c>
      <c r="C93" s="9" t="s">
        <v>511</v>
      </c>
      <c r="D93" s="27"/>
      <c r="E93" s="27"/>
      <c r="F93" s="163">
        <v>35</v>
      </c>
      <c r="G93" s="169" t="s">
        <v>512</v>
      </c>
      <c r="H93" s="49">
        <v>1491000</v>
      </c>
      <c r="I93" s="118">
        <f t="shared" si="0"/>
        <v>596400</v>
      </c>
      <c r="J93" s="133">
        <f t="shared" si="1"/>
        <v>1491000</v>
      </c>
      <c r="K93" s="17">
        <f t="shared" si="2"/>
        <v>596400</v>
      </c>
      <c r="L93" s="56">
        <f t="shared" si="5"/>
        <v>300000</v>
      </c>
      <c r="M93" s="118">
        <f t="shared" si="4"/>
        <v>2750000</v>
      </c>
      <c r="N93" s="9">
        <v>916000</v>
      </c>
      <c r="O93" s="7" t="s">
        <v>623</v>
      </c>
      <c r="P93" s="9"/>
      <c r="Q93" s="161"/>
      <c r="R93" s="161"/>
    </row>
    <row r="94" spans="1:18" ht="25.5" x14ac:dyDescent="0.2">
      <c r="A94" s="26" t="s">
        <v>74</v>
      </c>
      <c r="B94" s="29" t="s">
        <v>72</v>
      </c>
      <c r="C94" s="9" t="s">
        <v>307</v>
      </c>
      <c r="D94" s="27"/>
      <c r="E94" s="27"/>
      <c r="F94" s="163">
        <v>12</v>
      </c>
      <c r="G94" s="169" t="s">
        <v>745</v>
      </c>
      <c r="H94" s="49">
        <v>3151000</v>
      </c>
      <c r="I94" s="118">
        <f>IF(H94&lt;750000,0,IF(D94=0,(IF(H94*0.4&lt;=F94*70000+300000,H94*0.4,F94*70000+300000)),(IF(E94=1,H94*0.6,(IF(H94*0.4&lt;=F94*100000+500000,H94*0.4,F94*100000+500000))))))</f>
        <v>1140000</v>
      </c>
      <c r="J94" s="133">
        <f>H94</f>
        <v>3151000</v>
      </c>
      <c r="K94" s="17">
        <f>IF(E94=1,I94+0,(IF(I94+0&gt;M94,M94,I94+0)))</f>
        <v>1140000</v>
      </c>
      <c r="L94" s="56">
        <f t="shared" si="5"/>
        <v>120000</v>
      </c>
      <c r="M94" s="118">
        <f t="shared" si="4"/>
        <v>1140000</v>
      </c>
      <c r="N94" s="9">
        <v>1891000</v>
      </c>
      <c r="O94" s="65" t="s">
        <v>203</v>
      </c>
      <c r="P94" s="9"/>
      <c r="Q94" s="161"/>
      <c r="R94" s="161"/>
    </row>
    <row r="95" spans="1:18" ht="38.25" x14ac:dyDescent="0.2">
      <c r="A95" s="26" t="s">
        <v>75</v>
      </c>
      <c r="B95" s="29" t="s">
        <v>73</v>
      </c>
      <c r="C95" s="9" t="s">
        <v>258</v>
      </c>
      <c r="D95" s="27"/>
      <c r="E95" s="27"/>
      <c r="F95" s="163">
        <v>12</v>
      </c>
      <c r="G95" s="169" t="s">
        <v>655</v>
      </c>
      <c r="H95" s="49">
        <v>896000</v>
      </c>
      <c r="I95" s="118">
        <f t="shared" si="0"/>
        <v>358400</v>
      </c>
      <c r="J95" s="133">
        <f t="shared" si="1"/>
        <v>896000</v>
      </c>
      <c r="K95" s="17">
        <f t="shared" si="2"/>
        <v>358400</v>
      </c>
      <c r="L95" s="56">
        <f t="shared" si="5"/>
        <v>120000</v>
      </c>
      <c r="M95" s="118">
        <f t="shared" si="4"/>
        <v>1140000</v>
      </c>
      <c r="N95" s="9">
        <v>600000</v>
      </c>
      <c r="O95" s="65" t="s">
        <v>203</v>
      </c>
      <c r="P95" s="9" t="s">
        <v>260</v>
      </c>
      <c r="Q95" s="161"/>
      <c r="R95" s="161"/>
    </row>
    <row r="96" spans="1:18" ht="25.5" x14ac:dyDescent="0.2">
      <c r="A96" s="26" t="s">
        <v>664</v>
      </c>
      <c r="B96" s="29" t="s">
        <v>101</v>
      </c>
      <c r="C96" s="9" t="s">
        <v>257</v>
      </c>
      <c r="D96" s="27"/>
      <c r="E96" s="27"/>
      <c r="F96" s="163">
        <v>12</v>
      </c>
      <c r="G96" s="169" t="s">
        <v>746</v>
      </c>
      <c r="H96" s="49">
        <v>4755000</v>
      </c>
      <c r="I96" s="118">
        <f t="shared" si="0"/>
        <v>1140000</v>
      </c>
      <c r="J96" s="133">
        <f t="shared" si="1"/>
        <v>4755000</v>
      </c>
      <c r="K96" s="17">
        <f>IF(E96=1,I96+0,(IF(I96+0&gt;M96,M96,I96+0)))</f>
        <v>1140000</v>
      </c>
      <c r="L96" s="56">
        <f t="shared" si="5"/>
        <v>120000</v>
      </c>
      <c r="M96" s="118">
        <f t="shared" si="4"/>
        <v>1140000</v>
      </c>
      <c r="N96" s="8">
        <v>3000000</v>
      </c>
      <c r="O96" s="65" t="s">
        <v>203</v>
      </c>
      <c r="P96" s="9"/>
      <c r="Q96" s="161"/>
      <c r="R96" s="161"/>
    </row>
    <row r="97" spans="1:18" ht="38.25" x14ac:dyDescent="0.2">
      <c r="A97" s="26" t="s">
        <v>102</v>
      </c>
      <c r="B97" s="29" t="s">
        <v>663</v>
      </c>
      <c r="C97" s="9" t="s">
        <v>210</v>
      </c>
      <c r="D97" s="27">
        <v>3</v>
      </c>
      <c r="E97" s="27">
        <v>1</v>
      </c>
      <c r="F97" s="163">
        <v>20</v>
      </c>
      <c r="G97" s="169" t="s">
        <v>187</v>
      </c>
      <c r="H97" s="49">
        <v>8600000</v>
      </c>
      <c r="I97" s="118">
        <f>IF(H97&lt;750000,0,IF(D97=0,(IF(H97*0.4&lt;=F97*70000+300000,H97*0.4,F97*70000+300000)),(IF(E97=1,H97*0.6,(IF(H97*0.4&lt;=F97*100000+500000,H97*0.4,F97*100000+500000))))))</f>
        <v>5160000</v>
      </c>
      <c r="J97" s="133">
        <f t="shared" si="1"/>
        <v>8600000</v>
      </c>
      <c r="K97" s="147" t="s">
        <v>736</v>
      </c>
      <c r="L97" s="56">
        <f t="shared" si="5"/>
        <v>200000</v>
      </c>
      <c r="M97" s="118">
        <f t="shared" si="4"/>
        <v>2500000</v>
      </c>
      <c r="N97" s="8">
        <v>5200000</v>
      </c>
      <c r="O97" s="7" t="s">
        <v>213</v>
      </c>
      <c r="P97" s="9"/>
      <c r="Q97" s="161"/>
      <c r="R97" s="161"/>
    </row>
    <row r="98" spans="1:18" x14ac:dyDescent="0.2">
      <c r="A98" s="26" t="s">
        <v>103</v>
      </c>
      <c r="B98" s="29" t="s">
        <v>74</v>
      </c>
      <c r="C98" s="9" t="s">
        <v>343</v>
      </c>
      <c r="D98" s="27"/>
      <c r="E98" s="27"/>
      <c r="F98" s="163">
        <v>46</v>
      </c>
      <c r="G98" s="169" t="s">
        <v>264</v>
      </c>
      <c r="H98" s="49">
        <v>2457000</v>
      </c>
      <c r="I98" s="118">
        <f>IF(H98&lt;750000,0,IF(D98=0,(IF(H98*0.4&lt;=F98*70000+300000,H98*0.4,F98*70000+300000)),(IF(E98=1,H98*0.6,(IF(H98*0.4&lt;=F98*100000+500000,H98*0.4,F98*100000+500000))))))</f>
        <v>982800</v>
      </c>
      <c r="J98" s="133">
        <f>H98</f>
        <v>2457000</v>
      </c>
      <c r="K98" s="17">
        <f t="shared" si="2"/>
        <v>982800</v>
      </c>
      <c r="L98" s="56">
        <f t="shared" si="5"/>
        <v>300000</v>
      </c>
      <c r="M98" s="118">
        <f t="shared" si="4"/>
        <v>3520000</v>
      </c>
      <c r="N98" s="8">
        <v>1500000</v>
      </c>
      <c r="O98" s="65" t="s">
        <v>203</v>
      </c>
      <c r="P98" s="9"/>
      <c r="Q98" s="161"/>
      <c r="R98" s="161"/>
    </row>
    <row r="99" spans="1:18" ht="51" x14ac:dyDescent="0.2">
      <c r="A99" s="26" t="s">
        <v>104</v>
      </c>
      <c r="B99" s="29" t="s">
        <v>75</v>
      </c>
      <c r="C99" s="9" t="s">
        <v>344</v>
      </c>
      <c r="D99" s="27"/>
      <c r="E99" s="27"/>
      <c r="F99" s="163">
        <v>54</v>
      </c>
      <c r="G99" s="169" t="s">
        <v>345</v>
      </c>
      <c r="H99" s="49">
        <v>2260000</v>
      </c>
      <c r="I99" s="118">
        <f>IF(H99&lt;750000,0,IF(D99=0,(IF(H99*0.4&lt;=F99*70000+300000,H99*0.4,F99*70000+300000)),(IF(E99=1,H99*0.6,(IF(H99*0.4&lt;=F99*100000+500000,H99*0.4,F99*100000+500000))))))</f>
        <v>904000</v>
      </c>
      <c r="J99" s="133">
        <f>H99</f>
        <v>2260000</v>
      </c>
      <c r="K99" s="17">
        <f t="shared" si="2"/>
        <v>904000</v>
      </c>
      <c r="L99" s="56">
        <f t="shared" si="5"/>
        <v>300000</v>
      </c>
      <c r="M99" s="118">
        <f t="shared" si="4"/>
        <v>4080000</v>
      </c>
      <c r="N99" s="8">
        <v>2980000</v>
      </c>
      <c r="O99" s="65" t="s">
        <v>203</v>
      </c>
      <c r="P99" s="132"/>
      <c r="Q99" s="161"/>
      <c r="R99" s="161"/>
    </row>
    <row r="100" spans="1:18" ht="25.5" x14ac:dyDescent="0.2">
      <c r="A100" s="26" t="s">
        <v>76</v>
      </c>
      <c r="B100" s="29" t="s">
        <v>664</v>
      </c>
      <c r="C100" s="9" t="s">
        <v>319</v>
      </c>
      <c r="D100" s="27">
        <v>3</v>
      </c>
      <c r="E100" s="27">
        <v>0</v>
      </c>
      <c r="F100" s="163">
        <v>45</v>
      </c>
      <c r="G100" s="169" t="s">
        <v>624</v>
      </c>
      <c r="H100" s="49">
        <v>9770000</v>
      </c>
      <c r="I100" s="118">
        <f>IF(H100&lt;750000,0,IF(D100=0,(IF(H100*0.4&lt;=F100*70000+300000,H100*0.4,F100*70000+300000)),(IF(E100=1,H100*0.6,(IF(H100*0.4&lt;=F100*100000+500000,H100*0.4,F100*100000+500000))))))</f>
        <v>3908000</v>
      </c>
      <c r="J100" s="133">
        <f t="shared" si="1"/>
        <v>9770000</v>
      </c>
      <c r="K100" s="17">
        <f>IF(E100=1,I100+0,(IF(I100+0&gt;M100,M100,I100+0)))</f>
        <v>3908000</v>
      </c>
      <c r="L100" s="56">
        <f t="shared" si="5"/>
        <v>300000</v>
      </c>
      <c r="M100" s="118">
        <f t="shared" si="4"/>
        <v>5000000</v>
      </c>
      <c r="N100" s="8">
        <v>5862000</v>
      </c>
      <c r="O100" s="65" t="s">
        <v>203</v>
      </c>
      <c r="P100" s="9" t="s">
        <v>324</v>
      </c>
      <c r="Q100" s="161"/>
      <c r="R100" s="161"/>
    </row>
    <row r="101" spans="1:18" ht="38.25" x14ac:dyDescent="0.2">
      <c r="A101" s="26" t="s">
        <v>105</v>
      </c>
      <c r="B101" s="29" t="s">
        <v>102</v>
      </c>
      <c r="C101" s="9" t="s">
        <v>119</v>
      </c>
      <c r="D101" s="27">
        <v>3</v>
      </c>
      <c r="E101" s="27">
        <v>0</v>
      </c>
      <c r="F101" s="163">
        <v>43</v>
      </c>
      <c r="G101" s="169" t="s">
        <v>289</v>
      </c>
      <c r="H101" s="49">
        <v>950000</v>
      </c>
      <c r="I101" s="118">
        <f t="shared" si="0"/>
        <v>380000</v>
      </c>
      <c r="J101" s="133">
        <f t="shared" si="1"/>
        <v>950000</v>
      </c>
      <c r="K101" s="58">
        <f t="shared" si="2"/>
        <v>380000</v>
      </c>
      <c r="L101" s="56">
        <f t="shared" si="5"/>
        <v>300000</v>
      </c>
      <c r="M101" s="120">
        <f t="shared" si="4"/>
        <v>4800000</v>
      </c>
      <c r="N101" s="67">
        <v>1800000</v>
      </c>
      <c r="O101" s="7" t="s">
        <v>625</v>
      </c>
      <c r="P101" s="67"/>
      <c r="Q101" s="161"/>
      <c r="R101" s="161"/>
    </row>
    <row r="102" spans="1:18" ht="51" x14ac:dyDescent="0.2">
      <c r="A102" s="26" t="s">
        <v>77</v>
      </c>
      <c r="B102" s="30" t="s">
        <v>103</v>
      </c>
      <c r="C102" s="49" t="s">
        <v>172</v>
      </c>
      <c r="D102" s="27">
        <v>3</v>
      </c>
      <c r="E102" s="27">
        <v>0</v>
      </c>
      <c r="F102" s="163">
        <v>50</v>
      </c>
      <c r="G102" s="169" t="s">
        <v>513</v>
      </c>
      <c r="H102" s="49">
        <v>6900000</v>
      </c>
      <c r="I102" s="17">
        <f t="shared" si="0"/>
        <v>2760000</v>
      </c>
      <c r="J102" s="133">
        <f>H102+H103</f>
        <v>7820000</v>
      </c>
      <c r="K102" s="58">
        <f>IF(E102=1,I102+I103,(IF(I102+I103&gt;M102,M102,I102+I103)))</f>
        <v>3128000</v>
      </c>
      <c r="L102" s="57">
        <f t="shared" si="5"/>
        <v>300000</v>
      </c>
      <c r="M102" s="120">
        <f t="shared" si="4"/>
        <v>5500000</v>
      </c>
      <c r="N102" s="69">
        <v>4690000</v>
      </c>
      <c r="O102" s="136" t="s">
        <v>730</v>
      </c>
      <c r="P102" s="141" t="s">
        <v>734</v>
      </c>
      <c r="Q102" s="161"/>
      <c r="R102" s="161"/>
    </row>
    <row r="103" spans="1:18" ht="89.25" x14ac:dyDescent="0.2">
      <c r="A103" s="26" t="s">
        <v>78</v>
      </c>
      <c r="B103" s="29"/>
      <c r="C103" s="49" t="s">
        <v>172</v>
      </c>
      <c r="D103" s="27">
        <v>3</v>
      </c>
      <c r="E103" s="27">
        <v>0</v>
      </c>
      <c r="F103" s="163">
        <v>50</v>
      </c>
      <c r="G103" s="169" t="s">
        <v>176</v>
      </c>
      <c r="H103" s="49">
        <v>920000</v>
      </c>
      <c r="I103" s="17">
        <f t="shared" si="0"/>
        <v>368000</v>
      </c>
      <c r="J103" s="142" t="s">
        <v>277</v>
      </c>
      <c r="K103" s="143" t="s">
        <v>277</v>
      </c>
      <c r="L103" s="57">
        <f>IF(F103&gt;=30,300000,F103*10000)</f>
        <v>300000</v>
      </c>
      <c r="M103" s="123" t="s">
        <v>109</v>
      </c>
      <c r="N103" s="63" t="s">
        <v>109</v>
      </c>
      <c r="O103" s="54" t="s">
        <v>109</v>
      </c>
      <c r="P103" s="100" t="s">
        <v>733</v>
      </c>
      <c r="Q103" s="161"/>
      <c r="R103" s="161"/>
    </row>
    <row r="104" spans="1:18" ht="38.25" x14ac:dyDescent="0.2">
      <c r="A104" s="26" t="s">
        <v>79</v>
      </c>
      <c r="B104" s="29" t="s">
        <v>104</v>
      </c>
      <c r="C104" s="9" t="s">
        <v>120</v>
      </c>
      <c r="D104" s="27">
        <v>3</v>
      </c>
      <c r="E104" s="27">
        <v>0</v>
      </c>
      <c r="F104" s="163">
        <v>54</v>
      </c>
      <c r="G104" s="169" t="s">
        <v>256</v>
      </c>
      <c r="H104" s="49">
        <v>8210000</v>
      </c>
      <c r="I104" s="118">
        <f t="shared" ref="I104:I181" si="8">IF(H104&lt;750000,0,IF(D104=0,(IF(H104*0.4&lt;=F104*70000+300000,H104*0.4,F104*70000+300000)),(IF(E104=1,H104*0.6,(IF(H104*0.4&lt;=F104*100000+500000,H104*0.4,F104*100000+500000))))))</f>
        <v>3284000</v>
      </c>
      <c r="J104" s="133">
        <f>H104</f>
        <v>8210000</v>
      </c>
      <c r="K104" s="17">
        <f>IF(E104=1,I104+0,(IF(I104+0&gt;M104,M104,I104+0)))</f>
        <v>3284000</v>
      </c>
      <c r="L104" s="56">
        <f t="shared" ref="L104:L152" si="9">IF(F104&gt;=30,300000,F104*10000)</f>
        <v>300000</v>
      </c>
      <c r="M104" s="118">
        <f>IF(D104=0,F104*70000+300000,F104*100000+500000)</f>
        <v>5900000</v>
      </c>
      <c r="N104" s="9">
        <v>6000000</v>
      </c>
      <c r="O104" s="7" t="s">
        <v>255</v>
      </c>
      <c r="P104" s="9"/>
      <c r="Q104" s="161"/>
      <c r="R104" s="161"/>
    </row>
    <row r="105" spans="1:18" ht="38.25" x14ac:dyDescent="0.2">
      <c r="A105" s="26" t="s">
        <v>80</v>
      </c>
      <c r="B105" s="29" t="s">
        <v>76</v>
      </c>
      <c r="C105" s="9" t="s">
        <v>125</v>
      </c>
      <c r="D105" s="27">
        <v>3</v>
      </c>
      <c r="E105" s="27">
        <v>0</v>
      </c>
      <c r="F105" s="163">
        <v>39</v>
      </c>
      <c r="G105" s="169" t="s">
        <v>163</v>
      </c>
      <c r="H105" s="49">
        <v>4919000</v>
      </c>
      <c r="I105" s="118">
        <f t="shared" si="8"/>
        <v>1967600</v>
      </c>
      <c r="J105" s="133">
        <f>H105</f>
        <v>4919000</v>
      </c>
      <c r="K105" s="17">
        <f>IF(E105=1,I105+0,(IF(I105+0&gt;M105,M105,I105+0)))</f>
        <v>1967600</v>
      </c>
      <c r="L105" s="56">
        <f t="shared" si="9"/>
        <v>300000</v>
      </c>
      <c r="M105" s="118">
        <f>IF(D105=0,F105*70000+300000,F105*100000+500000)</f>
        <v>4400000</v>
      </c>
      <c r="N105" s="9">
        <v>4919000</v>
      </c>
      <c r="O105" s="7" t="s">
        <v>514</v>
      </c>
      <c r="P105" s="9"/>
      <c r="Q105" s="161"/>
      <c r="R105" s="161"/>
    </row>
    <row r="106" spans="1:18" ht="38.25" x14ac:dyDescent="0.2">
      <c r="A106" s="26" t="s">
        <v>106</v>
      </c>
      <c r="B106" s="29" t="s">
        <v>105</v>
      </c>
      <c r="C106" s="9" t="s">
        <v>253</v>
      </c>
      <c r="D106" s="27"/>
      <c r="E106" s="27"/>
      <c r="F106" s="163">
        <v>25</v>
      </c>
      <c r="G106" s="169" t="s">
        <v>110</v>
      </c>
      <c r="H106" s="49">
        <v>3672000</v>
      </c>
      <c r="I106" s="118">
        <f>IF(H106&lt;750000,0,IF(D106=0,(IF(H106*0.4&lt;=F106*70000+300000,H106*0.4,F106*70000+300000)),(IF(E106=1,H106*0.6,(IF(H106*0.4&lt;=F106*100000+500000,H106*0.4,F106*100000+500000))))))</f>
        <v>1468800</v>
      </c>
      <c r="J106" s="133">
        <f>H106</f>
        <v>3672000</v>
      </c>
      <c r="K106" s="17">
        <f>IF(E106=1,I106+0,(IF(I106+0&gt;M106,M106,I106+0)))</f>
        <v>1468800</v>
      </c>
      <c r="L106" s="56">
        <f t="shared" si="9"/>
        <v>250000</v>
      </c>
      <c r="M106" s="118">
        <f>IF(D106=0,F106*70000+300000,F106*100000+500000)</f>
        <v>2050000</v>
      </c>
      <c r="N106" s="9">
        <v>2500000</v>
      </c>
      <c r="O106" s="7" t="s">
        <v>254</v>
      </c>
      <c r="P106" s="9"/>
      <c r="Q106" s="161"/>
      <c r="R106" s="161"/>
    </row>
    <row r="107" spans="1:18" ht="63.75" x14ac:dyDescent="0.2">
      <c r="A107" s="26" t="s">
        <v>81</v>
      </c>
      <c r="B107" s="29" t="s">
        <v>77</v>
      </c>
      <c r="C107" s="9" t="s">
        <v>171</v>
      </c>
      <c r="D107" s="27"/>
      <c r="E107" s="27"/>
      <c r="F107" s="163">
        <v>24</v>
      </c>
      <c r="G107" s="169" t="s">
        <v>110</v>
      </c>
      <c r="H107" s="49">
        <v>2435000</v>
      </c>
      <c r="I107" s="118">
        <f t="shared" si="8"/>
        <v>974000</v>
      </c>
      <c r="J107" s="133">
        <f>H107</f>
        <v>2435000</v>
      </c>
      <c r="K107" s="58">
        <f>IF(E107=1,I107+0,(IF(I107+0&gt;M107,M107,I107+0)))</f>
        <v>974000</v>
      </c>
      <c r="L107" s="56">
        <f t="shared" si="9"/>
        <v>240000</v>
      </c>
      <c r="M107" s="120">
        <f>IF(D107=0,F107*70000+300000,F107*100000+500000)</f>
        <v>1980000</v>
      </c>
      <c r="N107" s="67">
        <v>1465000</v>
      </c>
      <c r="O107" s="64" t="s">
        <v>346</v>
      </c>
      <c r="P107" s="32" t="s">
        <v>626</v>
      </c>
      <c r="Q107" s="161"/>
      <c r="R107" s="161"/>
    </row>
    <row r="108" spans="1:18" ht="38.25" x14ac:dyDescent="0.2">
      <c r="A108" s="26" t="s">
        <v>82</v>
      </c>
      <c r="B108" s="30" t="s">
        <v>78</v>
      </c>
      <c r="C108" s="49" t="s">
        <v>515</v>
      </c>
      <c r="D108" s="27">
        <v>3</v>
      </c>
      <c r="E108" s="27">
        <v>0</v>
      </c>
      <c r="F108" s="163">
        <v>54</v>
      </c>
      <c r="G108" s="169" t="s">
        <v>516</v>
      </c>
      <c r="H108" s="49">
        <v>5065000</v>
      </c>
      <c r="I108" s="118">
        <f t="shared" si="8"/>
        <v>2026000</v>
      </c>
      <c r="J108" s="133">
        <f>H108+H109</f>
        <v>8088000</v>
      </c>
      <c r="K108" s="58">
        <f>IF(E108=1,I108+I109,(IF(I108+I109&gt;M108,M108,I108+I109)))</f>
        <v>3235200</v>
      </c>
      <c r="L108" s="57">
        <f t="shared" si="9"/>
        <v>300000</v>
      </c>
      <c r="M108" s="120">
        <f>IF(D108=0,F108*70000+300000,F108*100000+500000)</f>
        <v>5900000</v>
      </c>
      <c r="N108" s="67">
        <v>4852000</v>
      </c>
      <c r="O108" s="64" t="s">
        <v>517</v>
      </c>
      <c r="P108" s="32"/>
      <c r="Q108" s="161"/>
      <c r="R108" s="161"/>
    </row>
    <row r="109" spans="1:18" ht="38.25" x14ac:dyDescent="0.2">
      <c r="A109" s="26" t="s">
        <v>665</v>
      </c>
      <c r="B109" s="29"/>
      <c r="C109" s="49" t="s">
        <v>515</v>
      </c>
      <c r="D109" s="27">
        <v>3</v>
      </c>
      <c r="E109" s="27">
        <v>0</v>
      </c>
      <c r="F109" s="163">
        <v>54</v>
      </c>
      <c r="G109" s="169" t="s">
        <v>627</v>
      </c>
      <c r="H109" s="49">
        <v>3023000</v>
      </c>
      <c r="I109" s="118">
        <f t="shared" si="8"/>
        <v>1209200</v>
      </c>
      <c r="J109" s="142" t="s">
        <v>277</v>
      </c>
      <c r="K109" s="143" t="s">
        <v>277</v>
      </c>
      <c r="L109" s="57">
        <f>IF(F109&gt;=30,300000,F109*10000)</f>
        <v>300000</v>
      </c>
      <c r="M109" s="123" t="s">
        <v>109</v>
      </c>
      <c r="N109" s="54" t="s">
        <v>109</v>
      </c>
      <c r="O109" s="54" t="s">
        <v>109</v>
      </c>
      <c r="P109" s="32"/>
      <c r="Q109" s="161"/>
      <c r="R109" s="161"/>
    </row>
    <row r="110" spans="1:18" ht="38.25" x14ac:dyDescent="0.2">
      <c r="A110" s="26" t="s">
        <v>107</v>
      </c>
      <c r="B110" s="30" t="s">
        <v>79</v>
      </c>
      <c r="C110" s="49" t="s">
        <v>174</v>
      </c>
      <c r="D110" s="27"/>
      <c r="E110" s="27"/>
      <c r="F110" s="164">
        <v>46</v>
      </c>
      <c r="G110" s="169" t="s">
        <v>628</v>
      </c>
      <c r="H110" s="49">
        <v>2080000</v>
      </c>
      <c r="I110" s="118">
        <f t="shared" si="8"/>
        <v>832000</v>
      </c>
      <c r="J110" s="127">
        <f>H110+H111</f>
        <v>3450000</v>
      </c>
      <c r="K110" s="58">
        <f>IF(E110=1,I110+I111,(IF(I110+I111&gt;M110,M110,I110+I111)))</f>
        <v>1380000</v>
      </c>
      <c r="L110" s="57">
        <f t="shared" si="9"/>
        <v>300000</v>
      </c>
      <c r="M110" s="120">
        <f>IF(D110=0,F110*70000+300000,F110*100000+500000)</f>
        <v>3520000</v>
      </c>
      <c r="N110" s="67">
        <v>2070000</v>
      </c>
      <c r="O110" s="64" t="s">
        <v>518</v>
      </c>
      <c r="P110" s="9"/>
      <c r="Q110" s="161"/>
      <c r="R110" s="161"/>
    </row>
    <row r="111" spans="1:18" ht="25.5" x14ac:dyDescent="0.2">
      <c r="A111" s="26" t="s">
        <v>83</v>
      </c>
      <c r="B111" s="29"/>
      <c r="C111" s="49" t="s">
        <v>174</v>
      </c>
      <c r="D111" s="27"/>
      <c r="E111" s="27"/>
      <c r="F111" s="164">
        <v>46</v>
      </c>
      <c r="G111" s="169" t="s">
        <v>519</v>
      </c>
      <c r="H111" s="49">
        <v>1370000</v>
      </c>
      <c r="I111" s="118">
        <f t="shared" si="8"/>
        <v>548000</v>
      </c>
      <c r="J111" s="142" t="s">
        <v>277</v>
      </c>
      <c r="K111" s="143" t="s">
        <v>277</v>
      </c>
      <c r="L111" s="57">
        <f>IF(F111&gt;=30,300000,F111*10000)</f>
        <v>300000</v>
      </c>
      <c r="M111" s="123" t="s">
        <v>109</v>
      </c>
      <c r="N111" s="54" t="s">
        <v>109</v>
      </c>
      <c r="O111" s="54" t="s">
        <v>109</v>
      </c>
      <c r="P111" s="9"/>
      <c r="Q111" s="161"/>
      <c r="R111" s="161"/>
    </row>
    <row r="112" spans="1:18" ht="38.25" x14ac:dyDescent="0.2">
      <c r="A112" s="26" t="s">
        <v>84</v>
      </c>
      <c r="B112" s="29" t="s">
        <v>80</v>
      </c>
      <c r="C112" s="9" t="s">
        <v>173</v>
      </c>
      <c r="D112" s="27"/>
      <c r="E112" s="27"/>
      <c r="F112" s="164">
        <v>50</v>
      </c>
      <c r="G112" s="169" t="s">
        <v>256</v>
      </c>
      <c r="H112" s="49">
        <v>4055000</v>
      </c>
      <c r="I112" s="118">
        <f t="shared" si="8"/>
        <v>1622000</v>
      </c>
      <c r="J112" s="133">
        <f t="shared" ref="J112:J126" si="10">H112</f>
        <v>4055000</v>
      </c>
      <c r="K112" s="59">
        <f t="shared" ref="K112:K126" si="11">IF(E112=1,I112+0,(IF(I112+0&gt;M112,M112,I112+0)))</f>
        <v>1622000</v>
      </c>
      <c r="L112" s="56">
        <f t="shared" si="9"/>
        <v>300000</v>
      </c>
      <c r="M112" s="129">
        <f>IF(D112=0,F112*70000+300000,F112*100000+500000)</f>
        <v>3800000</v>
      </c>
      <c r="N112" s="68">
        <v>2433000</v>
      </c>
      <c r="O112" s="7" t="s">
        <v>520</v>
      </c>
      <c r="P112" s="9"/>
      <c r="Q112" s="161"/>
      <c r="R112" s="161"/>
    </row>
    <row r="113" spans="1:19" ht="38.25" x14ac:dyDescent="0.2">
      <c r="A113" s="26" t="s">
        <v>85</v>
      </c>
      <c r="B113" s="29" t="s">
        <v>106</v>
      </c>
      <c r="C113" s="9" t="s">
        <v>521</v>
      </c>
      <c r="D113" s="27">
        <v>3</v>
      </c>
      <c r="E113" s="27">
        <v>1</v>
      </c>
      <c r="F113" s="164">
        <v>47</v>
      </c>
      <c r="G113" s="169" t="s">
        <v>187</v>
      </c>
      <c r="H113" s="49">
        <v>10000000</v>
      </c>
      <c r="I113" s="118">
        <f>IF(H113&lt;750000,0,IF(D113=0,(IF(H113*0.4&lt;=F113*70000+300000,H113*0.4,F113*70000+300000)),(IF(E113=1,H113*0.6,(IF(H113*0.4&lt;=F113*100000+500000,H113*0.4,F113*100000+500000))))))</f>
        <v>6000000</v>
      </c>
      <c r="J113" s="133">
        <f t="shared" si="10"/>
        <v>10000000</v>
      </c>
      <c r="K113" s="148" t="s">
        <v>737</v>
      </c>
      <c r="L113" s="56">
        <f>IF(F113&gt;=30,300000,F113*10000)</f>
        <v>300000</v>
      </c>
      <c r="M113" s="129">
        <f>IF(D113=0,F113*70000+300000,F113*100000+500000)</f>
        <v>5200000</v>
      </c>
      <c r="N113" s="68">
        <v>6000000</v>
      </c>
      <c r="O113" s="7" t="s">
        <v>522</v>
      </c>
      <c r="P113" s="9"/>
      <c r="Q113" s="161"/>
      <c r="R113" s="161"/>
    </row>
    <row r="114" spans="1:19" ht="38.25" x14ac:dyDescent="0.2">
      <c r="A114" s="26" t="s">
        <v>86</v>
      </c>
      <c r="B114" s="29" t="s">
        <v>81</v>
      </c>
      <c r="C114" s="9" t="s">
        <v>121</v>
      </c>
      <c r="D114" s="27">
        <v>3</v>
      </c>
      <c r="E114" s="27">
        <v>0</v>
      </c>
      <c r="F114" s="163">
        <v>60</v>
      </c>
      <c r="G114" s="169" t="s">
        <v>252</v>
      </c>
      <c r="H114" s="49">
        <v>5226000</v>
      </c>
      <c r="I114" s="118">
        <f t="shared" si="8"/>
        <v>2090400</v>
      </c>
      <c r="J114" s="133">
        <f t="shared" si="10"/>
        <v>5226000</v>
      </c>
      <c r="K114" s="17">
        <f t="shared" si="11"/>
        <v>2090400</v>
      </c>
      <c r="L114" s="56">
        <f t="shared" si="9"/>
        <v>300000</v>
      </c>
      <c r="M114" s="118">
        <f>IF(D114=0,F114*70000+300000,F114*100000+500000)</f>
        <v>6500000</v>
      </c>
      <c r="N114" s="9">
        <v>3200000</v>
      </c>
      <c r="O114" s="7" t="s">
        <v>251</v>
      </c>
      <c r="P114" s="9"/>
      <c r="Q114" s="161"/>
      <c r="R114" s="161"/>
    </row>
    <row r="115" spans="1:19" ht="25.5" x14ac:dyDescent="0.2">
      <c r="A115" s="26" t="s">
        <v>666</v>
      </c>
      <c r="B115" s="29" t="s">
        <v>82</v>
      </c>
      <c r="C115" s="9" t="s">
        <v>523</v>
      </c>
      <c r="D115" s="27">
        <v>3</v>
      </c>
      <c r="E115" s="27">
        <v>0</v>
      </c>
      <c r="F115" s="163">
        <v>24</v>
      </c>
      <c r="G115" s="169" t="s">
        <v>524</v>
      </c>
      <c r="H115" s="49">
        <v>6327000</v>
      </c>
      <c r="I115" s="118">
        <f>IF(H115&lt;750000,0,IF(D115=0,(IF(H115*0.4&lt;=F115*70000+300000,H115*0.4,F115*70000+300000)),(IF(E115=1,H115*0.6,(IF(H115*0.4&lt;=F115*100000+500000,H115*0.4,F115*100000+500000))))))</f>
        <v>2530800</v>
      </c>
      <c r="J115" s="133">
        <f t="shared" si="10"/>
        <v>6327000</v>
      </c>
      <c r="K115" s="17">
        <f t="shared" si="11"/>
        <v>2530800</v>
      </c>
      <c r="L115" s="56">
        <f>IF(F115&gt;=30,300000,F115*10000)</f>
        <v>240000</v>
      </c>
      <c r="M115" s="118">
        <f>IF(D115=0,F115*70000+300000,F115*100000+500000)</f>
        <v>2900000</v>
      </c>
      <c r="N115" s="9">
        <v>3796200</v>
      </c>
      <c r="O115" s="65" t="s">
        <v>203</v>
      </c>
      <c r="P115" s="9"/>
      <c r="Q115" s="161"/>
      <c r="R115" s="161"/>
    </row>
    <row r="116" spans="1:19" ht="38.25" x14ac:dyDescent="0.2">
      <c r="A116" s="26" t="s">
        <v>184</v>
      </c>
      <c r="B116" s="29" t="s">
        <v>665</v>
      </c>
      <c r="C116" s="9" t="s">
        <v>526</v>
      </c>
      <c r="D116" s="27">
        <v>3</v>
      </c>
      <c r="E116" s="27">
        <v>0</v>
      </c>
      <c r="F116" s="163">
        <v>29</v>
      </c>
      <c r="G116" s="169" t="s">
        <v>489</v>
      </c>
      <c r="H116" s="49">
        <v>2088000</v>
      </c>
      <c r="I116" s="118">
        <f>IF(H116&lt;750000,0,IF(D116=0,(IF(H116*0.4&lt;=F116*70000+300000,H116*0.4,F116*70000+300000)),(IF(E116=1,H116*0.6,(IF(H116*0.4&lt;=F116*100000+500000,H116*0.4,F116*100000+500000))))))</f>
        <v>835200</v>
      </c>
      <c r="J116" s="133">
        <f t="shared" si="10"/>
        <v>2088000</v>
      </c>
      <c r="K116" s="17">
        <f t="shared" si="11"/>
        <v>835200</v>
      </c>
      <c r="L116" s="56">
        <f>IF(F116&gt;=30,300000,F116*10000)</f>
        <v>290000</v>
      </c>
      <c r="M116" s="118">
        <f>IF(D116=0,F116*70000+300000,F116*100000+500000)</f>
        <v>3400000</v>
      </c>
      <c r="N116" s="9">
        <v>1252800</v>
      </c>
      <c r="O116" s="7" t="s">
        <v>525</v>
      </c>
      <c r="P116" s="9"/>
      <c r="Q116" s="161"/>
      <c r="R116" s="161"/>
    </row>
    <row r="117" spans="1:19" ht="38.25" x14ac:dyDescent="0.2">
      <c r="A117" s="26" t="s">
        <v>185</v>
      </c>
      <c r="B117" s="29" t="s">
        <v>107</v>
      </c>
      <c r="C117" s="9" t="s">
        <v>146</v>
      </c>
      <c r="D117" s="27"/>
      <c r="E117" s="27"/>
      <c r="F117" s="163">
        <v>67</v>
      </c>
      <c r="G117" s="169" t="s">
        <v>163</v>
      </c>
      <c r="H117" s="49">
        <v>7081000</v>
      </c>
      <c r="I117" s="118">
        <f t="shared" si="8"/>
        <v>2832400</v>
      </c>
      <c r="J117" s="133">
        <f t="shared" si="10"/>
        <v>7081000</v>
      </c>
      <c r="K117" s="17">
        <f t="shared" si="11"/>
        <v>2832400</v>
      </c>
      <c r="L117" s="56">
        <f t="shared" si="9"/>
        <v>300000</v>
      </c>
      <c r="M117" s="118">
        <v>4250000</v>
      </c>
      <c r="N117" s="9">
        <v>4249000</v>
      </c>
      <c r="O117" s="7" t="s">
        <v>242</v>
      </c>
      <c r="P117" s="9"/>
      <c r="Q117" s="161"/>
      <c r="R117" s="161"/>
    </row>
    <row r="118" spans="1:19" ht="38.25" x14ac:dyDescent="0.2">
      <c r="A118" s="26" t="s">
        <v>186</v>
      </c>
      <c r="B118" s="29" t="s">
        <v>83</v>
      </c>
      <c r="C118" s="9" t="s">
        <v>527</v>
      </c>
      <c r="D118" s="27"/>
      <c r="E118" s="27"/>
      <c r="F118" s="163">
        <v>41</v>
      </c>
      <c r="G118" s="169" t="s">
        <v>420</v>
      </c>
      <c r="H118" s="49">
        <v>2638000</v>
      </c>
      <c r="I118" s="118">
        <f t="shared" si="8"/>
        <v>1055200</v>
      </c>
      <c r="J118" s="133">
        <f t="shared" si="10"/>
        <v>2638000</v>
      </c>
      <c r="K118" s="17">
        <f t="shared" si="11"/>
        <v>1055200</v>
      </c>
      <c r="L118" s="56">
        <f>IF(F118&gt;=30,300000,F118*10000)</f>
        <v>300000</v>
      </c>
      <c r="M118" s="118">
        <v>4250001</v>
      </c>
      <c r="N118" s="9">
        <v>3745000</v>
      </c>
      <c r="O118" s="7" t="s">
        <v>528</v>
      </c>
      <c r="P118" s="9"/>
      <c r="Q118" s="161"/>
      <c r="R118" s="161"/>
    </row>
    <row r="119" spans="1:19" ht="38.25" x14ac:dyDescent="0.2">
      <c r="A119" s="26" t="s">
        <v>192</v>
      </c>
      <c r="B119" s="29" t="s">
        <v>84</v>
      </c>
      <c r="C119" s="9" t="s">
        <v>347</v>
      </c>
      <c r="D119" s="27"/>
      <c r="E119" s="27"/>
      <c r="F119" s="163">
        <v>12</v>
      </c>
      <c r="G119" s="169" t="s">
        <v>651</v>
      </c>
      <c r="H119" s="49">
        <v>2640000</v>
      </c>
      <c r="I119" s="118">
        <f>IF(H119&lt;750000,0,IF(D119=0,(IF(H119*0.4&lt;=F119*70000+300000,H119*0.4,F119*70000+300000)),(IF(E119=1,H119*0.6,(IF(H119*0.4&lt;=F119*100000+500000,H119*0.4,F119*100000+500000))))))</f>
        <v>1056000</v>
      </c>
      <c r="J119" s="133">
        <f t="shared" si="10"/>
        <v>2640000</v>
      </c>
      <c r="K119" s="17">
        <f t="shared" si="11"/>
        <v>1056000</v>
      </c>
      <c r="L119" s="56">
        <f t="shared" si="9"/>
        <v>120000</v>
      </c>
      <c r="M119" s="118">
        <v>4250000</v>
      </c>
      <c r="N119" s="9">
        <v>1584000</v>
      </c>
      <c r="O119" s="7" t="s">
        <v>197</v>
      </c>
      <c r="P119" s="9" t="s">
        <v>260</v>
      </c>
      <c r="Q119" s="161"/>
      <c r="R119" s="161"/>
    </row>
    <row r="120" spans="1:19" ht="38.25" x14ac:dyDescent="0.2">
      <c r="A120" s="26" t="s">
        <v>193</v>
      </c>
      <c r="B120" s="29" t="s">
        <v>85</v>
      </c>
      <c r="C120" s="67" t="s">
        <v>529</v>
      </c>
      <c r="D120" s="102">
        <v>3</v>
      </c>
      <c r="E120" s="102">
        <v>0</v>
      </c>
      <c r="F120" s="165">
        <v>37</v>
      </c>
      <c r="G120" s="169" t="s">
        <v>530</v>
      </c>
      <c r="H120" s="110">
        <v>2800000</v>
      </c>
      <c r="I120" s="120">
        <f>IF(H120&lt;750000,0,IF(D120=0,(IF(H120*0.4&lt;=F120*70000+300000,H120*0.4,F120*70000+300000)),(IF(E120=1,H120*0.6,(IF(H120*0.4&lt;=F120*100000+500000,H120*0.4,F120*100000+500000))))))</f>
        <v>1120000</v>
      </c>
      <c r="J120" s="133">
        <f t="shared" si="10"/>
        <v>2800000</v>
      </c>
      <c r="K120" s="58">
        <f t="shared" si="11"/>
        <v>1120000</v>
      </c>
      <c r="L120" s="66">
        <f>IF(F120&gt;=30,300000,F120*10000)</f>
        <v>300000</v>
      </c>
      <c r="M120" s="120">
        <v>4250001</v>
      </c>
      <c r="N120" s="67">
        <v>1680000</v>
      </c>
      <c r="O120" s="7" t="s">
        <v>638</v>
      </c>
      <c r="P120" s="67"/>
      <c r="Q120" s="161"/>
      <c r="R120" s="161"/>
    </row>
    <row r="121" spans="1:19" s="47" customFormat="1" ht="38.25" x14ac:dyDescent="0.2">
      <c r="A121" s="26" t="s">
        <v>667</v>
      </c>
      <c r="B121" s="29" t="s">
        <v>86</v>
      </c>
      <c r="C121" s="67" t="s">
        <v>162</v>
      </c>
      <c r="D121" s="102">
        <v>3</v>
      </c>
      <c r="E121" s="102">
        <v>0</v>
      </c>
      <c r="F121" s="165">
        <v>41</v>
      </c>
      <c r="G121" s="169" t="s">
        <v>470</v>
      </c>
      <c r="H121" s="110">
        <v>1661000</v>
      </c>
      <c r="I121" s="120">
        <f t="shared" si="8"/>
        <v>664400</v>
      </c>
      <c r="J121" s="127">
        <f t="shared" si="10"/>
        <v>1661000</v>
      </c>
      <c r="K121" s="58">
        <f t="shared" si="11"/>
        <v>664400</v>
      </c>
      <c r="L121" s="66">
        <f t="shared" si="9"/>
        <v>300000</v>
      </c>
      <c r="M121" s="120">
        <f t="shared" ref="M121:M127" si="12">IF(D121=0,F121*70000+300000,F121*100000+500000)</f>
        <v>4600000</v>
      </c>
      <c r="N121" s="67">
        <v>1400000</v>
      </c>
      <c r="O121" s="136" t="s">
        <v>754</v>
      </c>
      <c r="P121" s="141"/>
      <c r="Q121" s="161"/>
      <c r="R121" s="161"/>
      <c r="S121" s="152"/>
    </row>
    <row r="122" spans="1:19" s="44" customFormat="1" ht="38.25" x14ac:dyDescent="0.2">
      <c r="A122" s="26" t="s">
        <v>668</v>
      </c>
      <c r="B122" s="29" t="s">
        <v>666</v>
      </c>
      <c r="C122" s="9" t="s">
        <v>531</v>
      </c>
      <c r="D122" s="27">
        <v>3</v>
      </c>
      <c r="E122" s="27">
        <v>0</v>
      </c>
      <c r="F122" s="163">
        <v>40</v>
      </c>
      <c r="G122" s="169" t="s">
        <v>532</v>
      </c>
      <c r="H122" s="49">
        <v>1306000</v>
      </c>
      <c r="I122" s="118">
        <f t="shared" ref="I122:I128" si="13">IF(H122&lt;750000,0,IF(D122=0,(IF(H122*0.4&lt;=F122*70000+300000,H122*0.4,F122*70000+300000)),(IF(E122=1,H122*0.6,(IF(H122*0.4&lt;=F122*100000+500000,H122*0.4,F122*100000+500000))))))</f>
        <v>522400</v>
      </c>
      <c r="J122" s="132">
        <f t="shared" si="10"/>
        <v>1306000</v>
      </c>
      <c r="K122" s="17">
        <f t="shared" si="11"/>
        <v>522400</v>
      </c>
      <c r="L122" s="56">
        <f t="shared" ref="L122:L128" si="14">IF(F122&gt;=30,300000,F122*10000)</f>
        <v>300000</v>
      </c>
      <c r="M122" s="118">
        <f t="shared" si="12"/>
        <v>4500000</v>
      </c>
      <c r="N122" s="9">
        <v>784000</v>
      </c>
      <c r="O122" s="7" t="s">
        <v>639</v>
      </c>
      <c r="P122" s="132"/>
      <c r="Q122" s="161"/>
      <c r="R122" s="161"/>
    </row>
    <row r="123" spans="1:19" s="44" customFormat="1" ht="38.25" x14ac:dyDescent="0.2">
      <c r="A123" s="26" t="s">
        <v>669</v>
      </c>
      <c r="B123" s="29" t="s">
        <v>184</v>
      </c>
      <c r="C123" s="9" t="s">
        <v>533</v>
      </c>
      <c r="D123" s="27">
        <v>3</v>
      </c>
      <c r="E123" s="27">
        <v>0</v>
      </c>
      <c r="F123" s="163">
        <v>29</v>
      </c>
      <c r="G123" s="169" t="s">
        <v>470</v>
      </c>
      <c r="H123" s="49">
        <v>5622000</v>
      </c>
      <c r="I123" s="118">
        <f t="shared" si="13"/>
        <v>2248800</v>
      </c>
      <c r="J123" s="132">
        <f t="shared" si="10"/>
        <v>5622000</v>
      </c>
      <c r="K123" s="17">
        <f t="shared" si="11"/>
        <v>2248800</v>
      </c>
      <c r="L123" s="56">
        <f t="shared" si="14"/>
        <v>290000</v>
      </c>
      <c r="M123" s="118">
        <f t="shared" si="12"/>
        <v>3400000</v>
      </c>
      <c r="N123" s="9">
        <v>3373000</v>
      </c>
      <c r="O123" s="7" t="s">
        <v>640</v>
      </c>
      <c r="P123" s="122"/>
      <c r="Q123" s="161"/>
      <c r="R123" s="161"/>
    </row>
    <row r="124" spans="1:19" s="44" customFormat="1" ht="38.25" x14ac:dyDescent="0.2">
      <c r="A124" s="26" t="s">
        <v>670</v>
      </c>
      <c r="B124" s="29" t="s">
        <v>185</v>
      </c>
      <c r="C124" s="9" t="s">
        <v>534</v>
      </c>
      <c r="D124" s="27">
        <v>3</v>
      </c>
      <c r="E124" s="27">
        <v>0</v>
      </c>
      <c r="F124" s="163">
        <v>27</v>
      </c>
      <c r="G124" s="169" t="s">
        <v>118</v>
      </c>
      <c r="H124" s="49">
        <v>2699000</v>
      </c>
      <c r="I124" s="118">
        <f t="shared" si="13"/>
        <v>1079600</v>
      </c>
      <c r="J124" s="132">
        <f t="shared" si="10"/>
        <v>2699000</v>
      </c>
      <c r="K124" s="17">
        <f t="shared" si="11"/>
        <v>1079600</v>
      </c>
      <c r="L124" s="56">
        <f t="shared" si="14"/>
        <v>270000</v>
      </c>
      <c r="M124" s="118">
        <f t="shared" si="12"/>
        <v>3200000</v>
      </c>
      <c r="N124" s="9">
        <v>2699000</v>
      </c>
      <c r="O124" s="7" t="s">
        <v>535</v>
      </c>
      <c r="P124" s="122"/>
      <c r="Q124" s="161"/>
      <c r="R124" s="161"/>
    </row>
    <row r="125" spans="1:19" s="44" customFormat="1" x14ac:dyDescent="0.2">
      <c r="A125" s="26" t="s">
        <v>671</v>
      </c>
      <c r="B125" s="29" t="s">
        <v>186</v>
      </c>
      <c r="C125" s="9" t="s">
        <v>536</v>
      </c>
      <c r="D125" s="27"/>
      <c r="E125" s="27"/>
      <c r="F125" s="163">
        <v>25</v>
      </c>
      <c r="G125" s="169" t="s">
        <v>598</v>
      </c>
      <c r="H125" s="49">
        <v>6878000</v>
      </c>
      <c r="I125" s="118">
        <f t="shared" si="13"/>
        <v>2050000</v>
      </c>
      <c r="J125" s="132">
        <f t="shared" si="10"/>
        <v>6878000</v>
      </c>
      <c r="K125" s="17">
        <f t="shared" si="11"/>
        <v>2050000</v>
      </c>
      <c r="L125" s="56">
        <f t="shared" si="14"/>
        <v>250000</v>
      </c>
      <c r="M125" s="118">
        <f t="shared" si="12"/>
        <v>2050000</v>
      </c>
      <c r="N125" s="9">
        <v>4126990</v>
      </c>
      <c r="O125" s="65" t="s">
        <v>203</v>
      </c>
      <c r="P125" s="132"/>
      <c r="Q125" s="161"/>
      <c r="R125" s="161"/>
    </row>
    <row r="126" spans="1:19" s="44" customFormat="1" ht="38.25" x14ac:dyDescent="0.2">
      <c r="A126" s="26" t="s">
        <v>672</v>
      </c>
      <c r="B126" s="29" t="s">
        <v>192</v>
      </c>
      <c r="C126" s="9" t="s">
        <v>537</v>
      </c>
      <c r="D126" s="27"/>
      <c r="E126" s="27"/>
      <c r="F126" s="163">
        <v>19</v>
      </c>
      <c r="G126" s="169" t="s">
        <v>598</v>
      </c>
      <c r="H126" s="49">
        <v>6654000</v>
      </c>
      <c r="I126" s="118">
        <f t="shared" si="13"/>
        <v>1630000</v>
      </c>
      <c r="J126" s="132">
        <f t="shared" si="10"/>
        <v>6654000</v>
      </c>
      <c r="K126" s="17">
        <f t="shared" si="11"/>
        <v>1630000</v>
      </c>
      <c r="L126" s="56">
        <f t="shared" si="14"/>
        <v>190000</v>
      </c>
      <c r="M126" s="118">
        <f t="shared" si="12"/>
        <v>1630000</v>
      </c>
      <c r="N126" s="9">
        <v>5053000</v>
      </c>
      <c r="O126" s="7" t="s">
        <v>538</v>
      </c>
      <c r="P126" s="132"/>
      <c r="Q126" s="161"/>
      <c r="R126" s="161"/>
    </row>
    <row r="127" spans="1:19" ht="38.25" x14ac:dyDescent="0.2">
      <c r="A127" s="26" t="s">
        <v>673</v>
      </c>
      <c r="B127" s="33" t="s">
        <v>193</v>
      </c>
      <c r="C127" s="103" t="s">
        <v>422</v>
      </c>
      <c r="D127" s="104">
        <v>3</v>
      </c>
      <c r="E127" s="104">
        <v>0</v>
      </c>
      <c r="F127" s="166">
        <v>35</v>
      </c>
      <c r="G127" s="169" t="s">
        <v>421</v>
      </c>
      <c r="H127" s="103">
        <v>2240000</v>
      </c>
      <c r="I127" s="59">
        <f t="shared" si="13"/>
        <v>896000</v>
      </c>
      <c r="J127" s="135">
        <f>H127+H128</f>
        <v>4200000</v>
      </c>
      <c r="K127" s="89">
        <f>IF(E127=1,I127+I128,(IF(I127+I128&gt;M127,M127,I127+I128)))</f>
        <v>1680000</v>
      </c>
      <c r="L127" s="105">
        <f t="shared" si="14"/>
        <v>300000</v>
      </c>
      <c r="M127" s="137">
        <f t="shared" si="12"/>
        <v>4000000</v>
      </c>
      <c r="N127" s="101">
        <v>4798000</v>
      </c>
      <c r="O127" s="106" t="s">
        <v>423</v>
      </c>
      <c r="P127" s="9"/>
      <c r="Q127" s="161"/>
      <c r="R127" s="161"/>
    </row>
    <row r="128" spans="1:19" ht="25.5" x14ac:dyDescent="0.2">
      <c r="A128" s="26" t="s">
        <v>674</v>
      </c>
      <c r="B128" s="29"/>
      <c r="C128" s="49" t="s">
        <v>422</v>
      </c>
      <c r="D128" s="27"/>
      <c r="E128" s="27"/>
      <c r="F128" s="163">
        <v>35</v>
      </c>
      <c r="G128" s="169" t="s">
        <v>420</v>
      </c>
      <c r="H128" s="49">
        <v>1960000</v>
      </c>
      <c r="I128" s="17">
        <f t="shared" si="13"/>
        <v>784000</v>
      </c>
      <c r="J128" s="142" t="s">
        <v>277</v>
      </c>
      <c r="K128" s="143" t="s">
        <v>277</v>
      </c>
      <c r="L128" s="57">
        <f t="shared" si="14"/>
        <v>300000</v>
      </c>
      <c r="M128" s="134" t="s">
        <v>109</v>
      </c>
      <c r="N128" s="54" t="s">
        <v>109</v>
      </c>
      <c r="O128" s="54" t="s">
        <v>109</v>
      </c>
      <c r="P128" s="9"/>
      <c r="Q128" s="161"/>
      <c r="R128" s="161"/>
    </row>
    <row r="129" spans="1:18" ht="38.25" x14ac:dyDescent="0.2">
      <c r="A129" s="26" t="s">
        <v>675</v>
      </c>
      <c r="B129" s="30" t="s">
        <v>667</v>
      </c>
      <c r="C129" s="9" t="s">
        <v>157</v>
      </c>
      <c r="D129" s="27">
        <v>3</v>
      </c>
      <c r="E129" s="27">
        <v>0</v>
      </c>
      <c r="F129" s="164">
        <v>108</v>
      </c>
      <c r="G129" s="169" t="s">
        <v>474</v>
      </c>
      <c r="H129" s="49">
        <v>21000000</v>
      </c>
      <c r="I129" s="118">
        <f t="shared" si="8"/>
        <v>8400000</v>
      </c>
      <c r="J129" s="127">
        <f>H129</f>
        <v>21000000</v>
      </c>
      <c r="K129" s="58">
        <f>IF(E129=1,I129+0,(IF(I129+0&gt;M129,M129,I129+0)))</f>
        <v>8400000</v>
      </c>
      <c r="L129" s="56">
        <f t="shared" si="9"/>
        <v>300000</v>
      </c>
      <c r="M129" s="120">
        <f>IF(D129=0,F129*70000+300000,F129*100000+500000)</f>
        <v>11300000</v>
      </c>
      <c r="N129" s="67">
        <v>12600000</v>
      </c>
      <c r="O129" s="7" t="s">
        <v>642</v>
      </c>
      <c r="P129" s="32"/>
      <c r="Q129" s="161"/>
      <c r="R129" s="161"/>
    </row>
    <row r="130" spans="1:18" ht="38.25" x14ac:dyDescent="0.2">
      <c r="A130" s="26" t="s">
        <v>676</v>
      </c>
      <c r="B130" s="30" t="s">
        <v>668</v>
      </c>
      <c r="C130" s="49" t="s">
        <v>630</v>
      </c>
      <c r="D130" s="27"/>
      <c r="E130" s="27"/>
      <c r="F130" s="164">
        <v>15</v>
      </c>
      <c r="G130" s="169" t="s">
        <v>634</v>
      </c>
      <c r="H130" s="49">
        <v>850000</v>
      </c>
      <c r="I130" s="17">
        <f t="shared" si="8"/>
        <v>340000</v>
      </c>
      <c r="J130" s="127">
        <f>H130+H131</f>
        <v>1670000</v>
      </c>
      <c r="K130" s="58">
        <f>IF(E130=1,I130+I131,(IF(I130+I131&gt;M130,M130,I130+I131)))</f>
        <v>668000</v>
      </c>
      <c r="L130" s="57">
        <f t="shared" si="9"/>
        <v>150000</v>
      </c>
      <c r="M130" s="120">
        <f>IF(D130=0,F130*70000+300000,F130*100000+500000)</f>
        <v>1350000</v>
      </c>
      <c r="N130" s="67">
        <v>1000000</v>
      </c>
      <c r="O130" s="64" t="s">
        <v>632</v>
      </c>
      <c r="P130" s="32"/>
      <c r="Q130" s="161"/>
      <c r="R130" s="161"/>
    </row>
    <row r="131" spans="1:18" ht="25.5" x14ac:dyDescent="0.2">
      <c r="A131" s="26" t="s">
        <v>677</v>
      </c>
      <c r="B131" s="29"/>
      <c r="C131" s="49" t="s">
        <v>630</v>
      </c>
      <c r="D131" s="27"/>
      <c r="E131" s="27"/>
      <c r="F131" s="164">
        <v>15</v>
      </c>
      <c r="G131" s="169" t="s">
        <v>631</v>
      </c>
      <c r="H131" s="49">
        <v>820000</v>
      </c>
      <c r="I131" s="17">
        <f t="shared" si="8"/>
        <v>328000</v>
      </c>
      <c r="J131" s="144" t="s">
        <v>277</v>
      </c>
      <c r="K131" s="143" t="s">
        <v>277</v>
      </c>
      <c r="L131" s="57">
        <f>IF(F131&gt;=30,300000,F131*10000)</f>
        <v>150000</v>
      </c>
      <c r="M131" s="123" t="s">
        <v>109</v>
      </c>
      <c r="N131" s="54" t="s">
        <v>109</v>
      </c>
      <c r="O131" s="54" t="s">
        <v>109</v>
      </c>
      <c r="P131" s="32"/>
      <c r="Q131" s="161"/>
      <c r="R131" s="161"/>
    </row>
    <row r="132" spans="1:18" ht="38.25" x14ac:dyDescent="0.2">
      <c r="A132" s="26" t="s">
        <v>678</v>
      </c>
      <c r="B132" s="29" t="s">
        <v>669</v>
      </c>
      <c r="C132" s="9" t="s">
        <v>539</v>
      </c>
      <c r="D132" s="27"/>
      <c r="E132" s="27"/>
      <c r="F132" s="163">
        <v>26</v>
      </c>
      <c r="G132" s="169" t="s">
        <v>139</v>
      </c>
      <c r="H132" s="49">
        <v>2456000</v>
      </c>
      <c r="I132" s="118">
        <f t="shared" si="8"/>
        <v>982400</v>
      </c>
      <c r="J132" s="122">
        <f>H132</f>
        <v>2456000</v>
      </c>
      <c r="K132" s="59">
        <f>IF(E132=1,I132+0,(IF(I132+0&gt;M132,M132,I132+0)))</f>
        <v>982400</v>
      </c>
      <c r="L132" s="56">
        <f t="shared" si="9"/>
        <v>260000</v>
      </c>
      <c r="M132" s="129">
        <f>IF(D132=0,F132*70000+300000,F132*100000+500000)</f>
        <v>2120000</v>
      </c>
      <c r="N132" s="68">
        <v>1474000</v>
      </c>
      <c r="O132" s="71" t="s">
        <v>540</v>
      </c>
      <c r="P132" s="9"/>
      <c r="Q132" s="161"/>
      <c r="R132" s="161"/>
    </row>
    <row r="133" spans="1:18" ht="38.25" x14ac:dyDescent="0.2">
      <c r="A133" s="26" t="s">
        <v>679</v>
      </c>
      <c r="B133" s="29" t="s">
        <v>670</v>
      </c>
      <c r="C133" s="9" t="s">
        <v>541</v>
      </c>
      <c r="D133" s="27">
        <v>3</v>
      </c>
      <c r="E133" s="27">
        <v>0</v>
      </c>
      <c r="F133" s="163">
        <v>13</v>
      </c>
      <c r="G133" s="169" t="s">
        <v>140</v>
      </c>
      <c r="H133" s="49">
        <v>2490000</v>
      </c>
      <c r="I133" s="118">
        <f>IF(H133&lt;750000,0,IF(D133=0,(IF(H133*0.4&lt;=F133*70000+300000,H133*0.4,F133*70000+300000)),(IF(E133=1,H133*0.6,(IF(H133*0.4&lt;=F133*100000+500000,H133*0.4,F133*100000+500000))))))</f>
        <v>996000</v>
      </c>
      <c r="J133" s="132">
        <f>H133</f>
        <v>2490000</v>
      </c>
      <c r="K133" s="17">
        <f>IF(E133=1,I133+0,(IF(I133+0&gt;M133,M133,I133+0)))</f>
        <v>996000</v>
      </c>
      <c r="L133" s="56">
        <f>IF(F133&gt;=30,300000,F133*10000)</f>
        <v>130000</v>
      </c>
      <c r="M133" s="118">
        <f>IF(D133=0,F133*70000+300000,F133*100000+500000)</f>
        <v>1800000</v>
      </c>
      <c r="N133" s="9">
        <v>1490000</v>
      </c>
      <c r="O133" s="7" t="s">
        <v>542</v>
      </c>
      <c r="P133" s="9"/>
      <c r="Q133" s="161"/>
      <c r="R133" s="161"/>
    </row>
    <row r="134" spans="1:18" x14ac:dyDescent="0.2">
      <c r="A134" s="26" t="s">
        <v>680</v>
      </c>
      <c r="B134" s="29" t="s">
        <v>671</v>
      </c>
      <c r="C134" s="9" t="s">
        <v>543</v>
      </c>
      <c r="D134" s="27"/>
      <c r="E134" s="27"/>
      <c r="F134" s="163">
        <v>21</v>
      </c>
      <c r="G134" s="169" t="s">
        <v>143</v>
      </c>
      <c r="H134" s="49">
        <v>823000</v>
      </c>
      <c r="I134" s="118">
        <f t="shared" ref="I134:I140" si="15">IF(H134&lt;750000,0,IF(D134=0,(IF(H134*0.4&lt;=F134*70000+300000,H134*0.4,F134*70000+300000)),(IF(E134=1,H134*0.6,(IF(H134*0.4&lt;=F134*100000+500000,H134*0.4,F134*100000+500000))))))</f>
        <v>329200</v>
      </c>
      <c r="J134" s="132">
        <f t="shared" ref="J134:J140" si="16">H134</f>
        <v>823000</v>
      </c>
      <c r="K134" s="17">
        <f t="shared" ref="K134:K140" si="17">IF(E134=1,I134+0,(IF(I134+0&gt;M134,M134,I134+0)))</f>
        <v>329200</v>
      </c>
      <c r="L134" s="56">
        <f t="shared" ref="L134:L140" si="18">IF(F134&gt;=30,300000,F134*10000)</f>
        <v>210000</v>
      </c>
      <c r="M134" s="118">
        <f t="shared" ref="M134:M140" si="19">IF(D134=0,F134*70000+300000,F134*100000+500000)</f>
        <v>1770000</v>
      </c>
      <c r="N134" s="9">
        <v>587000</v>
      </c>
      <c r="O134" s="65" t="s">
        <v>203</v>
      </c>
      <c r="P134" s="9"/>
      <c r="Q134" s="161"/>
      <c r="R134" s="161"/>
    </row>
    <row r="135" spans="1:18" x14ac:dyDescent="0.2">
      <c r="A135" s="26" t="s">
        <v>681</v>
      </c>
      <c r="B135" s="29" t="s">
        <v>672</v>
      </c>
      <c r="C135" s="49" t="s">
        <v>544</v>
      </c>
      <c r="D135" s="27"/>
      <c r="E135" s="27"/>
      <c r="F135" s="163">
        <v>26</v>
      </c>
      <c r="G135" s="169" t="s">
        <v>470</v>
      </c>
      <c r="H135" s="49">
        <v>1303000</v>
      </c>
      <c r="I135" s="118">
        <f t="shared" si="15"/>
        <v>521200</v>
      </c>
      <c r="J135" s="133">
        <f t="shared" si="16"/>
        <v>1303000</v>
      </c>
      <c r="K135" s="58">
        <f t="shared" si="17"/>
        <v>521200</v>
      </c>
      <c r="L135" s="56">
        <f t="shared" si="18"/>
        <v>260000</v>
      </c>
      <c r="M135" s="118">
        <f t="shared" si="19"/>
        <v>2120000</v>
      </c>
      <c r="N135" s="9">
        <v>800000</v>
      </c>
      <c r="O135" s="65" t="s">
        <v>203</v>
      </c>
      <c r="P135" s="9"/>
      <c r="Q135" s="161"/>
      <c r="R135" s="161"/>
    </row>
    <row r="136" spans="1:18" ht="25.5" x14ac:dyDescent="0.2">
      <c r="A136" s="26" t="s">
        <v>682</v>
      </c>
      <c r="B136" s="30" t="s">
        <v>673</v>
      </c>
      <c r="C136" s="49" t="s">
        <v>633</v>
      </c>
      <c r="D136" s="27"/>
      <c r="E136" s="27"/>
      <c r="F136" s="163">
        <v>19</v>
      </c>
      <c r="G136" s="169" t="s">
        <v>163</v>
      </c>
      <c r="H136" s="49">
        <v>1825000</v>
      </c>
      <c r="I136" s="117">
        <f>IF(H136&lt;750000,0,IF(D136=0,(IF(H136*0.4&lt;=F136*70000+300000,H136*0.4,F136*70000+300000)),(IF(E136=1,H136*0.6,(IF(H136*0.4&lt;=F136*100000+500000,H136*0.4,F136*100000+500000))))))</f>
        <v>730000</v>
      </c>
      <c r="J136" s="127">
        <f>H136+H137</f>
        <v>3325000</v>
      </c>
      <c r="K136" s="58">
        <f>IF(E136=1,I136+I137,(IF(I136+I137&gt;M136,M136,I136+I137)))</f>
        <v>1330000</v>
      </c>
      <c r="L136" s="112">
        <f t="shared" si="18"/>
        <v>190000</v>
      </c>
      <c r="M136" s="118">
        <f t="shared" si="19"/>
        <v>1630000</v>
      </c>
      <c r="N136" s="9">
        <v>2100000</v>
      </c>
      <c r="O136" s="113" t="s">
        <v>203</v>
      </c>
      <c r="P136" s="9"/>
      <c r="Q136" s="161"/>
      <c r="R136" s="161"/>
    </row>
    <row r="137" spans="1:18" ht="25.5" x14ac:dyDescent="0.2">
      <c r="A137" s="26" t="s">
        <v>683</v>
      </c>
      <c r="B137" s="29"/>
      <c r="C137" s="49" t="s">
        <v>633</v>
      </c>
      <c r="D137" s="27"/>
      <c r="E137" s="27"/>
      <c r="F137" s="163">
        <v>19</v>
      </c>
      <c r="G137" s="169" t="s">
        <v>244</v>
      </c>
      <c r="H137" s="49">
        <v>1500000</v>
      </c>
      <c r="I137" s="117">
        <f>IF(H137&lt;750000,0,IF(D137=0,(IF(H137*0.4&lt;=F137*70000+300000,H137*0.4,F137*70000+300000)),(IF(E137=1,H137*0.6,(IF(H137*0.4&lt;=F137*100000+500000,H137*0.4,F137*100000+500000))))))</f>
        <v>600000</v>
      </c>
      <c r="J137" s="142" t="s">
        <v>277</v>
      </c>
      <c r="K137" s="143" t="s">
        <v>277</v>
      </c>
      <c r="L137" s="57">
        <f>IF(F137&gt;=30,300000,F137*10000)</f>
        <v>190000</v>
      </c>
      <c r="M137" s="134" t="s">
        <v>109</v>
      </c>
      <c r="N137" s="54" t="s">
        <v>109</v>
      </c>
      <c r="O137" s="54" t="s">
        <v>109</v>
      </c>
      <c r="P137" s="9"/>
      <c r="Q137" s="161"/>
      <c r="R137" s="161"/>
    </row>
    <row r="138" spans="1:18" ht="38.25" x14ac:dyDescent="0.2">
      <c r="A138" s="26" t="s">
        <v>684</v>
      </c>
      <c r="B138" s="29" t="s">
        <v>674</v>
      </c>
      <c r="C138" s="49" t="s">
        <v>545</v>
      </c>
      <c r="D138" s="27"/>
      <c r="E138" s="27"/>
      <c r="F138" s="163">
        <v>22</v>
      </c>
      <c r="G138" s="169" t="s">
        <v>559</v>
      </c>
      <c r="H138" s="49">
        <v>7153000</v>
      </c>
      <c r="I138" s="117">
        <f t="shared" si="15"/>
        <v>1840000</v>
      </c>
      <c r="J138" s="122">
        <f t="shared" si="16"/>
        <v>7153000</v>
      </c>
      <c r="K138" s="59">
        <f t="shared" si="17"/>
        <v>1840000</v>
      </c>
      <c r="L138" s="56">
        <f t="shared" si="18"/>
        <v>220000</v>
      </c>
      <c r="M138" s="118">
        <f t="shared" si="19"/>
        <v>1840000</v>
      </c>
      <c r="N138" s="9">
        <v>4292000</v>
      </c>
      <c r="O138" s="7" t="s">
        <v>546</v>
      </c>
      <c r="P138" s="9"/>
      <c r="Q138" s="161"/>
      <c r="R138" s="161"/>
    </row>
    <row r="139" spans="1:18" ht="38.25" x14ac:dyDescent="0.2">
      <c r="A139" s="26" t="s">
        <v>685</v>
      </c>
      <c r="B139" s="29" t="s">
        <v>675</v>
      </c>
      <c r="C139" s="49" t="s">
        <v>547</v>
      </c>
      <c r="D139" s="27"/>
      <c r="E139" s="27"/>
      <c r="F139" s="163">
        <v>20</v>
      </c>
      <c r="G139" s="169" t="s">
        <v>159</v>
      </c>
      <c r="H139" s="49">
        <v>1178000</v>
      </c>
      <c r="I139" s="117">
        <f t="shared" si="15"/>
        <v>471200</v>
      </c>
      <c r="J139" s="132">
        <f t="shared" si="16"/>
        <v>1178000</v>
      </c>
      <c r="K139" s="17">
        <f t="shared" si="17"/>
        <v>471200</v>
      </c>
      <c r="L139" s="56">
        <f t="shared" si="18"/>
        <v>200000</v>
      </c>
      <c r="M139" s="118">
        <f t="shared" si="19"/>
        <v>1700000</v>
      </c>
      <c r="N139" s="9">
        <v>706800</v>
      </c>
      <c r="O139" s="7" t="s">
        <v>548</v>
      </c>
      <c r="P139" s="9" t="s">
        <v>260</v>
      </c>
      <c r="Q139" s="161"/>
      <c r="R139" s="161"/>
    </row>
    <row r="140" spans="1:18" ht="38.25" x14ac:dyDescent="0.2">
      <c r="A140" s="26" t="s">
        <v>686</v>
      </c>
      <c r="B140" s="29" t="s">
        <v>676</v>
      </c>
      <c r="C140" s="9" t="s">
        <v>549</v>
      </c>
      <c r="D140" s="27"/>
      <c r="E140" s="27"/>
      <c r="F140" s="163">
        <v>16</v>
      </c>
      <c r="G140" s="169" t="s">
        <v>110</v>
      </c>
      <c r="H140" s="49">
        <v>3569000</v>
      </c>
      <c r="I140" s="117">
        <f t="shared" si="15"/>
        <v>1420000</v>
      </c>
      <c r="J140" s="133">
        <f t="shared" si="16"/>
        <v>3569000</v>
      </c>
      <c r="K140" s="17">
        <f t="shared" si="17"/>
        <v>1420000</v>
      </c>
      <c r="L140" s="56">
        <f t="shared" si="18"/>
        <v>160000</v>
      </c>
      <c r="M140" s="118">
        <f t="shared" si="19"/>
        <v>1420000</v>
      </c>
      <c r="N140" s="9">
        <v>2142000</v>
      </c>
      <c r="O140" s="7" t="s">
        <v>550</v>
      </c>
      <c r="P140" s="9"/>
      <c r="Q140" s="161"/>
      <c r="R140" s="161"/>
    </row>
    <row r="141" spans="1:18" ht="51" x14ac:dyDescent="0.2">
      <c r="A141" s="26" t="s">
        <v>687</v>
      </c>
      <c r="B141" s="29" t="s">
        <v>677</v>
      </c>
      <c r="C141" s="9" t="s">
        <v>128</v>
      </c>
      <c r="D141" s="27"/>
      <c r="E141" s="27"/>
      <c r="F141" s="163">
        <v>26</v>
      </c>
      <c r="G141" s="169" t="s">
        <v>629</v>
      </c>
      <c r="H141" s="49">
        <v>879000</v>
      </c>
      <c r="I141" s="118">
        <f t="shared" si="8"/>
        <v>351600</v>
      </c>
      <c r="J141" s="133">
        <f>H141</f>
        <v>879000</v>
      </c>
      <c r="K141" s="17">
        <f>IF(E141=1,I141+0,(IF(I141+0&gt;M141,M141,I141+0)))</f>
        <v>351600</v>
      </c>
      <c r="L141" s="56">
        <f t="shared" si="9"/>
        <v>260000</v>
      </c>
      <c r="M141" s="118">
        <f>IF(D141=0,F141*70000+300000,F141*100000+500000)</f>
        <v>2120000</v>
      </c>
      <c r="N141" s="9">
        <v>527000</v>
      </c>
      <c r="O141" s="7" t="s">
        <v>551</v>
      </c>
      <c r="P141" s="7"/>
      <c r="Q141" s="161"/>
      <c r="R141" s="161"/>
    </row>
    <row r="142" spans="1:18" ht="38.25" x14ac:dyDescent="0.2">
      <c r="A142" s="26" t="s">
        <v>688</v>
      </c>
      <c r="B142" s="29" t="s">
        <v>678</v>
      </c>
      <c r="C142" s="9" t="s">
        <v>168</v>
      </c>
      <c r="D142" s="27"/>
      <c r="E142" s="27"/>
      <c r="F142" s="163">
        <v>41</v>
      </c>
      <c r="G142" s="169" t="s">
        <v>553</v>
      </c>
      <c r="H142" s="49">
        <v>1945000</v>
      </c>
      <c r="I142" s="118">
        <f t="shared" si="8"/>
        <v>778000</v>
      </c>
      <c r="J142" s="133">
        <f>H142</f>
        <v>1945000</v>
      </c>
      <c r="K142" s="17">
        <f>IF(E142=1,I142+0,(IF(I142+0&gt;M142,M142,I142+0)))</f>
        <v>778000</v>
      </c>
      <c r="L142" s="56">
        <f t="shared" si="9"/>
        <v>300000</v>
      </c>
      <c r="M142" s="118">
        <f>IF(D142=0,F142*70000+300000,F142*100000+500000)</f>
        <v>3170000</v>
      </c>
      <c r="N142" s="9">
        <v>1167300</v>
      </c>
      <c r="O142" s="7" t="s">
        <v>552</v>
      </c>
      <c r="P142" s="9"/>
      <c r="Q142" s="161"/>
      <c r="R142" s="161"/>
    </row>
    <row r="143" spans="1:18" ht="38.25" x14ac:dyDescent="0.2">
      <c r="A143" s="26" t="s">
        <v>689</v>
      </c>
      <c r="B143" s="29" t="s">
        <v>679</v>
      </c>
      <c r="C143" s="9" t="s">
        <v>554</v>
      </c>
      <c r="D143" s="27">
        <v>3</v>
      </c>
      <c r="E143" s="27">
        <v>0</v>
      </c>
      <c r="F143" s="163">
        <v>27</v>
      </c>
      <c r="G143" s="169" t="s">
        <v>118</v>
      </c>
      <c r="H143" s="49">
        <v>4400000</v>
      </c>
      <c r="I143" s="118">
        <f t="shared" si="8"/>
        <v>1760000</v>
      </c>
      <c r="J143" s="133">
        <f>H143</f>
        <v>4400000</v>
      </c>
      <c r="K143" s="58">
        <f>IF(E143=1,I143+0,(IF(I143+0&gt;M143,M143,I143+0)))</f>
        <v>1760000</v>
      </c>
      <c r="L143" s="56">
        <f t="shared" si="9"/>
        <v>270000</v>
      </c>
      <c r="M143" s="120">
        <f>IF(D143=0,F143*70000+300000,F143*100000+500000)</f>
        <v>3200000</v>
      </c>
      <c r="N143" s="67">
        <v>2640000</v>
      </c>
      <c r="O143" s="64" t="s">
        <v>555</v>
      </c>
      <c r="P143" s="9"/>
      <c r="Q143" s="161"/>
      <c r="R143" s="161"/>
    </row>
    <row r="144" spans="1:18" ht="38.25" x14ac:dyDescent="0.2">
      <c r="A144" s="26" t="s">
        <v>690</v>
      </c>
      <c r="B144" s="30" t="s">
        <v>680</v>
      </c>
      <c r="C144" s="49" t="s">
        <v>556</v>
      </c>
      <c r="D144" s="27">
        <v>3</v>
      </c>
      <c r="E144" s="27">
        <v>0</v>
      </c>
      <c r="F144" s="163">
        <v>33</v>
      </c>
      <c r="G144" s="169" t="s">
        <v>140</v>
      </c>
      <c r="H144" s="49">
        <v>3159000</v>
      </c>
      <c r="I144" s="107">
        <f t="shared" si="8"/>
        <v>1263600</v>
      </c>
      <c r="J144" s="127">
        <f>H144+H145</f>
        <v>4633000</v>
      </c>
      <c r="K144" s="58">
        <f>IF(E144=1,I144+I145,(IF(I144+I145&gt;M144,M144,I144+I145)))</f>
        <v>1853200</v>
      </c>
      <c r="L144" s="57">
        <f t="shared" si="9"/>
        <v>300000</v>
      </c>
      <c r="M144" s="120">
        <f>IF(D144=0,F144*70000+300000,F144*100000+500000)</f>
        <v>3800000</v>
      </c>
      <c r="N144" s="67">
        <v>2779200</v>
      </c>
      <c r="O144" s="64" t="s">
        <v>557</v>
      </c>
      <c r="P144" s="9"/>
      <c r="Q144" s="161"/>
      <c r="R144" s="161"/>
    </row>
    <row r="145" spans="1:18" ht="25.5" x14ac:dyDescent="0.2">
      <c r="A145" s="26" t="s">
        <v>691</v>
      </c>
      <c r="B145" s="29"/>
      <c r="C145" s="49" t="s">
        <v>556</v>
      </c>
      <c r="D145" s="27"/>
      <c r="E145" s="27"/>
      <c r="F145" s="163">
        <v>33</v>
      </c>
      <c r="G145" s="169" t="s">
        <v>143</v>
      </c>
      <c r="H145" s="49">
        <v>1474000</v>
      </c>
      <c r="I145" s="107">
        <f t="shared" si="8"/>
        <v>589600</v>
      </c>
      <c r="J145" s="142" t="s">
        <v>277</v>
      </c>
      <c r="K145" s="143" t="s">
        <v>277</v>
      </c>
      <c r="L145" s="57">
        <f t="shared" si="9"/>
        <v>300000</v>
      </c>
      <c r="M145" s="123" t="s">
        <v>109</v>
      </c>
      <c r="N145" s="63" t="s">
        <v>109</v>
      </c>
      <c r="O145" s="54" t="s">
        <v>109</v>
      </c>
      <c r="P145" s="9"/>
      <c r="Q145" s="161"/>
      <c r="R145" s="161"/>
    </row>
    <row r="146" spans="1:18" ht="38.25" x14ac:dyDescent="0.2">
      <c r="A146" s="26" t="s">
        <v>692</v>
      </c>
      <c r="B146" s="29" t="s">
        <v>681</v>
      </c>
      <c r="C146" s="9" t="s">
        <v>558</v>
      </c>
      <c r="D146" s="26">
        <v>3</v>
      </c>
      <c r="E146" s="26">
        <v>0</v>
      </c>
      <c r="F146" s="163">
        <v>15</v>
      </c>
      <c r="G146" s="169" t="s">
        <v>470</v>
      </c>
      <c r="H146" s="49">
        <v>2056000</v>
      </c>
      <c r="I146" s="118">
        <f t="shared" si="8"/>
        <v>822400</v>
      </c>
      <c r="J146" s="133">
        <f>H146</f>
        <v>2056000</v>
      </c>
      <c r="K146" s="17">
        <f>IF(E146=1,I146+0,(IF(I146+0&gt;M146,M146,I146+0)))</f>
        <v>822400</v>
      </c>
      <c r="L146" s="56">
        <f t="shared" si="9"/>
        <v>150000</v>
      </c>
      <c r="M146" s="118">
        <f t="shared" ref="M146:M151" si="20">IF(D146=0,F146*70000+300000,F146*100000+500000)</f>
        <v>2000000</v>
      </c>
      <c r="N146" s="52">
        <v>1233600</v>
      </c>
      <c r="O146" s="64" t="s">
        <v>641</v>
      </c>
      <c r="P146" s="9"/>
      <c r="Q146" s="161"/>
      <c r="R146" s="161"/>
    </row>
    <row r="147" spans="1:18" ht="38.25" x14ac:dyDescent="0.2">
      <c r="A147" s="26" t="s">
        <v>693</v>
      </c>
      <c r="B147" s="29" t="s">
        <v>682</v>
      </c>
      <c r="C147" s="9" t="s">
        <v>249</v>
      </c>
      <c r="D147" s="26">
        <v>3</v>
      </c>
      <c r="E147" s="26">
        <v>0</v>
      </c>
      <c r="F147" s="163">
        <v>11</v>
      </c>
      <c r="G147" s="169" t="s">
        <v>635</v>
      </c>
      <c r="H147" s="49">
        <v>1083000</v>
      </c>
      <c r="I147" s="118">
        <f>IF(H147&lt;750000,0,IF(D147=0,(IF(H147*0.4&lt;=F147*70000+300000,H147*0.4,F147*70000+300000)),(IF(E147=1,H147*0.6,(IF(H147*0.4&lt;=F147*100000+500000,H147*0.4,F147*100000+500000))))))</f>
        <v>433200</v>
      </c>
      <c r="J147" s="133">
        <f>H147</f>
        <v>1083000</v>
      </c>
      <c r="K147" s="17">
        <f>IF(E147=1,I147+0,(IF(I147+0&gt;M147,M147,I147+0)))</f>
        <v>433200</v>
      </c>
      <c r="L147" s="56">
        <f t="shared" si="9"/>
        <v>110000</v>
      </c>
      <c r="M147" s="118">
        <f t="shared" si="20"/>
        <v>1600000</v>
      </c>
      <c r="N147" s="52">
        <v>700000</v>
      </c>
      <c r="O147" s="7" t="s">
        <v>250</v>
      </c>
      <c r="P147" s="9"/>
      <c r="Q147" s="161"/>
      <c r="R147" s="161"/>
    </row>
    <row r="148" spans="1:18" ht="38.25" x14ac:dyDescent="0.2">
      <c r="A148" s="26" t="s">
        <v>694</v>
      </c>
      <c r="B148" s="29" t="s">
        <v>683</v>
      </c>
      <c r="C148" s="9" t="s">
        <v>169</v>
      </c>
      <c r="D148" s="27"/>
      <c r="E148" s="27"/>
      <c r="F148" s="163">
        <v>19</v>
      </c>
      <c r="G148" s="169" t="s">
        <v>166</v>
      </c>
      <c r="H148" s="49">
        <v>1700000</v>
      </c>
      <c r="I148" s="118">
        <f t="shared" si="8"/>
        <v>680000</v>
      </c>
      <c r="J148" s="133">
        <f>H148</f>
        <v>1700000</v>
      </c>
      <c r="K148" s="17">
        <f>IF(E148=1,I148+0,(IF(I148+0&gt;M148,M148,I148+0)))</f>
        <v>680000</v>
      </c>
      <c r="L148" s="56">
        <f t="shared" si="9"/>
        <v>190000</v>
      </c>
      <c r="M148" s="118">
        <f t="shared" si="20"/>
        <v>1630000</v>
      </c>
      <c r="N148" s="52">
        <v>1020000</v>
      </c>
      <c r="O148" s="7" t="s">
        <v>296</v>
      </c>
      <c r="P148" s="9" t="s">
        <v>260</v>
      </c>
      <c r="Q148" s="161"/>
      <c r="R148" s="161"/>
    </row>
    <row r="149" spans="1:18" ht="38.25" x14ac:dyDescent="0.2">
      <c r="A149" s="26" t="s">
        <v>695</v>
      </c>
      <c r="B149" s="29" t="s">
        <v>684</v>
      </c>
      <c r="C149" s="9" t="s">
        <v>348</v>
      </c>
      <c r="D149" s="27"/>
      <c r="E149" s="27"/>
      <c r="F149" s="163">
        <v>10</v>
      </c>
      <c r="G149" s="169" t="s">
        <v>176</v>
      </c>
      <c r="H149" s="49">
        <v>1670000</v>
      </c>
      <c r="I149" s="118">
        <f>IF(H149&lt;750000,0,IF(D149=0,(IF(H149*0.4&lt;=F149*70000+300000,H149*0.4,F149*70000+300000)),(IF(E149=1,H149*0.6,(IF(H149*0.4&lt;=F149*100000+500000,H149*0.4,F149*100000+500000))))))</f>
        <v>668000</v>
      </c>
      <c r="J149" s="133">
        <v>150000</v>
      </c>
      <c r="K149" s="17">
        <f>IF(E149=1,I149+0,(IF(I149+0&gt;M149,M149,I149+0)))</f>
        <v>668000</v>
      </c>
      <c r="L149" s="56">
        <f t="shared" si="9"/>
        <v>100000</v>
      </c>
      <c r="M149" s="118">
        <f t="shared" si="20"/>
        <v>1000000</v>
      </c>
      <c r="N149" s="52">
        <v>1000000</v>
      </c>
      <c r="O149" s="7" t="s">
        <v>349</v>
      </c>
      <c r="P149" s="9"/>
      <c r="Q149" s="161"/>
      <c r="R149" s="161"/>
    </row>
    <row r="150" spans="1:18" ht="38.25" x14ac:dyDescent="0.2">
      <c r="A150" s="26" t="s">
        <v>696</v>
      </c>
      <c r="B150" s="29" t="s">
        <v>685</v>
      </c>
      <c r="C150" s="9" t="s">
        <v>247</v>
      </c>
      <c r="D150" s="27"/>
      <c r="E150" s="27"/>
      <c r="F150" s="163">
        <v>35</v>
      </c>
      <c r="G150" s="169" t="s">
        <v>654</v>
      </c>
      <c r="H150" s="49">
        <v>1181000</v>
      </c>
      <c r="I150" s="118">
        <f t="shared" si="8"/>
        <v>472400</v>
      </c>
      <c r="J150" s="133">
        <f>H150</f>
        <v>1181000</v>
      </c>
      <c r="K150" s="58">
        <f>IF(E150=1,I150+0,(IF(I150+0&gt;M150,M150,I150+0)))</f>
        <v>472400</v>
      </c>
      <c r="L150" s="56">
        <f t="shared" si="9"/>
        <v>300000</v>
      </c>
      <c r="M150" s="120">
        <f t="shared" si="20"/>
        <v>2750000</v>
      </c>
      <c r="N150" s="53">
        <v>800000</v>
      </c>
      <c r="O150" s="64" t="s">
        <v>248</v>
      </c>
      <c r="P150" s="9" t="s">
        <v>260</v>
      </c>
      <c r="Q150" s="161"/>
      <c r="R150" s="161"/>
    </row>
    <row r="151" spans="1:18" ht="38.25" x14ac:dyDescent="0.2">
      <c r="A151" s="26" t="s">
        <v>697</v>
      </c>
      <c r="B151" s="30" t="s">
        <v>686</v>
      </c>
      <c r="C151" s="49" t="s">
        <v>560</v>
      </c>
      <c r="D151" s="27">
        <v>3</v>
      </c>
      <c r="E151" s="27">
        <v>0</v>
      </c>
      <c r="F151" s="163">
        <v>23</v>
      </c>
      <c r="G151" s="169" t="s">
        <v>561</v>
      </c>
      <c r="H151" s="49">
        <v>4634000</v>
      </c>
      <c r="I151" s="17">
        <f t="shared" si="8"/>
        <v>1853600</v>
      </c>
      <c r="J151" s="133">
        <f>H151+H152</f>
        <v>8557000</v>
      </c>
      <c r="K151" s="58">
        <f>IF(E151=1,I151+I152,(IF(I151+I152&gt;M151,M151,I151+I152)))</f>
        <v>2800000</v>
      </c>
      <c r="L151" s="57">
        <f t="shared" si="9"/>
        <v>230000</v>
      </c>
      <c r="M151" s="120">
        <f t="shared" si="20"/>
        <v>2800000</v>
      </c>
      <c r="N151" s="53">
        <v>5300000</v>
      </c>
      <c r="O151" s="64" t="s">
        <v>562</v>
      </c>
      <c r="P151" s="9"/>
      <c r="Q151" s="161"/>
      <c r="R151" s="161"/>
    </row>
    <row r="152" spans="1:18" ht="25.5" x14ac:dyDescent="0.2">
      <c r="A152" s="26" t="s">
        <v>698</v>
      </c>
      <c r="B152" s="29"/>
      <c r="C152" s="49" t="s">
        <v>560</v>
      </c>
      <c r="D152" s="27">
        <v>3</v>
      </c>
      <c r="E152" s="27">
        <v>0</v>
      </c>
      <c r="F152" s="163">
        <v>23</v>
      </c>
      <c r="G152" s="169" t="s">
        <v>140</v>
      </c>
      <c r="H152" s="49">
        <v>3923000</v>
      </c>
      <c r="I152" s="17">
        <f t="shared" si="8"/>
        <v>1569200</v>
      </c>
      <c r="J152" s="142" t="s">
        <v>277</v>
      </c>
      <c r="K152" s="143" t="s">
        <v>277</v>
      </c>
      <c r="L152" s="57">
        <f t="shared" si="9"/>
        <v>230000</v>
      </c>
      <c r="M152" s="123" t="s">
        <v>109</v>
      </c>
      <c r="N152" s="54" t="s">
        <v>109</v>
      </c>
      <c r="O152" s="54" t="s">
        <v>109</v>
      </c>
      <c r="P152" s="9"/>
      <c r="Q152" s="161"/>
      <c r="R152" s="161"/>
    </row>
    <row r="153" spans="1:18" ht="38.25" x14ac:dyDescent="0.2">
      <c r="A153" s="26" t="s">
        <v>699</v>
      </c>
      <c r="B153" s="29" t="s">
        <v>687</v>
      </c>
      <c r="C153" s="9" t="s">
        <v>158</v>
      </c>
      <c r="D153" s="27">
        <v>3</v>
      </c>
      <c r="E153" s="27">
        <v>0</v>
      </c>
      <c r="F153" s="163">
        <v>24</v>
      </c>
      <c r="G153" s="169" t="s">
        <v>140</v>
      </c>
      <c r="H153" s="49">
        <v>2654000</v>
      </c>
      <c r="I153" s="118">
        <f t="shared" si="8"/>
        <v>1061600</v>
      </c>
      <c r="J153" s="133">
        <f>H153</f>
        <v>2654000</v>
      </c>
      <c r="K153" s="59">
        <f>IF(E153=1,I153+0,(IF(I153+0&gt;M153,M153,I153+0)))</f>
        <v>1061600</v>
      </c>
      <c r="L153" s="56">
        <f t="shared" ref="L153:L181" si="21">IF(F153&gt;=30,300000,F153*10000)</f>
        <v>240000</v>
      </c>
      <c r="M153" s="129">
        <f>IF(D153=0,F153*70000+300000,F153*100000+500000)</f>
        <v>2900000</v>
      </c>
      <c r="N153" s="55">
        <v>1599000</v>
      </c>
      <c r="O153" s="64" t="s">
        <v>755</v>
      </c>
      <c r="P153" s="9"/>
      <c r="Q153" s="161"/>
      <c r="R153" s="161"/>
    </row>
    <row r="154" spans="1:18" ht="38.25" x14ac:dyDescent="0.2">
      <c r="A154" s="26" t="s">
        <v>700</v>
      </c>
      <c r="B154" s="29" t="s">
        <v>688</v>
      </c>
      <c r="C154" s="9" t="s">
        <v>127</v>
      </c>
      <c r="D154" s="27">
        <v>3</v>
      </c>
      <c r="E154" s="27">
        <v>0</v>
      </c>
      <c r="F154" s="163">
        <v>100</v>
      </c>
      <c r="G154" s="169" t="s">
        <v>564</v>
      </c>
      <c r="H154" s="49">
        <v>1388000</v>
      </c>
      <c r="I154" s="118">
        <f t="shared" si="8"/>
        <v>555200</v>
      </c>
      <c r="J154" s="133">
        <f>H154</f>
        <v>1388000</v>
      </c>
      <c r="K154" s="17">
        <f>IF(E154=1,I154+0,(IF(I154+0&gt;M154,M154,I154+0)))</f>
        <v>555200</v>
      </c>
      <c r="L154" s="56">
        <f t="shared" si="21"/>
        <v>300000</v>
      </c>
      <c r="M154" s="120">
        <f>IF(D154=0,F154*70000+300000,F154*100000+500000)</f>
        <v>10500000</v>
      </c>
      <c r="N154" s="53">
        <v>833000</v>
      </c>
      <c r="O154" s="7" t="s">
        <v>563</v>
      </c>
      <c r="P154" s="9"/>
      <c r="Q154" s="161"/>
      <c r="R154" s="161"/>
    </row>
    <row r="155" spans="1:18" ht="38.25" x14ac:dyDescent="0.2">
      <c r="A155" s="26" t="s">
        <v>701</v>
      </c>
      <c r="B155" s="30" t="s">
        <v>689</v>
      </c>
      <c r="C155" s="49" t="s">
        <v>204</v>
      </c>
      <c r="D155" s="27"/>
      <c r="E155" s="27"/>
      <c r="F155" s="163">
        <v>54</v>
      </c>
      <c r="G155" s="169" t="s">
        <v>751</v>
      </c>
      <c r="H155" s="167">
        <v>2500000</v>
      </c>
      <c r="I155" s="17">
        <f t="shared" si="8"/>
        <v>1000000</v>
      </c>
      <c r="J155" s="133">
        <f>H155+H156</f>
        <v>3150000</v>
      </c>
      <c r="K155" s="58">
        <f>IF(E155=1,I155+I156,(IF(I155+I156&gt;M155,M155,I155+I156)))</f>
        <v>1000000</v>
      </c>
      <c r="L155" s="57">
        <f t="shared" si="21"/>
        <v>300000</v>
      </c>
      <c r="M155" s="120">
        <f>IF(D155=0,F155*70000+300000,F155*100000+500000)</f>
        <v>4080000</v>
      </c>
      <c r="N155" s="62">
        <v>1890000</v>
      </c>
      <c r="O155" s="64" t="s">
        <v>212</v>
      </c>
      <c r="P155" s="9" t="s">
        <v>636</v>
      </c>
      <c r="Q155" s="161"/>
      <c r="R155" s="161"/>
    </row>
    <row r="156" spans="1:18" ht="25.5" x14ac:dyDescent="0.2">
      <c r="A156" s="26" t="s">
        <v>702</v>
      </c>
      <c r="B156" s="33"/>
      <c r="C156" s="49" t="s">
        <v>204</v>
      </c>
      <c r="D156" s="27"/>
      <c r="E156" s="27"/>
      <c r="F156" s="163">
        <v>54</v>
      </c>
      <c r="G156" s="169" t="s">
        <v>176</v>
      </c>
      <c r="H156" s="167">
        <v>650000</v>
      </c>
      <c r="I156" s="149">
        <f t="shared" si="8"/>
        <v>0</v>
      </c>
      <c r="J156" s="142" t="s">
        <v>277</v>
      </c>
      <c r="K156" s="143" t="s">
        <v>277</v>
      </c>
      <c r="L156" s="57">
        <f t="shared" si="21"/>
        <v>300000</v>
      </c>
      <c r="M156" s="123" t="s">
        <v>109</v>
      </c>
      <c r="N156" s="114" t="s">
        <v>109</v>
      </c>
      <c r="O156" s="92" t="s">
        <v>109</v>
      </c>
      <c r="P156" s="19" t="s">
        <v>112</v>
      </c>
      <c r="Q156" s="161"/>
      <c r="R156" s="161"/>
    </row>
    <row r="157" spans="1:18" ht="38.25" x14ac:dyDescent="0.2">
      <c r="A157" s="26" t="s">
        <v>703</v>
      </c>
      <c r="B157" s="30" t="s">
        <v>690</v>
      </c>
      <c r="C157" s="49" t="s">
        <v>565</v>
      </c>
      <c r="D157" s="27"/>
      <c r="E157" s="27"/>
      <c r="F157" s="163">
        <v>35</v>
      </c>
      <c r="G157" s="169" t="s">
        <v>143</v>
      </c>
      <c r="H157" s="167">
        <v>2101000</v>
      </c>
      <c r="I157" s="17">
        <f t="shared" si="8"/>
        <v>840400</v>
      </c>
      <c r="J157" s="133">
        <f>H157+H158</f>
        <v>2876000</v>
      </c>
      <c r="K157" s="58">
        <f>IF(E157=1,I157+I158,(IF(I157+I158&gt;M157,M157,I157+I158)))</f>
        <v>1150400</v>
      </c>
      <c r="L157" s="57">
        <f t="shared" si="21"/>
        <v>300000</v>
      </c>
      <c r="M157" s="125">
        <f>IF(D157=0,F157*70000+300000,F157*100000+500000)</f>
        <v>2750000</v>
      </c>
      <c r="N157" s="115">
        <v>1797000</v>
      </c>
      <c r="O157" s="86" t="s">
        <v>643</v>
      </c>
      <c r="P157" s="7"/>
      <c r="Q157" s="161"/>
      <c r="R157" s="161"/>
    </row>
    <row r="158" spans="1:18" ht="25.5" x14ac:dyDescent="0.2">
      <c r="A158" s="26" t="s">
        <v>704</v>
      </c>
      <c r="B158" s="29"/>
      <c r="C158" s="49" t="s">
        <v>565</v>
      </c>
      <c r="D158" s="27">
        <v>3</v>
      </c>
      <c r="E158" s="27">
        <v>0</v>
      </c>
      <c r="F158" s="163">
        <v>35</v>
      </c>
      <c r="G158" s="169" t="s">
        <v>139</v>
      </c>
      <c r="H158" s="167">
        <v>775000</v>
      </c>
      <c r="I158" s="17">
        <f t="shared" si="8"/>
        <v>310000</v>
      </c>
      <c r="J158" s="142" t="s">
        <v>277</v>
      </c>
      <c r="K158" s="143" t="s">
        <v>277</v>
      </c>
      <c r="L158" s="57">
        <f>IF(F158&gt;=30,300000,F158*10000)</f>
        <v>300000</v>
      </c>
      <c r="M158" s="134" t="s">
        <v>109</v>
      </c>
      <c r="N158" s="54" t="s">
        <v>109</v>
      </c>
      <c r="O158" s="96" t="s">
        <v>109</v>
      </c>
      <c r="P158" s="7"/>
      <c r="Q158" s="161"/>
      <c r="R158" s="161"/>
    </row>
    <row r="159" spans="1:18" ht="38.25" x14ac:dyDescent="0.2">
      <c r="A159" s="26" t="s">
        <v>705</v>
      </c>
      <c r="B159" s="29" t="s">
        <v>691</v>
      </c>
      <c r="C159" s="9" t="s">
        <v>122</v>
      </c>
      <c r="D159" s="27"/>
      <c r="E159" s="27"/>
      <c r="F159" s="163">
        <v>26</v>
      </c>
      <c r="G159" s="169" t="s">
        <v>110</v>
      </c>
      <c r="H159" s="49">
        <v>2830000</v>
      </c>
      <c r="I159" s="118">
        <f t="shared" si="8"/>
        <v>1132000</v>
      </c>
      <c r="J159" s="133">
        <f t="shared" ref="J159:J181" si="22">H159</f>
        <v>2830000</v>
      </c>
      <c r="K159" s="17">
        <f t="shared" ref="K159:K181" si="23">IF(E159=1,I159+0,(IF(I159+0&gt;M159,M159,I159+0)))</f>
        <v>1132000</v>
      </c>
      <c r="L159" s="56">
        <f t="shared" si="21"/>
        <v>260000</v>
      </c>
      <c r="M159" s="129">
        <f t="shared" ref="M159:M181" si="24">IF(D159=0,F159*70000+300000,F159*100000+500000)</f>
        <v>2120000</v>
      </c>
      <c r="N159" s="55">
        <v>2000000</v>
      </c>
      <c r="O159" s="71" t="s">
        <v>644</v>
      </c>
      <c r="P159" s="9"/>
      <c r="Q159" s="161"/>
      <c r="R159" s="161"/>
    </row>
    <row r="160" spans="1:18" ht="38.25" x14ac:dyDescent="0.2">
      <c r="A160" s="26" t="s">
        <v>706</v>
      </c>
      <c r="B160" s="29" t="s">
        <v>692</v>
      </c>
      <c r="C160" s="9" t="s">
        <v>323</v>
      </c>
      <c r="D160" s="27"/>
      <c r="E160" s="27"/>
      <c r="F160" s="163">
        <v>30</v>
      </c>
      <c r="G160" s="169" t="s">
        <v>297</v>
      </c>
      <c r="H160" s="49">
        <v>1600000</v>
      </c>
      <c r="I160" s="118">
        <f t="shared" si="8"/>
        <v>640000</v>
      </c>
      <c r="J160" s="133">
        <f>H160</f>
        <v>1600000</v>
      </c>
      <c r="K160" s="17">
        <f>IF(E160=1,I160+0,(IF(I160+0&gt;M160,M160,I160+0)))</f>
        <v>640000</v>
      </c>
      <c r="L160" s="56">
        <f t="shared" si="21"/>
        <v>300000</v>
      </c>
      <c r="M160" s="129">
        <f t="shared" si="24"/>
        <v>2400000</v>
      </c>
      <c r="N160" s="55">
        <v>960000</v>
      </c>
      <c r="O160" s="7" t="s">
        <v>645</v>
      </c>
      <c r="P160" s="9"/>
      <c r="Q160" s="161"/>
      <c r="R160" s="161"/>
    </row>
    <row r="161" spans="1:18" ht="38.25" x14ac:dyDescent="0.2">
      <c r="A161" s="26" t="s">
        <v>707</v>
      </c>
      <c r="B161" s="29" t="s">
        <v>693</v>
      </c>
      <c r="C161" s="9" t="s">
        <v>298</v>
      </c>
      <c r="D161" s="27">
        <v>3</v>
      </c>
      <c r="E161" s="27">
        <v>0</v>
      </c>
      <c r="F161" s="163">
        <v>65</v>
      </c>
      <c r="G161" s="169" t="s">
        <v>747</v>
      </c>
      <c r="H161" s="49">
        <v>1598000</v>
      </c>
      <c r="I161" s="118">
        <f>IF(H161&lt;750000,0,IF(D161=0,(IF(H161*0.4&lt;=F161*70000+300000,H161*0.4,F161*70000+300000)),(IF(E161=1,H161*0.6,(IF(H161*0.4&lt;=F161*100000+500000,H161*0.4,F161*100000+500000))))))</f>
        <v>639200</v>
      </c>
      <c r="J161" s="133">
        <f>H161</f>
        <v>1598000</v>
      </c>
      <c r="K161" s="17">
        <f>IF(E161=1,I161+0,(IF(I161+0&gt;M161,M161,I161+0)))</f>
        <v>639200</v>
      </c>
      <c r="L161" s="56">
        <f>IF(F161&gt;=30,300000,F161*10000)</f>
        <v>300000</v>
      </c>
      <c r="M161" s="129">
        <f>IF(D161=0,F161*70000+300000,F161*100000+500000)</f>
        <v>7000000</v>
      </c>
      <c r="N161" s="55">
        <v>1000000</v>
      </c>
      <c r="O161" s="7" t="s">
        <v>646</v>
      </c>
      <c r="P161" s="9"/>
      <c r="Q161" s="161"/>
      <c r="R161" s="161"/>
    </row>
    <row r="162" spans="1:18" ht="25.5" x14ac:dyDescent="0.2">
      <c r="A162" s="26" t="s">
        <v>708</v>
      </c>
      <c r="B162" s="29" t="s">
        <v>694</v>
      </c>
      <c r="C162" s="9" t="s">
        <v>566</v>
      </c>
      <c r="D162" s="27"/>
      <c r="E162" s="27"/>
      <c r="F162" s="163">
        <v>47</v>
      </c>
      <c r="G162" s="169" t="s">
        <v>567</v>
      </c>
      <c r="H162" s="49">
        <v>11821000</v>
      </c>
      <c r="I162" s="118">
        <f>IF(H162&lt;750000,0,IF(D162=0,(IF(H162*0.4&lt;=F162*70000+300000,H162*0.4,F162*70000+300000)),(IF(E162=1,H162*0.6,(IF(H162*0.4&lt;=F162*100000+500000,H162*0.4,F162*100000+500000))))))</f>
        <v>3590000</v>
      </c>
      <c r="J162" s="133">
        <f>H162</f>
        <v>11821000</v>
      </c>
      <c r="K162" s="17">
        <f>IF(E162=1,I162+0,(IF(I162+0&gt;M162,M162,I162+0)))</f>
        <v>3590000</v>
      </c>
      <c r="L162" s="56">
        <f>IF(F162&gt;=30,300000,F162*10000)</f>
        <v>300000</v>
      </c>
      <c r="M162" s="129">
        <f>IF(D162=0,F162*70000+300000,F162*100000+500000)</f>
        <v>3590000</v>
      </c>
      <c r="N162" s="55">
        <v>7092600</v>
      </c>
      <c r="O162" s="65" t="s">
        <v>203</v>
      </c>
      <c r="P162" s="9"/>
      <c r="Q162" s="161"/>
      <c r="R162" s="161"/>
    </row>
    <row r="163" spans="1:18" ht="38.25" x14ac:dyDescent="0.2">
      <c r="A163" s="26" t="s">
        <v>709</v>
      </c>
      <c r="B163" s="29" t="s">
        <v>695</v>
      </c>
      <c r="C163" s="9" t="s">
        <v>167</v>
      </c>
      <c r="D163" s="27">
        <v>3</v>
      </c>
      <c r="E163" s="27">
        <v>0</v>
      </c>
      <c r="F163" s="163">
        <v>35</v>
      </c>
      <c r="G163" s="169" t="s">
        <v>176</v>
      </c>
      <c r="H163" s="49">
        <v>12500000</v>
      </c>
      <c r="I163" s="118">
        <f t="shared" si="8"/>
        <v>4000000</v>
      </c>
      <c r="J163" s="133">
        <f t="shared" si="22"/>
        <v>12500000</v>
      </c>
      <c r="K163" s="17">
        <f t="shared" si="23"/>
        <v>4000000</v>
      </c>
      <c r="L163" s="56">
        <f t="shared" si="21"/>
        <v>300000</v>
      </c>
      <c r="M163" s="118">
        <f t="shared" si="24"/>
        <v>4000000</v>
      </c>
      <c r="N163" s="52">
        <v>7500000</v>
      </c>
      <c r="O163" s="7" t="s">
        <v>568</v>
      </c>
      <c r="P163" s="9" t="s">
        <v>637</v>
      </c>
      <c r="Q163" s="161"/>
      <c r="R163" s="161"/>
    </row>
    <row r="164" spans="1:18" ht="25.5" x14ac:dyDescent="0.2">
      <c r="A164" s="26" t="s">
        <v>710</v>
      </c>
      <c r="B164" s="29" t="s">
        <v>696</v>
      </c>
      <c r="C164" s="9" t="s">
        <v>569</v>
      </c>
      <c r="D164" s="27"/>
      <c r="E164" s="27"/>
      <c r="F164" s="163">
        <v>61</v>
      </c>
      <c r="G164" s="169" t="s">
        <v>163</v>
      </c>
      <c r="H164" s="49">
        <v>6046000</v>
      </c>
      <c r="I164" s="118">
        <f t="shared" si="8"/>
        <v>2418400</v>
      </c>
      <c r="J164" s="133">
        <f t="shared" si="22"/>
        <v>6046000</v>
      </c>
      <c r="K164" s="17">
        <f t="shared" si="23"/>
        <v>2418400</v>
      </c>
      <c r="L164" s="56">
        <f t="shared" si="21"/>
        <v>300000</v>
      </c>
      <c r="M164" s="118">
        <f t="shared" si="24"/>
        <v>4570000</v>
      </c>
      <c r="N164" s="52">
        <v>3628000</v>
      </c>
      <c r="O164" s="65" t="s">
        <v>203</v>
      </c>
      <c r="P164" s="9" t="s">
        <v>571</v>
      </c>
      <c r="Q164" s="161"/>
      <c r="R164" s="161"/>
    </row>
    <row r="165" spans="1:18" ht="38.25" x14ac:dyDescent="0.2">
      <c r="A165" s="26" t="s">
        <v>711</v>
      </c>
      <c r="B165" s="29" t="s">
        <v>697</v>
      </c>
      <c r="C165" s="9" t="s">
        <v>570</v>
      </c>
      <c r="D165" s="27"/>
      <c r="E165" s="27"/>
      <c r="F165" s="163">
        <v>67</v>
      </c>
      <c r="G165" s="169" t="s">
        <v>163</v>
      </c>
      <c r="H165" s="49">
        <v>7210000</v>
      </c>
      <c r="I165" s="118">
        <f>IF(H165&lt;750000,0,IF(D165=0,(IF(H165*0.4&lt;=F165*70000+300000,H165*0.4,F165*70000+300000)),(IF(E165=1,H165*0.6,(IF(H165*0.4&lt;=F165*100000+500000,H165*0.4,F165*100000+500000))))))</f>
        <v>2884000</v>
      </c>
      <c r="J165" s="133">
        <f>H165</f>
        <v>7210000</v>
      </c>
      <c r="K165" s="17">
        <f>IF(E165=1,I165+0,(IF(I165+0&gt;M165,M165,I165+0)))</f>
        <v>2884000</v>
      </c>
      <c r="L165" s="56">
        <f>IF(F165&gt;=30,300000,F165*10000)</f>
        <v>300000</v>
      </c>
      <c r="M165" s="118">
        <f>IF(D165=0,F165*70000+300000,F165*100000+500000)</f>
        <v>4990000</v>
      </c>
      <c r="N165" s="52">
        <v>4326000</v>
      </c>
      <c r="O165" s="7" t="s">
        <v>572</v>
      </c>
      <c r="P165" s="9" t="s">
        <v>573</v>
      </c>
      <c r="Q165" s="161"/>
      <c r="R165" s="161"/>
    </row>
    <row r="166" spans="1:18" ht="38.25" x14ac:dyDescent="0.2">
      <c r="A166" s="26" t="s">
        <v>712</v>
      </c>
      <c r="B166" s="30" t="s">
        <v>698</v>
      </c>
      <c r="C166" s="49" t="s">
        <v>574</v>
      </c>
      <c r="D166" s="27"/>
      <c r="E166" s="27"/>
      <c r="F166" s="163">
        <v>84</v>
      </c>
      <c r="G166" s="169" t="s">
        <v>629</v>
      </c>
      <c r="H166" s="49">
        <v>5300000</v>
      </c>
      <c r="I166" s="17">
        <f t="shared" si="8"/>
        <v>2120000</v>
      </c>
      <c r="J166" s="133">
        <f>H166+H167</f>
        <v>8355000</v>
      </c>
      <c r="K166" s="58">
        <f>IF(E166=1,I166+I167,(IF(I166+I167&gt;M166,M166,I166+I167)))</f>
        <v>3342000</v>
      </c>
      <c r="L166" s="57">
        <f>IF(F166&gt;=30,300000,F166*10000)</f>
        <v>300000</v>
      </c>
      <c r="M166" s="120">
        <f>IF(D166=0,F166*70000+300000,F166*100000+500000)</f>
        <v>6180000</v>
      </c>
      <c r="N166" s="62">
        <v>5657000</v>
      </c>
      <c r="O166" s="64" t="s">
        <v>647</v>
      </c>
      <c r="P166" s="9"/>
      <c r="Q166" s="161"/>
      <c r="R166" s="161"/>
    </row>
    <row r="167" spans="1:18" ht="25.5" x14ac:dyDescent="0.2">
      <c r="A167" s="26" t="s">
        <v>713</v>
      </c>
      <c r="B167" s="29"/>
      <c r="C167" s="49" t="s">
        <v>574</v>
      </c>
      <c r="D167" s="28">
        <v>3</v>
      </c>
      <c r="E167" s="28">
        <v>0</v>
      </c>
      <c r="F167" s="163">
        <v>84</v>
      </c>
      <c r="G167" s="169" t="s">
        <v>188</v>
      </c>
      <c r="H167" s="49">
        <v>3055000</v>
      </c>
      <c r="I167" s="17">
        <f t="shared" si="8"/>
        <v>1222000</v>
      </c>
      <c r="J167" s="142" t="s">
        <v>277</v>
      </c>
      <c r="K167" s="143" t="s">
        <v>277</v>
      </c>
      <c r="L167" s="57">
        <f>IF(F167&gt;=30,300000,F167*10000)</f>
        <v>300000</v>
      </c>
      <c r="M167" s="123" t="s">
        <v>109</v>
      </c>
      <c r="N167" s="63" t="s">
        <v>109</v>
      </c>
      <c r="O167" s="54" t="s">
        <v>109</v>
      </c>
      <c r="P167" s="9"/>
      <c r="Q167" s="161"/>
      <c r="R167" s="161"/>
    </row>
    <row r="168" spans="1:18" ht="38.25" x14ac:dyDescent="0.2">
      <c r="A168" s="26" t="s">
        <v>714</v>
      </c>
      <c r="B168" s="29" t="s">
        <v>699</v>
      </c>
      <c r="C168" s="9" t="s">
        <v>575</v>
      </c>
      <c r="D168" s="28">
        <v>3</v>
      </c>
      <c r="E168" s="28">
        <v>0</v>
      </c>
      <c r="F168" s="163">
        <v>52</v>
      </c>
      <c r="G168" s="169" t="s">
        <v>752</v>
      </c>
      <c r="H168" s="49">
        <v>1826000</v>
      </c>
      <c r="I168" s="118">
        <f t="shared" si="8"/>
        <v>730400</v>
      </c>
      <c r="J168" s="133">
        <f>H168</f>
        <v>1826000</v>
      </c>
      <c r="K168" s="17">
        <f>IF(E168=1,I168+0,(IF(I168+0&gt;M168,M168,I168+0)))</f>
        <v>730400</v>
      </c>
      <c r="L168" s="56">
        <f>IF(F168&gt;=30,300000,F168*10000)</f>
        <v>300000</v>
      </c>
      <c r="M168" s="118">
        <f>IF(D168=0,F168*70000+300000,F168*100000+500000)</f>
        <v>5700000</v>
      </c>
      <c r="N168" s="63">
        <v>1200000</v>
      </c>
      <c r="O168" s="7" t="s">
        <v>576</v>
      </c>
      <c r="P168" s="9"/>
      <c r="Q168" s="161"/>
      <c r="R168" s="161"/>
    </row>
    <row r="169" spans="1:18" ht="38.25" x14ac:dyDescent="0.2">
      <c r="A169" s="26" t="s">
        <v>715</v>
      </c>
      <c r="B169" s="29" t="s">
        <v>700</v>
      </c>
      <c r="C169" s="9" t="s">
        <v>294</v>
      </c>
      <c r="D169" s="28">
        <v>3</v>
      </c>
      <c r="E169" s="28">
        <v>1</v>
      </c>
      <c r="F169" s="163">
        <v>19</v>
      </c>
      <c r="G169" s="169" t="s">
        <v>187</v>
      </c>
      <c r="H169" s="49">
        <v>5963000</v>
      </c>
      <c r="I169" s="118">
        <f>IF(H169&lt;750000,0,IF(D169=0,(IF(H169*0.4&lt;=F169*70000+300000,H169*0.4,F169*70000+300000)),(IF(E169=1,H169*0.6,(IF(H169*0.4&lt;=F169*100000+500000,H169*0.4,F169*100000+500000))))))</f>
        <v>3577800</v>
      </c>
      <c r="J169" s="133">
        <f>H169</f>
        <v>5963000</v>
      </c>
      <c r="K169" s="147" t="s">
        <v>738</v>
      </c>
      <c r="L169" s="56">
        <f t="shared" si="21"/>
        <v>190000</v>
      </c>
      <c r="M169" s="118">
        <f t="shared" si="24"/>
        <v>2400000</v>
      </c>
      <c r="N169" s="5">
        <v>3600000</v>
      </c>
      <c r="O169" s="7" t="s">
        <v>295</v>
      </c>
      <c r="P169" s="9"/>
      <c r="Q169" s="161"/>
      <c r="R169" s="161"/>
    </row>
    <row r="170" spans="1:18" ht="38.25" x14ac:dyDescent="0.2">
      <c r="A170" s="26" t="s">
        <v>716</v>
      </c>
      <c r="B170" s="29" t="s">
        <v>701</v>
      </c>
      <c r="C170" s="9" t="s">
        <v>351</v>
      </c>
      <c r="D170" s="28"/>
      <c r="E170" s="28"/>
      <c r="F170" s="163">
        <v>45</v>
      </c>
      <c r="G170" s="169" t="s">
        <v>656</v>
      </c>
      <c r="H170" s="49">
        <v>1400000</v>
      </c>
      <c r="I170" s="118">
        <f>IF(H170&lt;750000,0,IF(D170=0,(IF(H170*0.4&lt;=F170*70000+300000,H170*0.4,F170*70000+300000)),(IF(E170=1,H170*0.6,(IF(H170*0.4&lt;=F170*100000+500000,H170*0.4,F170*100000+500000))))))</f>
        <v>560000</v>
      </c>
      <c r="J170" s="133">
        <f>H170</f>
        <v>1400000</v>
      </c>
      <c r="K170" s="17">
        <f>IF(E170=1,I170+0,(IF(I170+0&gt;M170,M170,I170+0)))</f>
        <v>560000</v>
      </c>
      <c r="L170" s="56">
        <f>IF(F170&gt;=30,300000,F170*10000)</f>
        <v>300000</v>
      </c>
      <c r="M170" s="118">
        <f>IF(D170=0,F170*70000+300000,F170*100000+500000)</f>
        <v>3450000</v>
      </c>
      <c r="N170" s="5">
        <v>840000</v>
      </c>
      <c r="O170" s="7" t="s">
        <v>352</v>
      </c>
      <c r="P170" s="9"/>
      <c r="Q170" s="161"/>
      <c r="R170" s="161"/>
    </row>
    <row r="171" spans="1:18" ht="51" x14ac:dyDescent="0.2">
      <c r="A171" s="26" t="s">
        <v>717</v>
      </c>
      <c r="B171" s="29" t="s">
        <v>702</v>
      </c>
      <c r="C171" s="9" t="s">
        <v>350</v>
      </c>
      <c r="D171" s="28">
        <v>3</v>
      </c>
      <c r="E171" s="28">
        <v>0</v>
      </c>
      <c r="F171" s="163">
        <v>44</v>
      </c>
      <c r="G171" s="169" t="s">
        <v>140</v>
      </c>
      <c r="H171" s="49">
        <v>5000000</v>
      </c>
      <c r="I171" s="118">
        <f>IF(H171&lt;750000,0,IF(D171=0,(IF(H171*0.4&lt;=F171*70000+300000,H171*0.4,F171*70000+300000)),(IF(E171=1,H171*0.6,(IF(H171*0.4&lt;=F171*100000+500000,H171*0.4,F171*100000+500000))))))</f>
        <v>2000000</v>
      </c>
      <c r="J171" s="133">
        <f>H171</f>
        <v>5000000</v>
      </c>
      <c r="K171" s="17">
        <f>IF(E171=1,I171+0,(IF(I171+0&gt;M171,M171,I171+0)))</f>
        <v>2000000</v>
      </c>
      <c r="L171" s="56">
        <f>IF(F171&gt;=30,300000,F171*10000)</f>
        <v>300000</v>
      </c>
      <c r="M171" s="118">
        <f>IF(D171=0,F171*70000+300000,F171*100000+500000)</f>
        <v>4900000</v>
      </c>
      <c r="N171" s="5">
        <v>3000000</v>
      </c>
      <c r="O171" s="7" t="s">
        <v>648</v>
      </c>
      <c r="P171" s="9"/>
      <c r="Q171" s="161"/>
      <c r="R171" s="161"/>
    </row>
    <row r="172" spans="1:18" ht="51" x14ac:dyDescent="0.2">
      <c r="A172" s="26" t="s">
        <v>718</v>
      </c>
      <c r="B172" s="29" t="s">
        <v>703</v>
      </c>
      <c r="C172" s="9" t="s">
        <v>577</v>
      </c>
      <c r="D172" s="27">
        <v>2</v>
      </c>
      <c r="E172" s="27">
        <v>0</v>
      </c>
      <c r="F172" s="163">
        <v>91</v>
      </c>
      <c r="G172" s="169" t="s">
        <v>578</v>
      </c>
      <c r="H172" s="49">
        <v>7311000</v>
      </c>
      <c r="I172" s="118">
        <f t="shared" si="8"/>
        <v>2924400</v>
      </c>
      <c r="J172" s="133">
        <f t="shared" si="22"/>
        <v>7311000</v>
      </c>
      <c r="K172" s="17">
        <f t="shared" si="23"/>
        <v>2924400</v>
      </c>
      <c r="L172" s="56">
        <f t="shared" si="21"/>
        <v>300000</v>
      </c>
      <c r="M172" s="118">
        <f t="shared" si="24"/>
        <v>9600000</v>
      </c>
      <c r="N172" s="52">
        <v>4387000</v>
      </c>
      <c r="O172" s="7" t="s">
        <v>579</v>
      </c>
      <c r="P172" s="9"/>
      <c r="Q172" s="161"/>
      <c r="R172" s="161"/>
    </row>
    <row r="173" spans="1:18" ht="38.25" x14ac:dyDescent="0.2">
      <c r="A173" s="26" t="s">
        <v>719</v>
      </c>
      <c r="B173" s="29" t="s">
        <v>704</v>
      </c>
      <c r="C173" s="9" t="s">
        <v>580</v>
      </c>
      <c r="D173" s="27"/>
      <c r="E173" s="27"/>
      <c r="F173" s="163">
        <v>72</v>
      </c>
      <c r="G173" s="169" t="s">
        <v>163</v>
      </c>
      <c r="H173" s="49">
        <v>6332000</v>
      </c>
      <c r="I173" s="118">
        <f t="shared" si="8"/>
        <v>2532800</v>
      </c>
      <c r="J173" s="133">
        <f t="shared" si="22"/>
        <v>6332000</v>
      </c>
      <c r="K173" s="17">
        <f>IF(E173=1,I173+0,(IF(I173+0&gt;M173,M173,I173+0)))</f>
        <v>2532800</v>
      </c>
      <c r="L173" s="56">
        <f t="shared" si="21"/>
        <v>300000</v>
      </c>
      <c r="M173" s="118">
        <f t="shared" si="24"/>
        <v>5340000</v>
      </c>
      <c r="N173" s="52">
        <v>3799000</v>
      </c>
      <c r="O173" s="7" t="s">
        <v>649</v>
      </c>
      <c r="P173" s="9"/>
      <c r="Q173" s="161"/>
      <c r="R173" s="161"/>
    </row>
    <row r="174" spans="1:18" ht="25.5" x14ac:dyDescent="0.2">
      <c r="A174" s="26" t="s">
        <v>720</v>
      </c>
      <c r="B174" s="29" t="s">
        <v>705</v>
      </c>
      <c r="C174" s="9" t="s">
        <v>353</v>
      </c>
      <c r="D174" s="27"/>
      <c r="E174" s="27"/>
      <c r="F174" s="163">
        <v>19</v>
      </c>
      <c r="G174" s="169" t="s">
        <v>354</v>
      </c>
      <c r="H174" s="49">
        <v>920300</v>
      </c>
      <c r="I174" s="118">
        <f>IF(H174&lt;750000,0,IF(D174=0,(IF(H174*0.4&lt;=F174*70000+300000,H174*0.4,F174*70000+300000)),(IF(E174=1,H174*0.6,(IF(H174*0.4&lt;=F174*100000+500000,H174*0.4,F174*100000+500000))))))</f>
        <v>368120</v>
      </c>
      <c r="J174" s="133">
        <f>H174</f>
        <v>920300</v>
      </c>
      <c r="K174" s="17">
        <f>IF(E174=1,I174+0,(IF(I174+0&gt;M174,M174,I174+0)))</f>
        <v>368120</v>
      </c>
      <c r="L174" s="56">
        <f>IF(F174&gt;=30,300000,F174*10000)</f>
        <v>190000</v>
      </c>
      <c r="M174" s="118">
        <f>IF(D174=0,F174*70000+300000,F174*100000+500000)</f>
        <v>1630000</v>
      </c>
      <c r="N174" s="52">
        <v>552000</v>
      </c>
      <c r="O174" s="65" t="s">
        <v>203</v>
      </c>
      <c r="P174" s="9"/>
      <c r="Q174" s="161"/>
      <c r="R174" s="161"/>
    </row>
    <row r="175" spans="1:18" ht="38.25" x14ac:dyDescent="0.2">
      <c r="A175" s="26" t="s">
        <v>721</v>
      </c>
      <c r="B175" s="29" t="s">
        <v>706</v>
      </c>
      <c r="C175" s="9" t="s">
        <v>164</v>
      </c>
      <c r="D175" s="27">
        <v>3</v>
      </c>
      <c r="E175" s="27">
        <v>0</v>
      </c>
      <c r="F175" s="163">
        <v>19</v>
      </c>
      <c r="G175" s="169" t="s">
        <v>140</v>
      </c>
      <c r="H175" s="49">
        <v>2124000</v>
      </c>
      <c r="I175" s="118">
        <f t="shared" si="8"/>
        <v>849600</v>
      </c>
      <c r="J175" s="133">
        <f t="shared" si="22"/>
        <v>2124000</v>
      </c>
      <c r="K175" s="17">
        <f t="shared" si="23"/>
        <v>849600</v>
      </c>
      <c r="L175" s="56">
        <f t="shared" si="21"/>
        <v>190000</v>
      </c>
      <c r="M175" s="118">
        <f t="shared" si="24"/>
        <v>2400000</v>
      </c>
      <c r="N175" s="52">
        <v>1274000</v>
      </c>
      <c r="O175" s="7" t="s">
        <v>581</v>
      </c>
      <c r="P175" s="9"/>
      <c r="Q175" s="161"/>
      <c r="R175" s="161"/>
    </row>
    <row r="176" spans="1:18" ht="38.25" x14ac:dyDescent="0.2">
      <c r="A176" s="26" t="s">
        <v>722</v>
      </c>
      <c r="B176" s="29" t="s">
        <v>707</v>
      </c>
      <c r="C176" s="9" t="s">
        <v>160</v>
      </c>
      <c r="D176" s="27">
        <v>3</v>
      </c>
      <c r="E176" s="27">
        <v>0</v>
      </c>
      <c r="F176" s="163">
        <v>10</v>
      </c>
      <c r="G176" s="169" t="s">
        <v>118</v>
      </c>
      <c r="H176" s="49">
        <v>2473000</v>
      </c>
      <c r="I176" s="118">
        <f t="shared" si="8"/>
        <v>989200</v>
      </c>
      <c r="J176" s="133">
        <f t="shared" si="22"/>
        <v>2473000</v>
      </c>
      <c r="K176" s="17">
        <f t="shared" si="23"/>
        <v>989200</v>
      </c>
      <c r="L176" s="56">
        <f t="shared" si="21"/>
        <v>100000</v>
      </c>
      <c r="M176" s="118">
        <f t="shared" si="24"/>
        <v>1500000</v>
      </c>
      <c r="N176" s="52">
        <v>1484000</v>
      </c>
      <c r="O176" s="7" t="s">
        <v>582</v>
      </c>
      <c r="P176" s="9"/>
      <c r="Q176" s="161"/>
      <c r="R176" s="161"/>
    </row>
    <row r="177" spans="1:18" ht="38.25" x14ac:dyDescent="0.2">
      <c r="A177" s="26" t="s">
        <v>723</v>
      </c>
      <c r="B177" s="29" t="s">
        <v>708</v>
      </c>
      <c r="C177" s="9" t="s">
        <v>123</v>
      </c>
      <c r="D177" s="27"/>
      <c r="E177" s="27"/>
      <c r="F177" s="163">
        <v>12</v>
      </c>
      <c r="G177" s="169" t="s">
        <v>256</v>
      </c>
      <c r="H177" s="49">
        <v>2789000</v>
      </c>
      <c r="I177" s="118">
        <f t="shared" si="8"/>
        <v>1115600</v>
      </c>
      <c r="J177" s="133">
        <f t="shared" si="22"/>
        <v>2789000</v>
      </c>
      <c r="K177" s="17">
        <f t="shared" si="23"/>
        <v>1115600</v>
      </c>
      <c r="L177" s="56">
        <f t="shared" si="21"/>
        <v>120000</v>
      </c>
      <c r="M177" s="118">
        <f t="shared" si="24"/>
        <v>1140000</v>
      </c>
      <c r="N177" s="52">
        <v>2000000</v>
      </c>
      <c r="O177" s="7" t="s">
        <v>650</v>
      </c>
      <c r="P177" s="9"/>
      <c r="Q177" s="161"/>
      <c r="R177" s="161"/>
    </row>
    <row r="178" spans="1:18" ht="38.25" x14ac:dyDescent="0.2">
      <c r="A178" s="26" t="s">
        <v>724</v>
      </c>
      <c r="B178" s="29" t="s">
        <v>709</v>
      </c>
      <c r="C178" s="9" t="s">
        <v>355</v>
      </c>
      <c r="D178" s="27"/>
      <c r="E178" s="27"/>
      <c r="F178" s="163">
        <v>16</v>
      </c>
      <c r="G178" s="169" t="s">
        <v>256</v>
      </c>
      <c r="H178" s="49">
        <v>4025000</v>
      </c>
      <c r="I178" s="118">
        <f t="shared" si="8"/>
        <v>1420000</v>
      </c>
      <c r="J178" s="133">
        <f t="shared" si="22"/>
        <v>4025000</v>
      </c>
      <c r="K178" s="17">
        <f t="shared" si="23"/>
        <v>1420000</v>
      </c>
      <c r="L178" s="56">
        <f t="shared" si="21"/>
        <v>160000</v>
      </c>
      <c r="M178" s="118">
        <f t="shared" si="24"/>
        <v>1420000</v>
      </c>
      <c r="N178" s="52">
        <v>2400000</v>
      </c>
      <c r="O178" s="7" t="s">
        <v>356</v>
      </c>
      <c r="P178" s="9"/>
      <c r="Q178" s="161"/>
      <c r="R178" s="161"/>
    </row>
    <row r="179" spans="1:18" ht="38.25" x14ac:dyDescent="0.2">
      <c r="A179" s="26" t="s">
        <v>725</v>
      </c>
      <c r="B179" s="29" t="s">
        <v>710</v>
      </c>
      <c r="C179" s="9" t="s">
        <v>245</v>
      </c>
      <c r="D179" s="27"/>
      <c r="E179" s="27"/>
      <c r="F179" s="163">
        <v>22</v>
      </c>
      <c r="G179" s="169" t="s">
        <v>176</v>
      </c>
      <c r="H179" s="49">
        <v>3589000</v>
      </c>
      <c r="I179" s="118">
        <f t="shared" si="8"/>
        <v>1435600</v>
      </c>
      <c r="J179" s="133">
        <f t="shared" si="22"/>
        <v>3589000</v>
      </c>
      <c r="K179" s="17">
        <f t="shared" si="23"/>
        <v>1435600</v>
      </c>
      <c r="L179" s="56">
        <f t="shared" si="21"/>
        <v>220000</v>
      </c>
      <c r="M179" s="118">
        <f t="shared" si="24"/>
        <v>1840000</v>
      </c>
      <c r="N179" s="52">
        <v>2765000</v>
      </c>
      <c r="O179" s="7" t="s">
        <v>246</v>
      </c>
      <c r="P179" s="9"/>
      <c r="Q179" s="161"/>
      <c r="R179" s="161"/>
    </row>
    <row r="180" spans="1:18" ht="38.25" x14ac:dyDescent="0.2">
      <c r="A180" s="26" t="s">
        <v>726</v>
      </c>
      <c r="B180" s="29" t="s">
        <v>711</v>
      </c>
      <c r="C180" s="9" t="s">
        <v>181</v>
      </c>
      <c r="D180" s="28"/>
      <c r="E180" s="28"/>
      <c r="F180" s="163">
        <v>25</v>
      </c>
      <c r="G180" s="169" t="s">
        <v>584</v>
      </c>
      <c r="H180" s="49">
        <v>2682000</v>
      </c>
      <c r="I180" s="118">
        <f t="shared" si="8"/>
        <v>1072800</v>
      </c>
      <c r="J180" s="133">
        <f t="shared" si="22"/>
        <v>2682000</v>
      </c>
      <c r="K180" s="17">
        <f t="shared" si="23"/>
        <v>1072800</v>
      </c>
      <c r="L180" s="56">
        <f t="shared" si="21"/>
        <v>250000</v>
      </c>
      <c r="M180" s="118">
        <f t="shared" si="24"/>
        <v>2050000</v>
      </c>
      <c r="N180" s="52">
        <v>1610000</v>
      </c>
      <c r="O180" s="7" t="s">
        <v>583</v>
      </c>
      <c r="P180" s="9" t="s">
        <v>731</v>
      </c>
      <c r="Q180" s="161"/>
      <c r="R180" s="161"/>
    </row>
    <row r="181" spans="1:18" ht="38.25" x14ac:dyDescent="0.2">
      <c r="A181" s="26" t="s">
        <v>727</v>
      </c>
      <c r="B181" s="29" t="s">
        <v>712</v>
      </c>
      <c r="C181" s="9" t="s">
        <v>585</v>
      </c>
      <c r="D181" s="27"/>
      <c r="E181" s="27"/>
      <c r="F181" s="163">
        <v>18</v>
      </c>
      <c r="G181" s="169" t="s">
        <v>187</v>
      </c>
      <c r="H181" s="49">
        <v>5161000</v>
      </c>
      <c r="I181" s="118">
        <f t="shared" si="8"/>
        <v>1560000</v>
      </c>
      <c r="J181" s="133">
        <f t="shared" si="22"/>
        <v>5161000</v>
      </c>
      <c r="K181" s="17">
        <f t="shared" si="23"/>
        <v>1560000</v>
      </c>
      <c r="L181" s="56">
        <f t="shared" si="21"/>
        <v>180000</v>
      </c>
      <c r="M181" s="118">
        <f t="shared" si="24"/>
        <v>1560000</v>
      </c>
      <c r="N181" s="52">
        <v>3096000</v>
      </c>
      <c r="O181" s="7" t="s">
        <v>586</v>
      </c>
      <c r="P181" s="7"/>
      <c r="Q181" s="161"/>
      <c r="R181" s="161"/>
    </row>
    <row r="182" spans="1:18" ht="13.5" x14ac:dyDescent="0.2">
      <c r="A182" s="48"/>
      <c r="B182" s="50"/>
      <c r="C182" s="10" t="s">
        <v>742</v>
      </c>
      <c r="D182" s="34"/>
      <c r="E182" s="34"/>
      <c r="F182" s="34"/>
      <c r="G182" s="168"/>
      <c r="H182" s="10">
        <f>SUM(H5:H181)</f>
        <v>642664300</v>
      </c>
      <c r="I182" s="10">
        <f>SUM(I5:I181)</f>
        <v>251176320</v>
      </c>
      <c r="J182" s="10">
        <f>SUM(J5:J181)</f>
        <v>641144300</v>
      </c>
      <c r="K182" s="18"/>
      <c r="L182" s="10"/>
      <c r="M182" s="10"/>
      <c r="N182" s="10"/>
      <c r="O182" s="10"/>
      <c r="P182" s="10"/>
      <c r="Q182" s="156">
        <f>SUM(Q5:Q181)</f>
        <v>0</v>
      </c>
      <c r="R182" s="156"/>
    </row>
    <row r="183" spans="1:18" x14ac:dyDescent="0.2">
      <c r="A183" s="38"/>
      <c r="B183" s="38"/>
      <c r="C183" s="39"/>
      <c r="D183" s="40"/>
      <c r="E183" s="40"/>
      <c r="F183" s="38"/>
      <c r="G183" s="140"/>
      <c r="H183" s="41"/>
      <c r="I183" s="41"/>
      <c r="J183" s="46"/>
      <c r="K183" s="41"/>
      <c r="L183" s="41"/>
      <c r="M183" s="46"/>
      <c r="N183" s="41"/>
      <c r="O183" s="41"/>
      <c r="P183" s="39"/>
    </row>
    <row r="184" spans="1:18" ht="15.75" customHeight="1" x14ac:dyDescent="0.2">
      <c r="A184" s="35"/>
      <c r="B184" s="39"/>
      <c r="C184" s="39"/>
      <c r="D184" s="139"/>
      <c r="E184" s="39"/>
      <c r="F184" s="39"/>
      <c r="G184" s="139"/>
      <c r="H184" s="39"/>
      <c r="I184" s="39"/>
      <c r="J184" s="39"/>
      <c r="M184" s="21"/>
      <c r="P184" s="21"/>
    </row>
    <row r="185" spans="1:18" ht="15.75" customHeight="1" x14ac:dyDescent="0.2">
      <c r="A185" s="35"/>
      <c r="B185" s="39"/>
      <c r="C185" s="39"/>
      <c r="D185" s="139"/>
      <c r="E185" s="39"/>
      <c r="F185" s="39"/>
      <c r="G185" s="45"/>
      <c r="H185" s="39"/>
      <c r="I185" s="39"/>
      <c r="J185" s="39"/>
      <c r="M185" s="21"/>
      <c r="P185" s="21"/>
    </row>
    <row r="186" spans="1:18" s="37" customFormat="1" ht="15.75" customHeight="1" x14ac:dyDescent="0.2">
      <c r="A186" s="35"/>
      <c r="B186" s="36"/>
      <c r="C186" s="36"/>
      <c r="D186" s="45"/>
      <c r="E186" s="36"/>
      <c r="F186" s="36"/>
      <c r="G186" s="41"/>
      <c r="H186" s="36"/>
      <c r="I186" s="36"/>
      <c r="J186" s="36"/>
      <c r="Q186" s="162"/>
      <c r="R186" s="162"/>
    </row>
    <row r="187" spans="1:18" x14ac:dyDescent="0.2">
      <c r="A187" s="38"/>
      <c r="B187" s="38"/>
      <c r="C187" s="39"/>
      <c r="D187" s="40"/>
      <c r="E187" s="40"/>
      <c r="F187" s="38"/>
      <c r="G187" s="41"/>
      <c r="H187" s="41"/>
      <c r="I187" s="41"/>
      <c r="J187" s="46"/>
      <c r="K187" s="41"/>
      <c r="L187" s="41"/>
      <c r="M187" s="46"/>
      <c r="N187" s="41"/>
      <c r="O187" s="41"/>
      <c r="P187" s="39"/>
    </row>
    <row r="188" spans="1:18" x14ac:dyDescent="0.2">
      <c r="A188" s="38"/>
      <c r="B188" s="38"/>
      <c r="C188" s="39"/>
      <c r="D188" s="40"/>
      <c r="E188" s="40"/>
      <c r="F188" s="38"/>
      <c r="G188" s="41"/>
      <c r="H188" s="41"/>
      <c r="I188" s="41"/>
      <c r="J188" s="46"/>
      <c r="K188" s="41"/>
      <c r="L188" s="41"/>
      <c r="M188" s="46"/>
      <c r="N188" s="41"/>
      <c r="O188" s="41"/>
      <c r="P188" s="39"/>
    </row>
    <row r="189" spans="1:18" x14ac:dyDescent="0.2">
      <c r="A189" s="38"/>
      <c r="B189" s="38"/>
      <c r="C189" s="39"/>
      <c r="D189" s="40"/>
      <c r="E189" s="40"/>
      <c r="F189" s="38"/>
      <c r="G189" s="41"/>
      <c r="H189" s="41"/>
      <c r="I189" s="41"/>
      <c r="J189" s="46"/>
      <c r="K189" s="41"/>
      <c r="L189" s="41"/>
      <c r="M189" s="46"/>
      <c r="N189" s="41"/>
      <c r="O189" s="41"/>
      <c r="P189" s="39"/>
    </row>
    <row r="190" spans="1:18" x14ac:dyDescent="0.2">
      <c r="A190" s="38"/>
      <c r="B190" s="38"/>
      <c r="C190" s="39"/>
      <c r="D190" s="40"/>
      <c r="E190" s="40"/>
      <c r="F190" s="38"/>
      <c r="G190" s="41"/>
      <c r="H190" s="41"/>
      <c r="I190" s="41"/>
      <c r="J190" s="46"/>
      <c r="K190" s="41"/>
      <c r="L190" s="41"/>
      <c r="M190" s="46"/>
      <c r="N190" s="41"/>
      <c r="O190" s="41"/>
      <c r="P190" s="39"/>
    </row>
    <row r="191" spans="1:18" x14ac:dyDescent="0.2">
      <c r="A191" s="38"/>
      <c r="B191" s="38"/>
      <c r="C191" s="39"/>
      <c r="D191" s="40"/>
      <c r="E191" s="40"/>
      <c r="F191" s="38"/>
      <c r="H191" s="41"/>
      <c r="I191" s="41"/>
      <c r="J191" s="46"/>
      <c r="K191" s="41"/>
      <c r="L191" s="41"/>
      <c r="M191" s="46"/>
      <c r="N191" s="41"/>
      <c r="O191" s="41"/>
      <c r="P191" s="39"/>
    </row>
    <row r="211" spans="1:16" x14ac:dyDescent="0.2">
      <c r="G211" s="44"/>
    </row>
    <row r="212" spans="1:16" x14ac:dyDescent="0.2">
      <c r="A212" s="21"/>
      <c r="B212" s="21"/>
      <c r="C212" s="21"/>
      <c r="D212" s="21"/>
      <c r="E212" s="21"/>
      <c r="F212" s="43"/>
      <c r="G212" s="44"/>
      <c r="J212" s="21"/>
      <c r="M212" s="21"/>
      <c r="P212" s="21"/>
    </row>
    <row r="213" spans="1:16" x14ac:dyDescent="0.2">
      <c r="A213" s="21"/>
      <c r="B213" s="21"/>
      <c r="C213" s="21"/>
      <c r="D213" s="21"/>
      <c r="E213" s="21"/>
      <c r="F213" s="43"/>
      <c r="G213" s="44"/>
      <c r="J213" s="21"/>
      <c r="M213" s="21"/>
      <c r="P213" s="21"/>
    </row>
    <row r="214" spans="1:16" x14ac:dyDescent="0.2">
      <c r="A214" s="21"/>
      <c r="B214" s="21"/>
      <c r="C214" s="21"/>
      <c r="D214" s="21"/>
      <c r="E214" s="21"/>
      <c r="F214" s="43"/>
      <c r="G214" s="44"/>
      <c r="J214" s="21"/>
      <c r="M214" s="21"/>
      <c r="P214" s="21"/>
    </row>
    <row r="215" spans="1:16" x14ac:dyDescent="0.2">
      <c r="A215" s="21"/>
      <c r="B215" s="21"/>
      <c r="C215" s="21"/>
      <c r="D215" s="21"/>
      <c r="E215" s="21"/>
      <c r="F215" s="43"/>
      <c r="G215" s="44"/>
      <c r="J215" s="21"/>
      <c r="M215" s="21"/>
      <c r="P215" s="21"/>
    </row>
    <row r="216" spans="1:16" x14ac:dyDescent="0.2">
      <c r="A216" s="21"/>
      <c r="B216" s="21"/>
      <c r="C216" s="21"/>
      <c r="D216" s="21"/>
      <c r="E216" s="21"/>
      <c r="F216" s="43"/>
      <c r="G216" s="44"/>
      <c r="J216" s="21"/>
      <c r="M216" s="21"/>
      <c r="P216" s="21"/>
    </row>
    <row r="217" spans="1:16" x14ac:dyDescent="0.2">
      <c r="A217" s="21"/>
      <c r="B217" s="21"/>
      <c r="C217" s="21"/>
      <c r="D217" s="21"/>
      <c r="E217" s="21"/>
      <c r="F217" s="43"/>
      <c r="G217" s="44"/>
      <c r="J217" s="21"/>
      <c r="M217" s="21"/>
      <c r="P217" s="21"/>
    </row>
    <row r="218" spans="1:16" x14ac:dyDescent="0.2">
      <c r="A218" s="21"/>
      <c r="B218" s="21"/>
      <c r="C218" s="21"/>
      <c r="D218" s="21"/>
      <c r="E218" s="21"/>
      <c r="F218" s="43"/>
      <c r="G218" s="44"/>
      <c r="J218" s="21"/>
      <c r="M218" s="21"/>
      <c r="P218" s="21"/>
    </row>
    <row r="219" spans="1:16" x14ac:dyDescent="0.2">
      <c r="A219" s="21"/>
      <c r="B219" s="21"/>
      <c r="C219" s="21"/>
      <c r="D219" s="21"/>
      <c r="E219" s="21"/>
      <c r="F219" s="43"/>
      <c r="G219" s="44"/>
      <c r="J219" s="21"/>
      <c r="M219" s="21"/>
      <c r="P219" s="21"/>
    </row>
    <row r="220" spans="1:16" x14ac:dyDescent="0.2">
      <c r="A220" s="21"/>
      <c r="B220" s="21"/>
      <c r="C220" s="21"/>
      <c r="D220" s="21"/>
      <c r="E220" s="21"/>
      <c r="F220" s="43"/>
      <c r="J220" s="21"/>
      <c r="M220" s="21"/>
      <c r="P220" s="21"/>
    </row>
  </sheetData>
  <mergeCells count="1">
    <mergeCell ref="A1:P1"/>
  </mergeCells>
  <phoneticPr fontId="0" type="noConversion"/>
  <printOptions horizontalCentered="1" gridLines="1"/>
  <pageMargins left="0.39370078740157483" right="0.39370078740157483" top="0.59055118110236227" bottom="0.59055118110236227" header="0.51181102362204722" footer="0.51181102362204722"/>
  <pageSetup paperSize="9" scale="75" orientation="landscape" r:id="rId1"/>
  <headerFooter alignWithMargins="0">
    <oddFooter>&amp;L&amp;D&amp;C&amp;P</oddFooter>
  </headerFooter>
  <rowBreaks count="1" manualBreakCount="1">
    <brk id="18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85" zoomScaleNormal="100" zoomScaleSheetLayoutView="85" workbookViewId="0">
      <pane xSplit="5" ySplit="4" topLeftCell="F5" activePane="bottomRight" state="frozen"/>
      <selection pane="topRight" activeCell="G1" sqref="G1"/>
      <selection pane="bottomLeft" activeCell="A5" sqref="A5"/>
      <selection pane="bottomRight" activeCell="A5" sqref="A5"/>
    </sheetView>
  </sheetViews>
  <sheetFormatPr defaultRowHeight="12.75" x14ac:dyDescent="0.2"/>
  <cols>
    <col min="1" max="1" width="4.28515625" style="12" bestFit="1" customWidth="1"/>
    <col min="2" max="2" width="5.28515625" style="12" bestFit="1" customWidth="1"/>
    <col min="3" max="3" width="17.7109375" style="14" bestFit="1" customWidth="1"/>
    <col min="4" max="4" width="6.28515625" style="13" hidden="1" customWidth="1"/>
    <col min="5" max="5" width="17.140625" style="1" customWidth="1"/>
    <col min="6" max="6" width="11.42578125" style="14" customWidth="1"/>
    <col min="7" max="7" width="12" style="14" customWidth="1"/>
    <col min="8" max="8" width="11.42578125" style="14" hidden="1" customWidth="1"/>
    <col min="9" max="9" width="12.85546875" style="14" customWidth="1"/>
    <col min="10" max="10" width="11.85546875" style="14" customWidth="1"/>
    <col min="11" max="11" width="11.42578125" style="14" bestFit="1" customWidth="1"/>
    <col min="12" max="12" width="10.28515625" style="14" bestFit="1" customWidth="1"/>
    <col min="13" max="13" width="14.5703125" style="21" customWidth="1"/>
    <col min="14" max="14" width="15.5703125" style="15" customWidth="1"/>
    <col min="15" max="15" width="18.42578125" style="157" bestFit="1" customWidth="1"/>
    <col min="16" max="16384" width="9.140625" style="21"/>
  </cols>
  <sheetData>
    <row r="1" spans="1:15" ht="18.75" x14ac:dyDescent="0.3">
      <c r="A1" s="21"/>
      <c r="B1" s="179" t="s">
        <v>190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53"/>
    </row>
    <row r="2" spans="1:15" ht="12.75" customHeight="1" x14ac:dyDescent="0.3">
      <c r="A2" s="20"/>
      <c r="B2" s="2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4"/>
    </row>
    <row r="4" spans="1:15" ht="67.5" x14ac:dyDescent="0.2">
      <c r="A4" s="2" t="s">
        <v>194</v>
      </c>
      <c r="B4" s="2" t="s">
        <v>195</v>
      </c>
      <c r="C4" s="2" t="s">
        <v>0</v>
      </c>
      <c r="D4" s="2" t="s">
        <v>1</v>
      </c>
      <c r="E4" s="2" t="s">
        <v>2</v>
      </c>
      <c r="F4" s="2" t="s">
        <v>207</v>
      </c>
      <c r="G4" s="2" t="s">
        <v>206</v>
      </c>
      <c r="H4" s="2" t="s">
        <v>208</v>
      </c>
      <c r="I4" s="2" t="s">
        <v>211</v>
      </c>
      <c r="J4" s="25" t="s">
        <v>205</v>
      </c>
      <c r="K4" s="25" t="s">
        <v>209</v>
      </c>
      <c r="L4" s="2" t="s">
        <v>4</v>
      </c>
      <c r="M4" s="2" t="s">
        <v>65</v>
      </c>
      <c r="N4" s="2" t="s">
        <v>3</v>
      </c>
      <c r="O4" s="150" t="s">
        <v>743</v>
      </c>
    </row>
    <row r="5" spans="1:15" s="22" customFormat="1" ht="51.75" customHeight="1" x14ac:dyDescent="0.2">
      <c r="A5" s="4" t="s">
        <v>21</v>
      </c>
      <c r="B5" s="4" t="s">
        <v>21</v>
      </c>
      <c r="C5" s="3" t="s">
        <v>133</v>
      </c>
      <c r="D5" s="77">
        <v>60</v>
      </c>
      <c r="E5" s="169" t="s">
        <v>163</v>
      </c>
      <c r="F5" s="171">
        <v>4900000</v>
      </c>
      <c r="G5" s="117">
        <f>IF(F5&lt;750000,0,IF(F5*0.4&lt;=D5*70000+300000,F5*0.4,D5*70000+300000))</f>
        <v>1960000</v>
      </c>
      <c r="H5" s="116">
        <f>F5</f>
        <v>4900000</v>
      </c>
      <c r="I5" s="61">
        <f>IF(G5+0&gt;K5,K5,G5+0)</f>
        <v>1960000</v>
      </c>
      <c r="J5" s="60">
        <f t="shared" ref="J5:J17" si="0">IF(D5&gt;=30,300000,D5*10000)</f>
        <v>300000</v>
      </c>
      <c r="K5" s="118">
        <f>D5*70000+300000</f>
        <v>4500000</v>
      </c>
      <c r="L5" s="6">
        <v>2940000</v>
      </c>
      <c r="M5" s="7" t="s">
        <v>197</v>
      </c>
      <c r="N5" s="7"/>
      <c r="O5" s="155"/>
    </row>
    <row r="6" spans="1:15" s="22" customFormat="1" ht="38.25" x14ac:dyDescent="0.2">
      <c r="A6" s="4" t="s">
        <v>5</v>
      </c>
      <c r="B6" s="4" t="s">
        <v>5</v>
      </c>
      <c r="C6" s="3" t="s">
        <v>196</v>
      </c>
      <c r="D6" s="77">
        <v>60</v>
      </c>
      <c r="E6" s="169" t="s">
        <v>412</v>
      </c>
      <c r="F6" s="171">
        <v>4000000</v>
      </c>
      <c r="G6" s="117">
        <f t="shared" ref="G6:G75" si="1">IF(F6&lt;750000,0,IF(F6*0.4&lt;=D6*70000+300000,F6*0.4,D6*70000+300000))</f>
        <v>1600000</v>
      </c>
      <c r="H6" s="116">
        <f t="shared" ref="H6:H14" si="2">F6</f>
        <v>4000000</v>
      </c>
      <c r="I6" s="61">
        <f t="shared" ref="I6:I75" si="3">IF(G6+0&gt;K6,K6,G6+0)</f>
        <v>1600000</v>
      </c>
      <c r="J6" s="60">
        <f t="shared" si="0"/>
        <v>300000</v>
      </c>
      <c r="K6" s="118">
        <f t="shared" ref="K6:K15" si="4">D6*70000+300000</f>
        <v>4500000</v>
      </c>
      <c r="L6" s="6">
        <v>2400000</v>
      </c>
      <c r="M6" s="7" t="s">
        <v>198</v>
      </c>
      <c r="N6" s="7"/>
      <c r="O6" s="155"/>
    </row>
    <row r="7" spans="1:15" s="22" customFormat="1" ht="38.25" x14ac:dyDescent="0.2">
      <c r="A7" s="4" t="s">
        <v>6</v>
      </c>
      <c r="B7" s="4" t="s">
        <v>6</v>
      </c>
      <c r="C7" s="3" t="s">
        <v>131</v>
      </c>
      <c r="D7" s="77">
        <v>60</v>
      </c>
      <c r="E7" s="169" t="s">
        <v>412</v>
      </c>
      <c r="F7" s="171">
        <v>4000000</v>
      </c>
      <c r="G7" s="117">
        <f t="shared" si="1"/>
        <v>1600000</v>
      </c>
      <c r="H7" s="116">
        <f t="shared" si="2"/>
        <v>4000000</v>
      </c>
      <c r="I7" s="61">
        <f t="shared" si="3"/>
        <v>1600000</v>
      </c>
      <c r="J7" s="60">
        <f t="shared" si="0"/>
        <v>300000</v>
      </c>
      <c r="K7" s="118">
        <f t="shared" si="4"/>
        <v>4500000</v>
      </c>
      <c r="L7" s="6">
        <v>2400000</v>
      </c>
      <c r="M7" s="7" t="s">
        <v>199</v>
      </c>
      <c r="N7" s="7"/>
      <c r="O7" s="155"/>
    </row>
    <row r="8" spans="1:15" s="22" customFormat="1" ht="38.25" x14ac:dyDescent="0.2">
      <c r="A8" s="4" t="s">
        <v>7</v>
      </c>
      <c r="B8" s="4" t="s">
        <v>7</v>
      </c>
      <c r="C8" s="3" t="s">
        <v>132</v>
      </c>
      <c r="D8" s="77">
        <v>45</v>
      </c>
      <c r="E8" s="169" t="s">
        <v>412</v>
      </c>
      <c r="F8" s="171">
        <v>4500000</v>
      </c>
      <c r="G8" s="117">
        <f t="shared" si="1"/>
        <v>1800000</v>
      </c>
      <c r="H8" s="116">
        <f t="shared" si="2"/>
        <v>4500000</v>
      </c>
      <c r="I8" s="61">
        <f t="shared" si="3"/>
        <v>1800000</v>
      </c>
      <c r="J8" s="60">
        <f t="shared" si="0"/>
        <v>300000</v>
      </c>
      <c r="K8" s="118">
        <f t="shared" si="4"/>
        <v>3450000</v>
      </c>
      <c r="L8" s="6">
        <v>2700000</v>
      </c>
      <c r="M8" s="7" t="s">
        <v>200</v>
      </c>
      <c r="N8" s="7"/>
      <c r="O8" s="155"/>
    </row>
    <row r="9" spans="1:15" s="22" customFormat="1" ht="51" x14ac:dyDescent="0.2">
      <c r="A9" s="4" t="s">
        <v>22</v>
      </c>
      <c r="B9" s="4" t="s">
        <v>22</v>
      </c>
      <c r="C9" s="3" t="s">
        <v>419</v>
      </c>
      <c r="D9" s="77">
        <v>63</v>
      </c>
      <c r="E9" s="169" t="s">
        <v>414</v>
      </c>
      <c r="F9" s="171">
        <v>1300000</v>
      </c>
      <c r="G9" s="117">
        <f t="shared" si="1"/>
        <v>520000</v>
      </c>
      <c r="H9" s="116">
        <f t="shared" si="2"/>
        <v>1300000</v>
      </c>
      <c r="I9" s="61">
        <f t="shared" si="3"/>
        <v>520000</v>
      </c>
      <c r="J9" s="60">
        <f t="shared" si="0"/>
        <v>300000</v>
      </c>
      <c r="K9" s="118">
        <f t="shared" si="4"/>
        <v>4710000</v>
      </c>
      <c r="L9" s="6">
        <v>780000</v>
      </c>
      <c r="M9" s="7" t="s">
        <v>587</v>
      </c>
      <c r="N9" s="7"/>
      <c r="O9" s="155"/>
    </row>
    <row r="10" spans="1:15" s="22" customFormat="1" ht="38.25" x14ac:dyDescent="0.2">
      <c r="A10" s="4" t="s">
        <v>23</v>
      </c>
      <c r="B10" s="4" t="s">
        <v>23</v>
      </c>
      <c r="C10" s="3" t="s">
        <v>230</v>
      </c>
      <c r="D10" s="77">
        <v>61</v>
      </c>
      <c r="E10" s="169" t="s">
        <v>163</v>
      </c>
      <c r="F10" s="171">
        <v>5680000</v>
      </c>
      <c r="G10" s="117">
        <f t="shared" si="1"/>
        <v>2272000</v>
      </c>
      <c r="H10" s="116">
        <f t="shared" si="2"/>
        <v>5680000</v>
      </c>
      <c r="I10" s="61">
        <f t="shared" si="3"/>
        <v>2272000</v>
      </c>
      <c r="J10" s="60">
        <f t="shared" si="0"/>
        <v>300000</v>
      </c>
      <c r="K10" s="118">
        <f t="shared" si="4"/>
        <v>4570000</v>
      </c>
      <c r="L10" s="6">
        <v>3400000</v>
      </c>
      <c r="M10" s="7" t="s">
        <v>231</v>
      </c>
      <c r="N10" s="7"/>
      <c r="O10" s="155"/>
    </row>
    <row r="11" spans="1:15" s="22" customFormat="1" ht="38.25" x14ac:dyDescent="0.2">
      <c r="A11" s="4" t="s">
        <v>24</v>
      </c>
      <c r="B11" s="4" t="s">
        <v>24</v>
      </c>
      <c r="C11" s="3" t="s">
        <v>430</v>
      </c>
      <c r="D11" s="77">
        <v>60</v>
      </c>
      <c r="E11" s="169" t="s">
        <v>431</v>
      </c>
      <c r="F11" s="171">
        <v>5344000</v>
      </c>
      <c r="G11" s="117">
        <f t="shared" si="1"/>
        <v>2137600</v>
      </c>
      <c r="H11" s="116">
        <f t="shared" si="2"/>
        <v>5344000</v>
      </c>
      <c r="I11" s="61">
        <f t="shared" si="3"/>
        <v>2137600</v>
      </c>
      <c r="J11" s="60">
        <f t="shared" si="0"/>
        <v>300000</v>
      </c>
      <c r="K11" s="118">
        <f t="shared" si="4"/>
        <v>4500000</v>
      </c>
      <c r="L11" s="6">
        <v>3300000</v>
      </c>
      <c r="M11" s="7" t="s">
        <v>432</v>
      </c>
      <c r="N11" s="7"/>
      <c r="O11" s="155"/>
    </row>
    <row r="12" spans="1:15" s="22" customFormat="1" ht="38.25" x14ac:dyDescent="0.2">
      <c r="A12" s="4" t="s">
        <v>8</v>
      </c>
      <c r="B12" s="4" t="s">
        <v>8</v>
      </c>
      <c r="C12" s="3" t="s">
        <v>216</v>
      </c>
      <c r="D12" s="77">
        <v>20</v>
      </c>
      <c r="E12" s="169" t="s">
        <v>217</v>
      </c>
      <c r="F12" s="171">
        <v>869000</v>
      </c>
      <c r="G12" s="117">
        <f t="shared" si="1"/>
        <v>347600</v>
      </c>
      <c r="H12" s="116">
        <f t="shared" si="2"/>
        <v>869000</v>
      </c>
      <c r="I12" s="61">
        <f t="shared" si="3"/>
        <v>347600</v>
      </c>
      <c r="J12" s="60">
        <f t="shared" si="0"/>
        <v>200000</v>
      </c>
      <c r="K12" s="118">
        <f t="shared" si="4"/>
        <v>1700000</v>
      </c>
      <c r="L12" s="6">
        <v>630000</v>
      </c>
      <c r="M12" s="7" t="s">
        <v>218</v>
      </c>
      <c r="N12" s="7"/>
      <c r="O12" s="155"/>
    </row>
    <row r="13" spans="1:15" s="22" customFormat="1" ht="38.25" x14ac:dyDescent="0.2">
      <c r="A13" s="4" t="s">
        <v>9</v>
      </c>
      <c r="B13" s="4" t="s">
        <v>9</v>
      </c>
      <c r="C13" s="3" t="s">
        <v>130</v>
      </c>
      <c r="D13" s="77">
        <v>45</v>
      </c>
      <c r="E13" s="169" t="s">
        <v>412</v>
      </c>
      <c r="F13" s="172">
        <v>5000000</v>
      </c>
      <c r="G13" s="117">
        <f t="shared" si="1"/>
        <v>2000000</v>
      </c>
      <c r="H13" s="119">
        <f t="shared" si="2"/>
        <v>5000000</v>
      </c>
      <c r="I13" s="73">
        <f t="shared" si="3"/>
        <v>2000000</v>
      </c>
      <c r="J13" s="60">
        <f t="shared" si="0"/>
        <v>300000</v>
      </c>
      <c r="K13" s="120">
        <f t="shared" si="4"/>
        <v>3450000</v>
      </c>
      <c r="L13" s="81">
        <v>3000000</v>
      </c>
      <c r="M13" s="7" t="s">
        <v>201</v>
      </c>
      <c r="N13" s="7"/>
      <c r="O13" s="155"/>
    </row>
    <row r="14" spans="1:15" s="22" customFormat="1" ht="38.25" x14ac:dyDescent="0.2">
      <c r="A14" s="4" t="s">
        <v>25</v>
      </c>
      <c r="B14" s="72" t="s">
        <v>25</v>
      </c>
      <c r="C14" s="3" t="s">
        <v>411</v>
      </c>
      <c r="D14" s="77">
        <v>20</v>
      </c>
      <c r="E14" s="169" t="s">
        <v>176</v>
      </c>
      <c r="F14" s="172">
        <v>2500000</v>
      </c>
      <c r="G14" s="117">
        <f t="shared" si="1"/>
        <v>1000000</v>
      </c>
      <c r="H14" s="119">
        <f t="shared" si="2"/>
        <v>2500000</v>
      </c>
      <c r="I14" s="73">
        <f t="shared" si="3"/>
        <v>1000000</v>
      </c>
      <c r="J14" s="80">
        <f t="shared" si="0"/>
        <v>200000</v>
      </c>
      <c r="K14" s="120">
        <f t="shared" si="4"/>
        <v>1700000</v>
      </c>
      <c r="L14" s="94">
        <v>1500000</v>
      </c>
      <c r="M14" s="7" t="s">
        <v>413</v>
      </c>
      <c r="N14" s="7"/>
      <c r="O14" s="155"/>
    </row>
    <row r="15" spans="1:15" s="22" customFormat="1" ht="38.25" x14ac:dyDescent="0.2">
      <c r="A15" s="77" t="s">
        <v>10</v>
      </c>
      <c r="B15" s="72" t="s">
        <v>10</v>
      </c>
      <c r="C15" s="51" t="s">
        <v>409</v>
      </c>
      <c r="D15" s="77">
        <v>35</v>
      </c>
      <c r="E15" s="169" t="s">
        <v>256</v>
      </c>
      <c r="F15" s="172">
        <v>3700000</v>
      </c>
      <c r="G15" s="107">
        <f>IF(F15&lt;750000,0,IF(F15*0.4&lt;=D15*70000+300000,F15*0.4,D15*70000+300000))</f>
        <v>1480000</v>
      </c>
      <c r="H15" s="119">
        <f>F15+F17+F16</f>
        <v>4520000</v>
      </c>
      <c r="I15" s="73">
        <f>IF(G15+G16+G17&gt;K15,K15,G15+G16+G17)</f>
        <v>1480000</v>
      </c>
      <c r="J15" s="80">
        <f t="shared" si="0"/>
        <v>300000</v>
      </c>
      <c r="K15" s="120">
        <f t="shared" si="4"/>
        <v>2750000</v>
      </c>
      <c r="L15" s="94">
        <v>2708000</v>
      </c>
      <c r="M15" s="93" t="s">
        <v>203</v>
      </c>
      <c r="N15" s="7"/>
      <c r="O15" s="155"/>
    </row>
    <row r="16" spans="1:15" s="22" customFormat="1" ht="25.5" x14ac:dyDescent="0.2">
      <c r="A16" s="77" t="s">
        <v>26</v>
      </c>
      <c r="B16" s="78"/>
      <c r="C16" s="51" t="s">
        <v>409</v>
      </c>
      <c r="D16" s="77">
        <v>35</v>
      </c>
      <c r="E16" s="169" t="s">
        <v>244</v>
      </c>
      <c r="F16" s="172">
        <v>540000</v>
      </c>
      <c r="G16" s="107">
        <f t="shared" si="1"/>
        <v>0</v>
      </c>
      <c r="H16" s="145" t="s">
        <v>277</v>
      </c>
      <c r="I16" s="146" t="s">
        <v>277</v>
      </c>
      <c r="J16" s="57">
        <f>IF(D16&gt;=30,300000,D16*10000)</f>
        <v>300000</v>
      </c>
      <c r="K16" s="121" t="s">
        <v>109</v>
      </c>
      <c r="L16" s="95" t="s">
        <v>109</v>
      </c>
      <c r="M16" s="93" t="s">
        <v>203</v>
      </c>
      <c r="N16" s="175" t="s">
        <v>112</v>
      </c>
      <c r="O16" s="158"/>
    </row>
    <row r="17" spans="1:15" s="22" customFormat="1" ht="25.5" x14ac:dyDescent="0.2">
      <c r="A17" s="77" t="s">
        <v>27</v>
      </c>
      <c r="B17" s="23"/>
      <c r="C17" s="51" t="s">
        <v>409</v>
      </c>
      <c r="D17" s="77">
        <v>35</v>
      </c>
      <c r="E17" s="169" t="s">
        <v>410</v>
      </c>
      <c r="F17" s="172">
        <v>280000</v>
      </c>
      <c r="G17" s="107">
        <f t="shared" si="1"/>
        <v>0</v>
      </c>
      <c r="H17" s="144" t="s">
        <v>277</v>
      </c>
      <c r="I17" s="143" t="s">
        <v>277</v>
      </c>
      <c r="J17" s="57">
        <f t="shared" si="0"/>
        <v>300000</v>
      </c>
      <c r="K17" s="123" t="s">
        <v>109</v>
      </c>
      <c r="L17" s="96" t="s">
        <v>109</v>
      </c>
      <c r="M17" s="93" t="s">
        <v>203</v>
      </c>
      <c r="N17" s="175" t="s">
        <v>112</v>
      </c>
      <c r="O17" s="158"/>
    </row>
    <row r="18" spans="1:15" s="22" customFormat="1" ht="38.25" x14ac:dyDescent="0.2">
      <c r="A18" s="4" t="s">
        <v>11</v>
      </c>
      <c r="B18" s="23" t="s">
        <v>26</v>
      </c>
      <c r="C18" s="3" t="s">
        <v>240</v>
      </c>
      <c r="D18" s="77">
        <v>74</v>
      </c>
      <c r="E18" s="169" t="s">
        <v>238</v>
      </c>
      <c r="F18" s="171">
        <v>3700000</v>
      </c>
      <c r="G18" s="117">
        <f t="shared" si="1"/>
        <v>1480000</v>
      </c>
      <c r="H18" s="124">
        <f t="shared" ref="H18:H75" si="5">F18</f>
        <v>3700000</v>
      </c>
      <c r="I18" s="79">
        <f t="shared" si="3"/>
        <v>1480000</v>
      </c>
      <c r="J18" s="60">
        <f t="shared" ref="J18:J75" si="6">IF(D18&gt;=30,300000,D18*10000)</f>
        <v>300000</v>
      </c>
      <c r="K18" s="118">
        <f t="shared" ref="K18:K70" si="7">D18*70000+300000</f>
        <v>5480000</v>
      </c>
      <c r="L18" s="6">
        <v>2300000</v>
      </c>
      <c r="M18" s="7" t="s">
        <v>239</v>
      </c>
      <c r="N18" s="7" t="s">
        <v>588</v>
      </c>
      <c r="O18" s="155"/>
    </row>
    <row r="19" spans="1:15" s="22" customFormat="1" ht="38.25" x14ac:dyDescent="0.2">
      <c r="A19" s="4" t="s">
        <v>28</v>
      </c>
      <c r="B19" s="23" t="s">
        <v>27</v>
      </c>
      <c r="C19" s="3" t="s">
        <v>151</v>
      </c>
      <c r="D19" s="77">
        <v>60</v>
      </c>
      <c r="E19" s="169" t="s">
        <v>143</v>
      </c>
      <c r="F19" s="171">
        <v>1980000</v>
      </c>
      <c r="G19" s="117">
        <f t="shared" si="1"/>
        <v>792000</v>
      </c>
      <c r="H19" s="116">
        <f t="shared" si="5"/>
        <v>1980000</v>
      </c>
      <c r="I19" s="61">
        <f t="shared" si="3"/>
        <v>792000</v>
      </c>
      <c r="J19" s="60">
        <f t="shared" si="6"/>
        <v>300000</v>
      </c>
      <c r="K19" s="118">
        <f t="shared" si="7"/>
        <v>4500000</v>
      </c>
      <c r="L19" s="6">
        <v>1515000</v>
      </c>
      <c r="M19" s="7" t="s">
        <v>403</v>
      </c>
      <c r="N19" s="7"/>
      <c r="O19" s="155"/>
    </row>
    <row r="20" spans="1:15" s="22" customFormat="1" ht="38.25" x14ac:dyDescent="0.2">
      <c r="A20" s="4" t="s">
        <v>12</v>
      </c>
      <c r="B20" s="23" t="s">
        <v>11</v>
      </c>
      <c r="C20" s="3" t="s">
        <v>214</v>
      </c>
      <c r="D20" s="77">
        <v>47</v>
      </c>
      <c r="E20" s="169" t="s">
        <v>589</v>
      </c>
      <c r="F20" s="172">
        <v>4690000</v>
      </c>
      <c r="G20" s="117">
        <f t="shared" si="1"/>
        <v>1876000</v>
      </c>
      <c r="H20" s="116">
        <f t="shared" si="5"/>
        <v>4690000</v>
      </c>
      <c r="I20" s="61">
        <f t="shared" si="3"/>
        <v>1876000</v>
      </c>
      <c r="J20" s="60">
        <f t="shared" si="6"/>
        <v>300000</v>
      </c>
      <c r="K20" s="118">
        <f t="shared" si="7"/>
        <v>3590000</v>
      </c>
      <c r="L20" s="6">
        <v>3136000</v>
      </c>
      <c r="M20" s="7" t="s">
        <v>215</v>
      </c>
      <c r="N20" s="7"/>
      <c r="O20" s="155"/>
    </row>
    <row r="21" spans="1:15" s="22" customFormat="1" ht="38.25" x14ac:dyDescent="0.2">
      <c r="A21" s="4" t="s">
        <v>29</v>
      </c>
      <c r="B21" s="23" t="s">
        <v>28</v>
      </c>
      <c r="C21" s="3" t="s">
        <v>310</v>
      </c>
      <c r="D21" s="77">
        <v>44</v>
      </c>
      <c r="E21" s="169" t="s">
        <v>176</v>
      </c>
      <c r="F21" s="172">
        <v>4180000</v>
      </c>
      <c r="G21" s="117">
        <f>IF(F21&lt;750000,0,IF(F21*0.4&lt;=D21*70000+300000,F21*0.4,D21*70000+300000))</f>
        <v>1672000</v>
      </c>
      <c r="H21" s="116">
        <f>F21</f>
        <v>4180000</v>
      </c>
      <c r="I21" s="61">
        <f>IF(G21+0&gt;K21,K21,G21+0)</f>
        <v>1672000</v>
      </c>
      <c r="J21" s="60">
        <f t="shared" si="6"/>
        <v>300000</v>
      </c>
      <c r="K21" s="118">
        <f t="shared" si="7"/>
        <v>3380000</v>
      </c>
      <c r="L21" s="6">
        <v>2508000</v>
      </c>
      <c r="M21" s="7" t="s">
        <v>311</v>
      </c>
      <c r="N21" s="7"/>
      <c r="O21" s="155"/>
    </row>
    <row r="22" spans="1:15" s="22" customFormat="1" x14ac:dyDescent="0.2">
      <c r="A22" s="4" t="s">
        <v>30</v>
      </c>
      <c r="B22" s="23" t="s">
        <v>12</v>
      </c>
      <c r="C22" s="3" t="s">
        <v>202</v>
      </c>
      <c r="D22" s="77">
        <v>37</v>
      </c>
      <c r="E22" s="169" t="s">
        <v>110</v>
      </c>
      <c r="F22" s="171">
        <v>3750000</v>
      </c>
      <c r="G22" s="117">
        <f t="shared" si="1"/>
        <v>1500000</v>
      </c>
      <c r="H22" s="116">
        <f t="shared" si="5"/>
        <v>3750000</v>
      </c>
      <c r="I22" s="61">
        <f t="shared" si="3"/>
        <v>1500000</v>
      </c>
      <c r="J22" s="60">
        <f t="shared" si="6"/>
        <v>300000</v>
      </c>
      <c r="K22" s="118">
        <f t="shared" si="7"/>
        <v>2890000</v>
      </c>
      <c r="L22" s="6">
        <v>2250000</v>
      </c>
      <c r="M22" s="65" t="s">
        <v>203</v>
      </c>
      <c r="N22" s="7"/>
      <c r="O22" s="155"/>
    </row>
    <row r="23" spans="1:15" s="22" customFormat="1" ht="38.25" x14ac:dyDescent="0.2">
      <c r="A23" s="4" t="s">
        <v>31</v>
      </c>
      <c r="B23" s="23" t="s">
        <v>29</v>
      </c>
      <c r="C23" s="3" t="s">
        <v>219</v>
      </c>
      <c r="D23" s="77">
        <v>34</v>
      </c>
      <c r="E23" s="169" t="s">
        <v>220</v>
      </c>
      <c r="F23" s="172">
        <v>1443000</v>
      </c>
      <c r="G23" s="117">
        <f t="shared" si="1"/>
        <v>577200</v>
      </c>
      <c r="H23" s="116">
        <f t="shared" si="5"/>
        <v>1443000</v>
      </c>
      <c r="I23" s="61">
        <f t="shared" si="3"/>
        <v>577200</v>
      </c>
      <c r="J23" s="60">
        <f t="shared" si="6"/>
        <v>300000</v>
      </c>
      <c r="K23" s="118">
        <f t="shared" si="7"/>
        <v>2680000</v>
      </c>
      <c r="L23" s="6">
        <v>1100000</v>
      </c>
      <c r="M23" s="7" t="s">
        <v>221</v>
      </c>
      <c r="N23" s="7"/>
      <c r="O23" s="155"/>
    </row>
    <row r="24" spans="1:15" s="22" customFormat="1" ht="76.5" x14ac:dyDescent="0.2">
      <c r="A24" s="4" t="s">
        <v>32</v>
      </c>
      <c r="B24" s="23" t="s">
        <v>30</v>
      </c>
      <c r="C24" s="3" t="s">
        <v>234</v>
      </c>
      <c r="D24" s="77">
        <v>35</v>
      </c>
      <c r="E24" s="169" t="s">
        <v>237</v>
      </c>
      <c r="F24" s="171">
        <v>3887000</v>
      </c>
      <c r="G24" s="117">
        <f t="shared" si="1"/>
        <v>1554800</v>
      </c>
      <c r="H24" s="116">
        <f t="shared" si="5"/>
        <v>3887000</v>
      </c>
      <c r="I24" s="61">
        <f t="shared" si="3"/>
        <v>1554800</v>
      </c>
      <c r="J24" s="60">
        <f t="shared" si="6"/>
        <v>300000</v>
      </c>
      <c r="K24" s="118">
        <f t="shared" si="7"/>
        <v>2750000</v>
      </c>
      <c r="L24" s="6">
        <v>2332000</v>
      </c>
      <c r="M24" s="7" t="s">
        <v>236</v>
      </c>
      <c r="N24" s="7" t="s">
        <v>235</v>
      </c>
      <c r="O24" s="155"/>
    </row>
    <row r="25" spans="1:15" s="22" customFormat="1" ht="52.5" customHeight="1" x14ac:dyDescent="0.2">
      <c r="A25" s="4" t="s">
        <v>33</v>
      </c>
      <c r="B25" s="23" t="s">
        <v>31</v>
      </c>
      <c r="C25" s="3" t="s">
        <v>406</v>
      </c>
      <c r="D25" s="77">
        <v>46</v>
      </c>
      <c r="E25" s="169" t="s">
        <v>407</v>
      </c>
      <c r="F25" s="171">
        <v>2047000</v>
      </c>
      <c r="G25" s="117">
        <f t="shared" si="1"/>
        <v>818800</v>
      </c>
      <c r="H25" s="116">
        <f t="shared" si="5"/>
        <v>2047000</v>
      </c>
      <c r="I25" s="61">
        <f t="shared" si="3"/>
        <v>818800</v>
      </c>
      <c r="J25" s="60">
        <f t="shared" si="6"/>
        <v>300000</v>
      </c>
      <c r="K25" s="118">
        <f t="shared" si="7"/>
        <v>3520000</v>
      </c>
      <c r="L25" s="6">
        <v>1250000</v>
      </c>
      <c r="M25" s="71" t="s">
        <v>408</v>
      </c>
      <c r="N25" s="7"/>
      <c r="O25" s="155"/>
    </row>
    <row r="26" spans="1:15" s="22" customFormat="1" ht="38.25" x14ac:dyDescent="0.2">
      <c r="A26" s="4" t="s">
        <v>13</v>
      </c>
      <c r="B26" s="23" t="s">
        <v>32</v>
      </c>
      <c r="C26" s="3" t="s">
        <v>404</v>
      </c>
      <c r="D26" s="77">
        <v>80</v>
      </c>
      <c r="E26" s="169" t="s">
        <v>405</v>
      </c>
      <c r="F26" s="171">
        <v>5381000</v>
      </c>
      <c r="G26" s="117">
        <f t="shared" si="1"/>
        <v>2152400</v>
      </c>
      <c r="H26" s="116">
        <f t="shared" si="5"/>
        <v>5381000</v>
      </c>
      <c r="I26" s="61">
        <f t="shared" si="3"/>
        <v>2152400</v>
      </c>
      <c r="J26" s="60">
        <f t="shared" si="6"/>
        <v>300000</v>
      </c>
      <c r="K26" s="118">
        <f t="shared" si="7"/>
        <v>5900000</v>
      </c>
      <c r="L26" s="6">
        <v>3300000</v>
      </c>
      <c r="M26" s="65" t="s">
        <v>203</v>
      </c>
      <c r="N26" s="7"/>
      <c r="O26" s="155"/>
    </row>
    <row r="27" spans="1:15" s="24" customFormat="1" ht="38.25" x14ac:dyDescent="0.2">
      <c r="A27" s="4" t="s">
        <v>34</v>
      </c>
      <c r="B27" s="23" t="s">
        <v>33</v>
      </c>
      <c r="C27" s="3" t="s">
        <v>150</v>
      </c>
      <c r="D27" s="77">
        <v>60</v>
      </c>
      <c r="E27" s="169" t="s">
        <v>139</v>
      </c>
      <c r="F27" s="171">
        <v>2500000</v>
      </c>
      <c r="G27" s="117">
        <f t="shared" si="1"/>
        <v>1000000</v>
      </c>
      <c r="H27" s="116">
        <f t="shared" si="5"/>
        <v>2500000</v>
      </c>
      <c r="I27" s="61">
        <f t="shared" si="3"/>
        <v>1000000</v>
      </c>
      <c r="J27" s="60">
        <f t="shared" si="6"/>
        <v>300000</v>
      </c>
      <c r="K27" s="118">
        <f t="shared" si="7"/>
        <v>4500000</v>
      </c>
      <c r="L27" s="6">
        <v>1500000</v>
      </c>
      <c r="M27" s="7" t="s">
        <v>377</v>
      </c>
      <c r="N27" s="7"/>
      <c r="O27" s="155"/>
    </row>
    <row r="28" spans="1:15" s="24" customFormat="1" ht="38.25" x14ac:dyDescent="0.2">
      <c r="A28" s="4" t="s">
        <v>35</v>
      </c>
      <c r="B28" s="78" t="s">
        <v>13</v>
      </c>
      <c r="C28" s="3" t="s">
        <v>288</v>
      </c>
      <c r="D28" s="77">
        <v>60</v>
      </c>
      <c r="E28" s="169" t="s">
        <v>163</v>
      </c>
      <c r="F28" s="171">
        <v>4900000</v>
      </c>
      <c r="G28" s="117">
        <f t="shared" si="1"/>
        <v>1960000</v>
      </c>
      <c r="H28" s="116">
        <f t="shared" si="5"/>
        <v>4900000</v>
      </c>
      <c r="I28" s="61">
        <f t="shared" si="3"/>
        <v>1960000</v>
      </c>
      <c r="J28" s="60">
        <f t="shared" si="6"/>
        <v>300000</v>
      </c>
      <c r="K28" s="118">
        <f t="shared" si="7"/>
        <v>4500000</v>
      </c>
      <c r="L28" s="6">
        <v>3600000</v>
      </c>
      <c r="M28" s="7" t="s">
        <v>301</v>
      </c>
      <c r="N28" s="7" t="s">
        <v>280</v>
      </c>
      <c r="O28" s="155"/>
    </row>
    <row r="29" spans="1:15" s="24" customFormat="1" ht="76.5" x14ac:dyDescent="0.2">
      <c r="A29" s="77" t="s">
        <v>14</v>
      </c>
      <c r="B29" s="72" t="s">
        <v>34</v>
      </c>
      <c r="C29" s="97" t="s">
        <v>394</v>
      </c>
      <c r="D29" s="170">
        <v>29</v>
      </c>
      <c r="E29" s="169" t="s">
        <v>163</v>
      </c>
      <c r="F29" s="173">
        <v>4600000</v>
      </c>
      <c r="G29" s="177">
        <f t="shared" si="1"/>
        <v>1840000</v>
      </c>
      <c r="H29" s="116">
        <f>F29+F30</f>
        <v>6500000</v>
      </c>
      <c r="I29" s="98">
        <f>IF(G29+G30&gt;K29,K29,G29+G30)</f>
        <v>2330000</v>
      </c>
      <c r="J29" s="74">
        <f t="shared" si="6"/>
        <v>290000</v>
      </c>
      <c r="K29" s="120">
        <f t="shared" si="7"/>
        <v>2330000</v>
      </c>
      <c r="L29" s="85">
        <v>4000000</v>
      </c>
      <c r="M29" s="64" t="s">
        <v>388</v>
      </c>
      <c r="N29" s="176" t="s">
        <v>415</v>
      </c>
      <c r="O29" s="159"/>
    </row>
    <row r="30" spans="1:15" s="24" customFormat="1" ht="25.5" x14ac:dyDescent="0.2">
      <c r="A30" s="77" t="s">
        <v>15</v>
      </c>
      <c r="B30" s="23"/>
      <c r="C30" s="97" t="s">
        <v>394</v>
      </c>
      <c r="D30" s="170">
        <v>29</v>
      </c>
      <c r="E30" s="169" t="s">
        <v>395</v>
      </c>
      <c r="F30" s="173">
        <v>1900000</v>
      </c>
      <c r="G30" s="177">
        <f t="shared" si="1"/>
        <v>760000</v>
      </c>
      <c r="H30" s="144" t="s">
        <v>277</v>
      </c>
      <c r="I30" s="143" t="s">
        <v>277</v>
      </c>
      <c r="J30" s="57">
        <f>IF(D30&gt;=30,300000,D30*10000)</f>
        <v>290000</v>
      </c>
      <c r="K30" s="123" t="s">
        <v>109</v>
      </c>
      <c r="L30" s="63" t="s">
        <v>109</v>
      </c>
      <c r="M30" s="54" t="s">
        <v>109</v>
      </c>
      <c r="N30" s="54" t="s">
        <v>109</v>
      </c>
      <c r="O30" s="158"/>
    </row>
    <row r="31" spans="1:15" s="24" customFormat="1" ht="38.25" x14ac:dyDescent="0.2">
      <c r="A31" s="4" t="s">
        <v>36</v>
      </c>
      <c r="B31" s="23" t="s">
        <v>35</v>
      </c>
      <c r="C31" s="84" t="s">
        <v>392</v>
      </c>
      <c r="D31" s="170">
        <v>77</v>
      </c>
      <c r="E31" s="169" t="s">
        <v>657</v>
      </c>
      <c r="F31" s="173">
        <v>1900000</v>
      </c>
      <c r="G31" s="125">
        <f t="shared" si="1"/>
        <v>760000</v>
      </c>
      <c r="H31" s="119">
        <f t="shared" si="5"/>
        <v>1900000</v>
      </c>
      <c r="I31" s="73">
        <f t="shared" si="3"/>
        <v>760000</v>
      </c>
      <c r="J31" s="74">
        <f t="shared" si="6"/>
        <v>300000</v>
      </c>
      <c r="K31" s="120">
        <f t="shared" si="7"/>
        <v>5690000</v>
      </c>
      <c r="L31" s="81">
        <v>1140000</v>
      </c>
      <c r="M31" s="7" t="s">
        <v>393</v>
      </c>
      <c r="N31" s="64"/>
      <c r="O31" s="155"/>
    </row>
    <row r="32" spans="1:15" s="24" customFormat="1" ht="38.25" x14ac:dyDescent="0.2">
      <c r="A32" s="4" t="s">
        <v>37</v>
      </c>
      <c r="B32" s="72" t="s">
        <v>14</v>
      </c>
      <c r="C32" s="97" t="s">
        <v>400</v>
      </c>
      <c r="D32" s="170">
        <v>72</v>
      </c>
      <c r="E32" s="169" t="s">
        <v>401</v>
      </c>
      <c r="F32" s="173">
        <v>2200000</v>
      </c>
      <c r="G32" s="108">
        <f t="shared" si="1"/>
        <v>880000</v>
      </c>
      <c r="H32" s="119">
        <f>F32+F33+F34</f>
        <v>5000000</v>
      </c>
      <c r="I32" s="73">
        <f>IF(G32+G33+G34&gt;K32,K32,G32+G33+G34)</f>
        <v>2000000</v>
      </c>
      <c r="J32" s="90">
        <f t="shared" si="6"/>
        <v>300000</v>
      </c>
      <c r="K32" s="120">
        <f t="shared" si="7"/>
        <v>5340000</v>
      </c>
      <c r="L32" s="81">
        <v>3000000</v>
      </c>
      <c r="M32" s="87" t="s">
        <v>402</v>
      </c>
      <c r="N32" s="86"/>
      <c r="O32" s="155"/>
    </row>
    <row r="33" spans="1:15" s="24" customFormat="1" ht="25.5" x14ac:dyDescent="0.2">
      <c r="A33" s="4" t="s">
        <v>16</v>
      </c>
      <c r="B33" s="78"/>
      <c r="C33" s="97" t="s">
        <v>400</v>
      </c>
      <c r="D33" s="170">
        <v>72</v>
      </c>
      <c r="E33" s="169" t="s">
        <v>176</v>
      </c>
      <c r="F33" s="173">
        <v>1300000</v>
      </c>
      <c r="G33" s="108">
        <f t="shared" si="1"/>
        <v>520000</v>
      </c>
      <c r="H33" s="145" t="s">
        <v>277</v>
      </c>
      <c r="I33" s="146" t="s">
        <v>277</v>
      </c>
      <c r="J33" s="57">
        <f t="shared" si="6"/>
        <v>300000</v>
      </c>
      <c r="K33" s="121" t="s">
        <v>109</v>
      </c>
      <c r="L33" s="92" t="s">
        <v>109</v>
      </c>
      <c r="M33" s="92" t="s">
        <v>109</v>
      </c>
      <c r="N33" s="86"/>
      <c r="O33" s="158"/>
    </row>
    <row r="34" spans="1:15" s="24" customFormat="1" ht="25.5" x14ac:dyDescent="0.2">
      <c r="A34" s="4" t="s">
        <v>38</v>
      </c>
      <c r="B34" s="23"/>
      <c r="C34" s="97" t="s">
        <v>400</v>
      </c>
      <c r="D34" s="170">
        <v>72</v>
      </c>
      <c r="E34" s="169" t="s">
        <v>143</v>
      </c>
      <c r="F34" s="173">
        <v>1500000</v>
      </c>
      <c r="G34" s="108">
        <f t="shared" si="1"/>
        <v>600000</v>
      </c>
      <c r="H34" s="144" t="s">
        <v>277</v>
      </c>
      <c r="I34" s="143" t="s">
        <v>277</v>
      </c>
      <c r="J34" s="57">
        <f t="shared" si="6"/>
        <v>300000</v>
      </c>
      <c r="K34" s="123" t="s">
        <v>109</v>
      </c>
      <c r="L34" s="54" t="s">
        <v>109</v>
      </c>
      <c r="M34" s="54" t="s">
        <v>109</v>
      </c>
      <c r="N34" s="86"/>
      <c r="O34" s="158"/>
    </row>
    <row r="35" spans="1:15" s="24" customFormat="1" ht="63.75" x14ac:dyDescent="0.2">
      <c r="A35" s="4" t="s">
        <v>39</v>
      </c>
      <c r="B35" s="4" t="s">
        <v>15</v>
      </c>
      <c r="C35" s="84" t="s">
        <v>398</v>
      </c>
      <c r="D35" s="170">
        <v>20</v>
      </c>
      <c r="E35" s="169" t="s">
        <v>397</v>
      </c>
      <c r="F35" s="173">
        <v>4742000</v>
      </c>
      <c r="G35" s="125">
        <f t="shared" si="1"/>
        <v>1700000</v>
      </c>
      <c r="H35" s="124">
        <f>F35</f>
        <v>4742000</v>
      </c>
      <c r="I35" s="88">
        <f>IF(G35+0&gt;K35,K35,G35+0)</f>
        <v>1700000</v>
      </c>
      <c r="J35" s="74">
        <f t="shared" si="6"/>
        <v>200000</v>
      </c>
      <c r="K35" s="126">
        <f t="shared" si="7"/>
        <v>1700000</v>
      </c>
      <c r="L35" s="91">
        <v>3042000</v>
      </c>
      <c r="M35" s="71" t="s">
        <v>399</v>
      </c>
      <c r="N35" s="64" t="s">
        <v>590</v>
      </c>
      <c r="O35" s="155"/>
    </row>
    <row r="36" spans="1:15" s="24" customFormat="1" ht="63.75" x14ac:dyDescent="0.2">
      <c r="A36" s="4" t="s">
        <v>40</v>
      </c>
      <c r="B36" s="72" t="s">
        <v>36</v>
      </c>
      <c r="C36" s="84" t="s">
        <v>396</v>
      </c>
      <c r="D36" s="170">
        <v>20</v>
      </c>
      <c r="E36" s="169" t="s">
        <v>397</v>
      </c>
      <c r="F36" s="173">
        <v>3563000</v>
      </c>
      <c r="G36" s="125">
        <f t="shared" si="1"/>
        <v>1425200</v>
      </c>
      <c r="H36" s="116">
        <f t="shared" si="5"/>
        <v>3563000</v>
      </c>
      <c r="I36" s="73">
        <f t="shared" si="3"/>
        <v>1425200</v>
      </c>
      <c r="J36" s="74">
        <f t="shared" si="6"/>
        <v>200000</v>
      </c>
      <c r="K36" s="120">
        <f t="shared" si="7"/>
        <v>1700000</v>
      </c>
      <c r="L36" s="81">
        <v>2138000</v>
      </c>
      <c r="M36" s="65" t="s">
        <v>203</v>
      </c>
      <c r="N36" s="64" t="s">
        <v>590</v>
      </c>
      <c r="O36" s="155"/>
    </row>
    <row r="37" spans="1:15" s="24" customFormat="1" ht="51" x14ac:dyDescent="0.2">
      <c r="A37" s="77" t="s">
        <v>41</v>
      </c>
      <c r="B37" s="72" t="s">
        <v>37</v>
      </c>
      <c r="C37" s="51" t="s">
        <v>389</v>
      </c>
      <c r="D37" s="170">
        <v>36</v>
      </c>
      <c r="E37" s="169" t="s">
        <v>114</v>
      </c>
      <c r="F37" s="110">
        <v>3323000</v>
      </c>
      <c r="G37" s="108">
        <f t="shared" si="1"/>
        <v>1329200</v>
      </c>
      <c r="H37" s="119">
        <f>F37+F38</f>
        <v>4549000</v>
      </c>
      <c r="I37" s="73">
        <f>IF(G37+G38&gt;K37,K37,G37+G38)</f>
        <v>1819600</v>
      </c>
      <c r="J37" s="74">
        <f t="shared" si="6"/>
        <v>300000</v>
      </c>
      <c r="K37" s="120">
        <f t="shared" si="7"/>
        <v>2820000</v>
      </c>
      <c r="L37" s="67">
        <v>2730000</v>
      </c>
      <c r="M37" s="65" t="s">
        <v>203</v>
      </c>
      <c r="N37" s="67" t="s">
        <v>391</v>
      </c>
      <c r="O37" s="155"/>
    </row>
    <row r="38" spans="1:15" s="24" customFormat="1" ht="38.25" x14ac:dyDescent="0.2">
      <c r="A38" s="77" t="s">
        <v>42</v>
      </c>
      <c r="B38" s="23"/>
      <c r="C38" s="51" t="s">
        <v>389</v>
      </c>
      <c r="D38" s="170">
        <v>36</v>
      </c>
      <c r="E38" s="169" t="s">
        <v>390</v>
      </c>
      <c r="F38" s="110">
        <v>1226000</v>
      </c>
      <c r="G38" s="108">
        <f t="shared" si="1"/>
        <v>490400</v>
      </c>
      <c r="H38" s="144" t="s">
        <v>277</v>
      </c>
      <c r="I38" s="143" t="s">
        <v>277</v>
      </c>
      <c r="J38" s="57">
        <f t="shared" si="6"/>
        <v>300000</v>
      </c>
      <c r="K38" s="123" t="s">
        <v>109</v>
      </c>
      <c r="L38" s="54" t="s">
        <v>109</v>
      </c>
      <c r="M38" s="65" t="s">
        <v>203</v>
      </c>
      <c r="N38" s="67"/>
      <c r="O38" s="158"/>
    </row>
    <row r="39" spans="1:15" s="24" customFormat="1" ht="41.25" customHeight="1" x14ac:dyDescent="0.2">
      <c r="A39" s="4" t="s">
        <v>43</v>
      </c>
      <c r="B39" s="23" t="s">
        <v>16</v>
      </c>
      <c r="C39" s="3" t="s">
        <v>147</v>
      </c>
      <c r="D39" s="77">
        <v>35</v>
      </c>
      <c r="E39" s="169" t="s">
        <v>114</v>
      </c>
      <c r="F39" s="172">
        <v>1800000</v>
      </c>
      <c r="G39" s="125">
        <f>IF(F39&lt;750000,0,IF(F39*0.4&lt;=D39*70000+300000,F39*0.4,D39*70000+300000))</f>
        <v>720000</v>
      </c>
      <c r="H39" s="119">
        <f>F39</f>
        <v>1800000</v>
      </c>
      <c r="I39" s="73">
        <f>IF(G39+0&gt;K39,K39,G39+0)</f>
        <v>720000</v>
      </c>
      <c r="J39" s="60">
        <f t="shared" si="6"/>
        <v>300000</v>
      </c>
      <c r="K39" s="120">
        <f t="shared" si="7"/>
        <v>2750000</v>
      </c>
      <c r="L39" s="6">
        <v>1000000</v>
      </c>
      <c r="M39" s="6"/>
      <c r="N39" s="7" t="s">
        <v>286</v>
      </c>
      <c r="O39" s="155"/>
    </row>
    <row r="40" spans="1:15" s="24" customFormat="1" ht="41.25" customHeight="1" x14ac:dyDescent="0.2">
      <c r="A40" s="4" t="s">
        <v>44</v>
      </c>
      <c r="B40" s="23" t="s">
        <v>38</v>
      </c>
      <c r="C40" s="3" t="s">
        <v>326</v>
      </c>
      <c r="D40" s="77">
        <v>33</v>
      </c>
      <c r="E40" s="169" t="s">
        <v>591</v>
      </c>
      <c r="F40" s="172">
        <v>2000000</v>
      </c>
      <c r="G40" s="125">
        <f>IF(F40&lt;750000,0,IF(F40*0.4&lt;=D40*70000+300000,F40*0.4,D40*70000+300000))</f>
        <v>800000</v>
      </c>
      <c r="H40" s="119">
        <f>F40</f>
        <v>2000000</v>
      </c>
      <c r="I40" s="73">
        <f>IF(G40+0&gt;K40,K40,G40+0)</f>
        <v>800000</v>
      </c>
      <c r="J40" s="60">
        <f t="shared" si="6"/>
        <v>300000</v>
      </c>
      <c r="K40" s="120">
        <f t="shared" si="7"/>
        <v>2610000</v>
      </c>
      <c r="L40" s="6">
        <v>2000000</v>
      </c>
      <c r="M40" s="7" t="s">
        <v>325</v>
      </c>
      <c r="N40" s="7"/>
      <c r="O40" s="155"/>
    </row>
    <row r="41" spans="1:15" s="24" customFormat="1" ht="51" x14ac:dyDescent="0.2">
      <c r="A41" s="4" t="s">
        <v>45</v>
      </c>
      <c r="B41" s="23" t="s">
        <v>39</v>
      </c>
      <c r="C41" s="3" t="s">
        <v>387</v>
      </c>
      <c r="D41" s="77">
        <v>42</v>
      </c>
      <c r="E41" s="169" t="s">
        <v>176</v>
      </c>
      <c r="F41" s="172">
        <v>3922000</v>
      </c>
      <c r="G41" s="125">
        <f>IF(F41&lt;750000,0,IF(F41*0.4&lt;=D41*70000+300000,F41*0.4,D41*70000+300000))</f>
        <v>1568800</v>
      </c>
      <c r="H41" s="119">
        <f>F41</f>
        <v>3922000</v>
      </c>
      <c r="I41" s="73">
        <f>IF(G41+0&gt;K41,K41,G41+0)</f>
        <v>1568800</v>
      </c>
      <c r="J41" s="60">
        <f t="shared" si="6"/>
        <v>300000</v>
      </c>
      <c r="K41" s="120">
        <f t="shared" si="7"/>
        <v>3240000</v>
      </c>
      <c r="L41" s="6">
        <v>2500000</v>
      </c>
      <c r="M41" s="7" t="s">
        <v>388</v>
      </c>
      <c r="N41" s="7"/>
      <c r="O41" s="155"/>
    </row>
    <row r="42" spans="1:15" s="24" customFormat="1" ht="41.25" customHeight="1" x14ac:dyDescent="0.2">
      <c r="A42" s="4" t="s">
        <v>46</v>
      </c>
      <c r="B42" s="23" t="s">
        <v>40</v>
      </c>
      <c r="C42" s="3" t="s">
        <v>305</v>
      </c>
      <c r="D42" s="77">
        <v>54</v>
      </c>
      <c r="E42" s="169" t="s">
        <v>163</v>
      </c>
      <c r="F42" s="172">
        <v>4820000</v>
      </c>
      <c r="G42" s="125">
        <f>IF(F42&lt;750000,0,IF(F42*0.4&lt;=D42*70000+300000,F42*0.4,D42*70000+300000))</f>
        <v>1928000</v>
      </c>
      <c r="H42" s="119">
        <f>F42</f>
        <v>4820000</v>
      </c>
      <c r="I42" s="73">
        <f>IF(G42+0&gt;K42,K42,G42+0)</f>
        <v>1928000</v>
      </c>
      <c r="J42" s="60">
        <f>IF(D42&gt;=30,300000,D42*10000)</f>
        <v>300000</v>
      </c>
      <c r="K42" s="120">
        <f>D42*70000+300000</f>
        <v>4080000</v>
      </c>
      <c r="L42" s="6">
        <v>2900000</v>
      </c>
      <c r="M42" s="7" t="s">
        <v>306</v>
      </c>
      <c r="N42" s="7"/>
      <c r="O42" s="155"/>
    </row>
    <row r="43" spans="1:15" s="24" customFormat="1" ht="41.25" customHeight="1" x14ac:dyDescent="0.2">
      <c r="A43" s="4" t="s">
        <v>47</v>
      </c>
      <c r="B43" s="23" t="s">
        <v>41</v>
      </c>
      <c r="C43" s="3" t="s">
        <v>299</v>
      </c>
      <c r="D43" s="77">
        <v>54</v>
      </c>
      <c r="E43" s="169" t="s">
        <v>163</v>
      </c>
      <c r="F43" s="172">
        <v>1800000</v>
      </c>
      <c r="G43" s="125">
        <f>IF(F43&lt;750000,0,IF(F43*0.4&lt;=D43*70000+300000,F43*0.4,D43*70000+300000))</f>
        <v>720000</v>
      </c>
      <c r="H43" s="119">
        <f>F43</f>
        <v>1800000</v>
      </c>
      <c r="I43" s="73">
        <f>IF(G43+0&gt;K43,K43,G43+0)</f>
        <v>720000</v>
      </c>
      <c r="J43" s="60">
        <f t="shared" si="6"/>
        <v>300000</v>
      </c>
      <c r="K43" s="120">
        <f t="shared" si="7"/>
        <v>4080000</v>
      </c>
      <c r="L43" s="6">
        <v>1080000</v>
      </c>
      <c r="M43" s="7" t="s">
        <v>300</v>
      </c>
      <c r="N43" s="7"/>
      <c r="O43" s="155"/>
    </row>
    <row r="44" spans="1:15" s="24" customFormat="1" ht="38.25" x14ac:dyDescent="0.2">
      <c r="A44" s="4" t="s">
        <v>48</v>
      </c>
      <c r="B44" s="23" t="s">
        <v>42</v>
      </c>
      <c r="C44" s="3" t="s">
        <v>386</v>
      </c>
      <c r="D44" s="77">
        <v>55</v>
      </c>
      <c r="E44" s="169" t="s">
        <v>176</v>
      </c>
      <c r="F44" s="172">
        <v>10000000</v>
      </c>
      <c r="G44" s="117">
        <f t="shared" si="1"/>
        <v>4000000</v>
      </c>
      <c r="H44" s="116">
        <f t="shared" si="5"/>
        <v>10000000</v>
      </c>
      <c r="I44" s="61">
        <f t="shared" si="3"/>
        <v>4000000</v>
      </c>
      <c r="J44" s="60">
        <f t="shared" si="6"/>
        <v>300000</v>
      </c>
      <c r="K44" s="118">
        <f t="shared" si="7"/>
        <v>4150000</v>
      </c>
      <c r="L44" s="6">
        <v>6000000</v>
      </c>
      <c r="M44" s="7" t="s">
        <v>285</v>
      </c>
      <c r="N44" s="7"/>
      <c r="O44" s="155"/>
    </row>
    <row r="45" spans="1:15" s="24" customFormat="1" ht="38.25" x14ac:dyDescent="0.2">
      <c r="A45" s="4" t="s">
        <v>49</v>
      </c>
      <c r="B45" s="23" t="s">
        <v>43</v>
      </c>
      <c r="C45" s="3" t="s">
        <v>153</v>
      </c>
      <c r="D45" s="77">
        <v>65</v>
      </c>
      <c r="E45" s="169" t="s">
        <v>308</v>
      </c>
      <c r="F45" s="171">
        <v>3363000</v>
      </c>
      <c r="G45" s="117">
        <f t="shared" si="1"/>
        <v>1345200</v>
      </c>
      <c r="H45" s="116">
        <f t="shared" si="5"/>
        <v>3363000</v>
      </c>
      <c r="I45" s="61">
        <f t="shared" si="3"/>
        <v>1345200</v>
      </c>
      <c r="J45" s="60">
        <f t="shared" si="6"/>
        <v>300000</v>
      </c>
      <c r="K45" s="118">
        <f t="shared" si="7"/>
        <v>4850000</v>
      </c>
      <c r="L45" s="6">
        <v>5645586</v>
      </c>
      <c r="M45" s="7" t="s">
        <v>309</v>
      </c>
      <c r="N45" s="7"/>
      <c r="O45" s="155"/>
    </row>
    <row r="46" spans="1:15" s="22" customFormat="1" ht="38.25" x14ac:dyDescent="0.2">
      <c r="A46" s="4" t="s">
        <v>17</v>
      </c>
      <c r="B46" s="23" t="s">
        <v>44</v>
      </c>
      <c r="C46" s="3" t="s">
        <v>384</v>
      </c>
      <c r="D46" s="77">
        <v>60</v>
      </c>
      <c r="E46" s="169" t="s">
        <v>176</v>
      </c>
      <c r="F46" s="171">
        <v>4200000</v>
      </c>
      <c r="G46" s="117">
        <f t="shared" si="1"/>
        <v>1680000</v>
      </c>
      <c r="H46" s="116">
        <f t="shared" si="5"/>
        <v>4200000</v>
      </c>
      <c r="I46" s="61">
        <f t="shared" si="3"/>
        <v>1680000</v>
      </c>
      <c r="J46" s="60">
        <f t="shared" si="6"/>
        <v>300000</v>
      </c>
      <c r="K46" s="118">
        <f t="shared" si="7"/>
        <v>4500000</v>
      </c>
      <c r="L46" s="6">
        <v>2520000</v>
      </c>
      <c r="M46" s="7" t="s">
        <v>385</v>
      </c>
      <c r="N46" s="128"/>
      <c r="O46" s="155"/>
    </row>
    <row r="47" spans="1:15" s="22" customFormat="1" ht="38.25" x14ac:dyDescent="0.2">
      <c r="A47" s="4" t="s">
        <v>50</v>
      </c>
      <c r="B47" s="23" t="s">
        <v>45</v>
      </c>
      <c r="C47" s="3" t="s">
        <v>382</v>
      </c>
      <c r="D47" s="77">
        <v>20</v>
      </c>
      <c r="E47" s="169" t="s">
        <v>256</v>
      </c>
      <c r="F47" s="171">
        <v>1300000</v>
      </c>
      <c r="G47" s="117">
        <f t="shared" si="1"/>
        <v>520000</v>
      </c>
      <c r="H47" s="116">
        <f t="shared" si="5"/>
        <v>1300000</v>
      </c>
      <c r="I47" s="61">
        <f t="shared" si="3"/>
        <v>520000</v>
      </c>
      <c r="J47" s="60">
        <f t="shared" si="6"/>
        <v>200000</v>
      </c>
      <c r="K47" s="118">
        <f t="shared" si="7"/>
        <v>1700000</v>
      </c>
      <c r="L47" s="6">
        <v>1000000</v>
      </c>
      <c r="M47" s="7" t="s">
        <v>383</v>
      </c>
      <c r="N47" s="7"/>
      <c r="O47" s="155"/>
    </row>
    <row r="48" spans="1:15" s="22" customFormat="1" ht="38.25" x14ac:dyDescent="0.2">
      <c r="A48" s="4" t="s">
        <v>51</v>
      </c>
      <c r="B48" s="23" t="s">
        <v>46</v>
      </c>
      <c r="C48" s="3" t="s">
        <v>379</v>
      </c>
      <c r="D48" s="77">
        <v>20</v>
      </c>
      <c r="E48" s="169" t="s">
        <v>378</v>
      </c>
      <c r="F48" s="171">
        <v>1500000</v>
      </c>
      <c r="G48" s="117">
        <f>IF(F48&lt;750000,0,IF(F48*0.4&lt;=D48*70000+300000,F48*0.4,D48*70000+300000))</f>
        <v>600000</v>
      </c>
      <c r="H48" s="116">
        <f>F48</f>
        <v>1500000</v>
      </c>
      <c r="I48" s="61">
        <f>IF(G48+0&gt;K48,K48,G48+0)</f>
        <v>600000</v>
      </c>
      <c r="J48" s="60">
        <f>IF(D48&gt;=30,300000,D48*10000)</f>
        <v>200000</v>
      </c>
      <c r="K48" s="118">
        <f>D48*70000+300000</f>
        <v>1700000</v>
      </c>
      <c r="L48" s="6">
        <v>900000</v>
      </c>
      <c r="M48" s="7" t="s">
        <v>592</v>
      </c>
      <c r="N48" s="7"/>
      <c r="O48" s="155"/>
    </row>
    <row r="49" spans="1:15" s="22" customFormat="1" ht="38.25" x14ac:dyDescent="0.2">
      <c r="A49" s="4" t="s">
        <v>18</v>
      </c>
      <c r="B49" s="23" t="s">
        <v>47</v>
      </c>
      <c r="C49" s="3" t="s">
        <v>380</v>
      </c>
      <c r="D49" s="77">
        <v>20</v>
      </c>
      <c r="E49" s="169" t="s">
        <v>163</v>
      </c>
      <c r="F49" s="171">
        <v>2400000</v>
      </c>
      <c r="G49" s="117">
        <f t="shared" si="1"/>
        <v>960000</v>
      </c>
      <c r="H49" s="116">
        <f t="shared" si="5"/>
        <v>2400000</v>
      </c>
      <c r="I49" s="61">
        <f t="shared" si="3"/>
        <v>960000</v>
      </c>
      <c r="J49" s="60">
        <f t="shared" si="6"/>
        <v>200000</v>
      </c>
      <c r="K49" s="118">
        <f t="shared" si="7"/>
        <v>1700000</v>
      </c>
      <c r="L49" s="6">
        <v>1500000</v>
      </c>
      <c r="M49" s="7" t="s">
        <v>282</v>
      </c>
      <c r="N49" s="7" t="s">
        <v>280</v>
      </c>
      <c r="O49" s="155"/>
    </row>
    <row r="50" spans="1:15" s="22" customFormat="1" ht="51" x14ac:dyDescent="0.2">
      <c r="A50" s="4" t="s">
        <v>52</v>
      </c>
      <c r="B50" s="23" t="s">
        <v>48</v>
      </c>
      <c r="C50" s="3" t="s">
        <v>381</v>
      </c>
      <c r="D50" s="77">
        <v>20</v>
      </c>
      <c r="E50" s="169" t="s">
        <v>256</v>
      </c>
      <c r="F50" s="171">
        <v>1316000</v>
      </c>
      <c r="G50" s="117">
        <f>IF(F50&lt;750000,0,IF(F50*0.4&lt;=D50*70000+300000,F50*0.4,D50*70000+300000))</f>
        <v>526400</v>
      </c>
      <c r="H50" s="116">
        <f>F50</f>
        <v>1316000</v>
      </c>
      <c r="I50" s="61">
        <f>IF(G50+0&gt;K50,K50,G50+0)</f>
        <v>526400</v>
      </c>
      <c r="J50" s="60">
        <f t="shared" si="6"/>
        <v>200000</v>
      </c>
      <c r="K50" s="118">
        <f t="shared" si="7"/>
        <v>1700000</v>
      </c>
      <c r="L50" s="6">
        <v>1000000</v>
      </c>
      <c r="M50" s="7" t="s">
        <v>376</v>
      </c>
      <c r="N50" s="64" t="s">
        <v>590</v>
      </c>
      <c r="O50" s="155"/>
    </row>
    <row r="51" spans="1:15" s="22" customFormat="1" ht="25.5" x14ac:dyDescent="0.2">
      <c r="A51" s="4" t="s">
        <v>53</v>
      </c>
      <c r="B51" s="23" t="s">
        <v>49</v>
      </c>
      <c r="C51" s="3" t="s">
        <v>232</v>
      </c>
      <c r="D51" s="77">
        <v>16</v>
      </c>
      <c r="E51" s="169" t="s">
        <v>182</v>
      </c>
      <c r="F51" s="171">
        <v>5564000</v>
      </c>
      <c r="G51" s="117">
        <f t="shared" si="1"/>
        <v>1420000</v>
      </c>
      <c r="H51" s="116">
        <f t="shared" si="5"/>
        <v>5564000</v>
      </c>
      <c r="I51" s="61">
        <f t="shared" si="3"/>
        <v>1420000</v>
      </c>
      <c r="J51" s="60">
        <f t="shared" si="6"/>
        <v>160000</v>
      </c>
      <c r="K51" s="118">
        <f t="shared" si="7"/>
        <v>1420000</v>
      </c>
      <c r="L51" s="6">
        <v>4279000</v>
      </c>
      <c r="M51" s="65" t="s">
        <v>203</v>
      </c>
      <c r="N51" s="7"/>
      <c r="O51" s="155"/>
    </row>
    <row r="52" spans="1:15" s="22" customFormat="1" ht="25.5" x14ac:dyDescent="0.2">
      <c r="A52" s="4" t="s">
        <v>54</v>
      </c>
      <c r="B52" s="23" t="s">
        <v>17</v>
      </c>
      <c r="C52" s="3" t="s">
        <v>241</v>
      </c>
      <c r="D52" s="77">
        <v>17</v>
      </c>
      <c r="E52" s="169" t="s">
        <v>182</v>
      </c>
      <c r="F52" s="172">
        <v>5640200</v>
      </c>
      <c r="G52" s="117">
        <f t="shared" si="1"/>
        <v>1490000</v>
      </c>
      <c r="H52" s="116">
        <f t="shared" si="5"/>
        <v>5640200</v>
      </c>
      <c r="I52" s="61">
        <f t="shared" si="3"/>
        <v>1490000</v>
      </c>
      <c r="J52" s="60">
        <f t="shared" si="6"/>
        <v>170000</v>
      </c>
      <c r="K52" s="118">
        <f t="shared" si="7"/>
        <v>1490000</v>
      </c>
      <c r="L52" s="6">
        <v>4140200</v>
      </c>
      <c r="M52" s="65" t="s">
        <v>203</v>
      </c>
      <c r="N52" s="7"/>
      <c r="O52" s="155"/>
    </row>
    <row r="53" spans="1:15" s="22" customFormat="1" ht="38.25" x14ac:dyDescent="0.2">
      <c r="A53" s="4" t="s">
        <v>55</v>
      </c>
      <c r="B53" s="23" t="s">
        <v>50</v>
      </c>
      <c r="C53" s="51" t="s">
        <v>302</v>
      </c>
      <c r="D53" s="77">
        <v>55</v>
      </c>
      <c r="E53" s="169" t="s">
        <v>163</v>
      </c>
      <c r="F53" s="172">
        <v>5000000</v>
      </c>
      <c r="G53" s="117">
        <f t="shared" si="1"/>
        <v>2000000</v>
      </c>
      <c r="H53" s="116">
        <f t="shared" si="5"/>
        <v>5000000</v>
      </c>
      <c r="I53" s="61">
        <f t="shared" si="3"/>
        <v>2000000</v>
      </c>
      <c r="J53" s="60">
        <f t="shared" si="6"/>
        <v>300000</v>
      </c>
      <c r="K53" s="118">
        <f t="shared" si="7"/>
        <v>4150000</v>
      </c>
      <c r="L53" s="6">
        <v>3000000</v>
      </c>
      <c r="M53" s="7" t="s">
        <v>303</v>
      </c>
      <c r="N53" s="7"/>
      <c r="O53" s="155"/>
    </row>
    <row r="54" spans="1:15" s="22" customFormat="1" ht="38.25" x14ac:dyDescent="0.2">
      <c r="A54" s="4" t="s">
        <v>87</v>
      </c>
      <c r="B54" s="23" t="s">
        <v>51</v>
      </c>
      <c r="C54" s="51" t="s">
        <v>375</v>
      </c>
      <c r="D54" s="77">
        <v>52</v>
      </c>
      <c r="E54" s="169" t="s">
        <v>593</v>
      </c>
      <c r="F54" s="172">
        <v>4660000</v>
      </c>
      <c r="G54" s="117">
        <f t="shared" si="1"/>
        <v>1864000</v>
      </c>
      <c r="H54" s="116">
        <f t="shared" si="5"/>
        <v>4660000</v>
      </c>
      <c r="I54" s="61">
        <f t="shared" si="3"/>
        <v>1864000</v>
      </c>
      <c r="J54" s="60">
        <f t="shared" si="6"/>
        <v>300000</v>
      </c>
      <c r="K54" s="118">
        <f t="shared" si="7"/>
        <v>3940000</v>
      </c>
      <c r="L54" s="6">
        <v>3000000</v>
      </c>
      <c r="M54" s="7" t="s">
        <v>261</v>
      </c>
      <c r="N54" s="7"/>
      <c r="O54" s="155"/>
    </row>
    <row r="55" spans="1:15" s="22" customFormat="1" ht="38.25" x14ac:dyDescent="0.2">
      <c r="A55" s="4" t="s">
        <v>88</v>
      </c>
      <c r="B55" s="23" t="s">
        <v>18</v>
      </c>
      <c r="C55" s="51" t="s">
        <v>283</v>
      </c>
      <c r="D55" s="77">
        <v>53</v>
      </c>
      <c r="E55" s="169" t="s">
        <v>284</v>
      </c>
      <c r="F55" s="172">
        <v>5000000</v>
      </c>
      <c r="G55" s="117">
        <f t="shared" si="1"/>
        <v>2000000</v>
      </c>
      <c r="H55" s="116">
        <f t="shared" si="5"/>
        <v>5000000</v>
      </c>
      <c r="I55" s="61">
        <f t="shared" si="3"/>
        <v>2000000</v>
      </c>
      <c r="J55" s="60">
        <f t="shared" si="6"/>
        <v>300000</v>
      </c>
      <c r="K55" s="118">
        <f t="shared" si="7"/>
        <v>4010000</v>
      </c>
      <c r="L55" s="6">
        <v>3500000</v>
      </c>
      <c r="M55" s="7" t="s">
        <v>285</v>
      </c>
      <c r="N55" s="7" t="s">
        <v>287</v>
      </c>
      <c r="O55" s="155"/>
    </row>
    <row r="56" spans="1:15" s="22" customFormat="1" ht="38.25" x14ac:dyDescent="0.2">
      <c r="A56" s="4" t="s">
        <v>89</v>
      </c>
      <c r="B56" s="23" t="s">
        <v>52</v>
      </c>
      <c r="C56" s="51" t="s">
        <v>148</v>
      </c>
      <c r="D56" s="77">
        <v>86</v>
      </c>
      <c r="E56" s="169" t="s">
        <v>163</v>
      </c>
      <c r="F56" s="172">
        <v>3800000</v>
      </c>
      <c r="G56" s="117">
        <f t="shared" si="1"/>
        <v>1520000</v>
      </c>
      <c r="H56" s="116">
        <f t="shared" si="5"/>
        <v>3800000</v>
      </c>
      <c r="I56" s="61">
        <f t="shared" si="3"/>
        <v>1520000</v>
      </c>
      <c r="J56" s="60">
        <f t="shared" si="6"/>
        <v>300000</v>
      </c>
      <c r="K56" s="118">
        <f t="shared" si="7"/>
        <v>6320000</v>
      </c>
      <c r="L56" s="6">
        <v>2293000</v>
      </c>
      <c r="M56" s="7" t="s">
        <v>338</v>
      </c>
      <c r="N56" s="7" t="s">
        <v>280</v>
      </c>
      <c r="O56" s="155"/>
    </row>
    <row r="57" spans="1:15" s="22" customFormat="1" ht="38.25" x14ac:dyDescent="0.2">
      <c r="A57" s="4" t="s">
        <v>56</v>
      </c>
      <c r="B57" s="23" t="s">
        <v>53</v>
      </c>
      <c r="C57" s="51" t="s">
        <v>373</v>
      </c>
      <c r="D57" s="77">
        <v>8</v>
      </c>
      <c r="E57" s="169" t="s">
        <v>176</v>
      </c>
      <c r="F57" s="172">
        <v>5034000</v>
      </c>
      <c r="G57" s="117">
        <f t="shared" si="1"/>
        <v>860000</v>
      </c>
      <c r="H57" s="116">
        <f t="shared" si="5"/>
        <v>5034000</v>
      </c>
      <c r="I57" s="61">
        <f t="shared" si="3"/>
        <v>860000</v>
      </c>
      <c r="J57" s="60">
        <f t="shared" si="6"/>
        <v>80000</v>
      </c>
      <c r="K57" s="118">
        <f t="shared" si="7"/>
        <v>860000</v>
      </c>
      <c r="L57" s="6">
        <v>3033984</v>
      </c>
      <c r="M57" s="7" t="s">
        <v>374</v>
      </c>
      <c r="N57" s="7"/>
      <c r="O57" s="155"/>
    </row>
    <row r="58" spans="1:15" s="22" customFormat="1" ht="38.25" x14ac:dyDescent="0.2">
      <c r="A58" s="4" t="s">
        <v>90</v>
      </c>
      <c r="B58" s="23" t="s">
        <v>54</v>
      </c>
      <c r="C58" s="51" t="s">
        <v>371</v>
      </c>
      <c r="D58" s="77">
        <v>16</v>
      </c>
      <c r="E58" s="169" t="s">
        <v>256</v>
      </c>
      <c r="F58" s="172">
        <v>2450000</v>
      </c>
      <c r="G58" s="117">
        <f>IF(F58&lt;750000,0,IF(F58*0.4&lt;=D58*70000+300000,F58*0.4,D58*70000+300000))</f>
        <v>980000</v>
      </c>
      <c r="H58" s="116">
        <f>F58</f>
        <v>2450000</v>
      </c>
      <c r="I58" s="61">
        <f>IF(G58+0&gt;K58,K58,G58+0)</f>
        <v>980000</v>
      </c>
      <c r="J58" s="60">
        <f t="shared" si="6"/>
        <v>160000</v>
      </c>
      <c r="K58" s="118">
        <f t="shared" si="7"/>
        <v>1420000</v>
      </c>
      <c r="L58" s="6">
        <v>1470000</v>
      </c>
      <c r="M58" s="7" t="s">
        <v>372</v>
      </c>
      <c r="N58" s="7"/>
      <c r="O58" s="155"/>
    </row>
    <row r="59" spans="1:15" s="22" customFormat="1" ht="25.5" x14ac:dyDescent="0.2">
      <c r="A59" s="4" t="s">
        <v>91</v>
      </c>
      <c r="B59" s="23" t="s">
        <v>55</v>
      </c>
      <c r="C59" s="3" t="s">
        <v>226</v>
      </c>
      <c r="D59" s="77">
        <v>43</v>
      </c>
      <c r="E59" s="169" t="s">
        <v>176</v>
      </c>
      <c r="F59" s="172">
        <v>3280000</v>
      </c>
      <c r="G59" s="117">
        <f t="shared" si="1"/>
        <v>1312000</v>
      </c>
      <c r="H59" s="116">
        <f t="shared" si="5"/>
        <v>3280000</v>
      </c>
      <c r="I59" s="61">
        <f t="shared" si="3"/>
        <v>1312000</v>
      </c>
      <c r="J59" s="60">
        <f t="shared" si="6"/>
        <v>300000</v>
      </c>
      <c r="K59" s="118">
        <f t="shared" si="7"/>
        <v>3310000</v>
      </c>
      <c r="L59" s="6">
        <v>2393000</v>
      </c>
      <c r="M59" s="7" t="s">
        <v>229</v>
      </c>
      <c r="N59" s="7"/>
      <c r="O59" s="155"/>
    </row>
    <row r="60" spans="1:15" s="22" customFormat="1" ht="38.25" x14ac:dyDescent="0.2">
      <c r="A60" s="4" t="s">
        <v>92</v>
      </c>
      <c r="B60" s="23" t="s">
        <v>87</v>
      </c>
      <c r="C60" s="3" t="s">
        <v>227</v>
      </c>
      <c r="D60" s="77">
        <v>19</v>
      </c>
      <c r="E60" s="169" t="s">
        <v>163</v>
      </c>
      <c r="F60" s="172">
        <v>1994000</v>
      </c>
      <c r="G60" s="117">
        <f>IF(F60&lt;750000,0,IF(F60*0.4&lt;=D60*70000+300000,F60*0.4,D60*70000+300000))</f>
        <v>797600</v>
      </c>
      <c r="H60" s="116">
        <f>F60</f>
        <v>1994000</v>
      </c>
      <c r="I60" s="61">
        <f>IF(G60+0&gt;K60,K60,G60+0)</f>
        <v>797600</v>
      </c>
      <c r="J60" s="60">
        <f>IF(D60&gt;=30,300000,D60*10000)</f>
        <v>190000</v>
      </c>
      <c r="K60" s="118">
        <f>D60*70000+300000</f>
        <v>1630000</v>
      </c>
      <c r="L60" s="6">
        <v>1406600</v>
      </c>
      <c r="M60" s="7" t="s">
        <v>228</v>
      </c>
      <c r="N60" s="7"/>
      <c r="O60" s="155"/>
    </row>
    <row r="61" spans="1:15" s="22" customFormat="1" ht="38.25" x14ac:dyDescent="0.2">
      <c r="A61" s="4" t="s">
        <v>57</v>
      </c>
      <c r="B61" s="23" t="s">
        <v>88</v>
      </c>
      <c r="C61" s="3" t="s">
        <v>222</v>
      </c>
      <c r="D61" s="77">
        <v>20</v>
      </c>
      <c r="E61" s="169" t="s">
        <v>594</v>
      </c>
      <c r="F61" s="172">
        <v>1830000</v>
      </c>
      <c r="G61" s="117">
        <f>IF(F61&lt;750000,0,IF(F61*0.4&lt;=D61*70000+300000,F61*0.4,D61*70000+300000))</f>
        <v>732000</v>
      </c>
      <c r="H61" s="116">
        <f>F61</f>
        <v>1830000</v>
      </c>
      <c r="I61" s="61">
        <f>IF(G61+0&gt;K61,K61,G61+0)</f>
        <v>732000</v>
      </c>
      <c r="J61" s="60">
        <f>IF(D61&gt;=30,300000,D61*10000)</f>
        <v>200000</v>
      </c>
      <c r="K61" s="118">
        <f>D61*70000+300000</f>
        <v>1700000</v>
      </c>
      <c r="L61" s="6">
        <v>1680000</v>
      </c>
      <c r="M61" s="7" t="s">
        <v>223</v>
      </c>
      <c r="N61" s="7"/>
      <c r="O61" s="155"/>
    </row>
    <row r="62" spans="1:15" s="22" customFormat="1" ht="38.25" x14ac:dyDescent="0.2">
      <c r="A62" s="4" t="s">
        <v>19</v>
      </c>
      <c r="B62" s="23" t="s">
        <v>89</v>
      </c>
      <c r="C62" s="3" t="s">
        <v>367</v>
      </c>
      <c r="D62" s="77">
        <v>54</v>
      </c>
      <c r="E62" s="169" t="s">
        <v>595</v>
      </c>
      <c r="F62" s="172">
        <v>1047000</v>
      </c>
      <c r="G62" s="117">
        <f>IF(F62&lt;750000,0,IF(F62*0.4&lt;=D62*70000+300000,F62*0.4,D62*70000+300000))</f>
        <v>418800</v>
      </c>
      <c r="H62" s="116">
        <f>F62</f>
        <v>1047000</v>
      </c>
      <c r="I62" s="61">
        <f>IF(G62+0&gt;K62,K62,G62+0)</f>
        <v>418800</v>
      </c>
      <c r="J62" s="60">
        <f>IF(D62&gt;=30,300000,D62*10000)</f>
        <v>300000</v>
      </c>
      <c r="K62" s="118">
        <f>D62*70000+300000</f>
        <v>4080000</v>
      </c>
      <c r="L62" s="6">
        <v>628200</v>
      </c>
      <c r="M62" s="7" t="s">
        <v>369</v>
      </c>
      <c r="N62" s="7" t="s">
        <v>370</v>
      </c>
      <c r="O62" s="155"/>
    </row>
    <row r="63" spans="1:15" s="22" customFormat="1" ht="38.25" x14ac:dyDescent="0.2">
      <c r="A63" s="4" t="s">
        <v>20</v>
      </c>
      <c r="B63" s="23" t="s">
        <v>56</v>
      </c>
      <c r="C63" s="3" t="s">
        <v>366</v>
      </c>
      <c r="D63" s="77">
        <v>47</v>
      </c>
      <c r="E63" s="169" t="s">
        <v>596</v>
      </c>
      <c r="F63" s="172">
        <v>1800000</v>
      </c>
      <c r="G63" s="117">
        <f>IF(F63&lt;750000,0,IF(F63*0.4&lt;=D63*70000+300000,F63*0.4,D63*70000+300000))</f>
        <v>720000</v>
      </c>
      <c r="H63" s="116">
        <f>F63</f>
        <v>1800000</v>
      </c>
      <c r="I63" s="61">
        <f>IF(G63+0&gt;K63,K63,G63+0)</f>
        <v>720000</v>
      </c>
      <c r="J63" s="60">
        <f>IF(D63&gt;=30,300000,D63*10000)</f>
        <v>300000</v>
      </c>
      <c r="K63" s="118">
        <f>D63*70000+300000</f>
        <v>3590000</v>
      </c>
      <c r="L63" s="6">
        <v>1000000</v>
      </c>
      <c r="M63" s="7" t="s">
        <v>368</v>
      </c>
      <c r="N63" s="128"/>
      <c r="O63" s="155"/>
    </row>
    <row r="64" spans="1:15" s="22" customFormat="1" ht="38.25" x14ac:dyDescent="0.2">
      <c r="A64" s="4" t="s">
        <v>58</v>
      </c>
      <c r="B64" s="23" t="s">
        <v>90</v>
      </c>
      <c r="C64" s="3" t="s">
        <v>149</v>
      </c>
      <c r="D64" s="77">
        <v>60</v>
      </c>
      <c r="E64" s="169" t="s">
        <v>597</v>
      </c>
      <c r="F64" s="172">
        <v>18000000</v>
      </c>
      <c r="G64" s="117">
        <f t="shared" si="1"/>
        <v>4500000</v>
      </c>
      <c r="H64" s="116">
        <f t="shared" si="5"/>
        <v>18000000</v>
      </c>
      <c r="I64" s="61">
        <f t="shared" si="3"/>
        <v>4500000</v>
      </c>
      <c r="J64" s="60">
        <f t="shared" si="6"/>
        <v>300000</v>
      </c>
      <c r="K64" s="118">
        <f t="shared" si="7"/>
        <v>4500000</v>
      </c>
      <c r="L64" s="6">
        <v>10800000</v>
      </c>
      <c r="M64" s="7" t="s">
        <v>243</v>
      </c>
      <c r="N64" s="7"/>
      <c r="O64" s="155"/>
    </row>
    <row r="65" spans="1:15" s="22" customFormat="1" ht="25.5" x14ac:dyDescent="0.2">
      <c r="A65" s="4" t="s">
        <v>93</v>
      </c>
      <c r="B65" s="23" t="s">
        <v>91</v>
      </c>
      <c r="C65" s="3" t="s">
        <v>152</v>
      </c>
      <c r="D65" s="77">
        <v>60</v>
      </c>
      <c r="E65" s="169" t="s">
        <v>365</v>
      </c>
      <c r="F65" s="171">
        <v>1240000</v>
      </c>
      <c r="G65" s="117">
        <f t="shared" si="1"/>
        <v>496000</v>
      </c>
      <c r="H65" s="116">
        <f t="shared" si="5"/>
        <v>1240000</v>
      </c>
      <c r="I65" s="61">
        <f t="shared" si="3"/>
        <v>496000</v>
      </c>
      <c r="J65" s="60">
        <f t="shared" si="6"/>
        <v>300000</v>
      </c>
      <c r="K65" s="118">
        <f t="shared" si="7"/>
        <v>4500000</v>
      </c>
      <c r="L65" s="6">
        <v>800000</v>
      </c>
      <c r="M65" s="83" t="s">
        <v>203</v>
      </c>
      <c r="N65" s="128"/>
      <c r="O65" s="155"/>
    </row>
    <row r="66" spans="1:15" s="22" customFormat="1" ht="38.25" x14ac:dyDescent="0.2">
      <c r="A66" s="4" t="s">
        <v>59</v>
      </c>
      <c r="B66" s="23" t="s">
        <v>92</v>
      </c>
      <c r="C66" s="3" t="s">
        <v>224</v>
      </c>
      <c r="D66" s="77">
        <v>19</v>
      </c>
      <c r="E66" s="169" t="s">
        <v>594</v>
      </c>
      <c r="F66" s="172">
        <v>1830000</v>
      </c>
      <c r="G66" s="117">
        <f t="shared" si="1"/>
        <v>732000</v>
      </c>
      <c r="H66" s="116">
        <f t="shared" si="5"/>
        <v>1830000</v>
      </c>
      <c r="I66" s="61">
        <f t="shared" si="3"/>
        <v>732000</v>
      </c>
      <c r="J66" s="60">
        <f t="shared" si="6"/>
        <v>190000</v>
      </c>
      <c r="K66" s="118">
        <f t="shared" si="7"/>
        <v>1630000</v>
      </c>
      <c r="L66" s="6">
        <v>1099000</v>
      </c>
      <c r="M66" s="7" t="s">
        <v>225</v>
      </c>
      <c r="N66" s="7"/>
      <c r="O66" s="155"/>
    </row>
    <row r="67" spans="1:15" s="22" customFormat="1" ht="38.25" x14ac:dyDescent="0.2">
      <c r="A67" s="4" t="s">
        <v>60</v>
      </c>
      <c r="B67" s="23" t="s">
        <v>57</v>
      </c>
      <c r="C67" s="3" t="s">
        <v>115</v>
      </c>
      <c r="D67" s="77">
        <v>124</v>
      </c>
      <c r="E67" s="169" t="s">
        <v>163</v>
      </c>
      <c r="F67" s="171">
        <v>4435000</v>
      </c>
      <c r="G67" s="117">
        <f t="shared" si="1"/>
        <v>1774000</v>
      </c>
      <c r="H67" s="116">
        <f t="shared" si="5"/>
        <v>4435000</v>
      </c>
      <c r="I67" s="61">
        <f t="shared" si="3"/>
        <v>1774000</v>
      </c>
      <c r="J67" s="60">
        <f t="shared" si="6"/>
        <v>300000</v>
      </c>
      <c r="K67" s="118">
        <f t="shared" si="7"/>
        <v>8980000</v>
      </c>
      <c r="L67" s="6">
        <v>2935000</v>
      </c>
      <c r="M67" s="7" t="s">
        <v>364</v>
      </c>
      <c r="N67" s="7"/>
      <c r="O67" s="155"/>
    </row>
    <row r="68" spans="1:15" s="22" customFormat="1" ht="38.25" x14ac:dyDescent="0.2">
      <c r="A68" s="4" t="s">
        <v>61</v>
      </c>
      <c r="B68" s="23" t="s">
        <v>19</v>
      </c>
      <c r="C68" s="3" t="s">
        <v>113</v>
      </c>
      <c r="D68" s="77">
        <v>124</v>
      </c>
      <c r="E68" s="169" t="s">
        <v>163</v>
      </c>
      <c r="F68" s="171">
        <v>4435000</v>
      </c>
      <c r="G68" s="117">
        <f t="shared" si="1"/>
        <v>1774000</v>
      </c>
      <c r="H68" s="116">
        <f t="shared" si="5"/>
        <v>4435000</v>
      </c>
      <c r="I68" s="61">
        <f t="shared" si="3"/>
        <v>1774000</v>
      </c>
      <c r="J68" s="60">
        <f t="shared" si="6"/>
        <v>300000</v>
      </c>
      <c r="K68" s="118">
        <f t="shared" si="7"/>
        <v>8980000</v>
      </c>
      <c r="L68" s="6">
        <v>2935000</v>
      </c>
      <c r="M68" s="7" t="s">
        <v>364</v>
      </c>
      <c r="N68" s="7"/>
      <c r="O68" s="155"/>
    </row>
    <row r="69" spans="1:15" s="22" customFormat="1" ht="38.25" x14ac:dyDescent="0.2">
      <c r="A69" s="4" t="s">
        <v>62</v>
      </c>
      <c r="B69" s="23" t="s">
        <v>20</v>
      </c>
      <c r="C69" s="3" t="s">
        <v>362</v>
      </c>
      <c r="D69" s="77">
        <v>63</v>
      </c>
      <c r="E69" s="169" t="s">
        <v>110</v>
      </c>
      <c r="F69" s="171">
        <v>6947000</v>
      </c>
      <c r="G69" s="117">
        <f>IF(F69&lt;750000,0,IF(F69*0.4&lt;=D69*70000+300000,F69*0.4,D69*70000+300000))</f>
        <v>2778800</v>
      </c>
      <c r="H69" s="116">
        <f>F69</f>
        <v>6947000</v>
      </c>
      <c r="I69" s="61">
        <f>IF(G69+0&gt;K69,K69,G69+0)</f>
        <v>2778800</v>
      </c>
      <c r="J69" s="60">
        <f>IF(D69&gt;=30,300000,D69*10000)</f>
        <v>300000</v>
      </c>
      <c r="K69" s="118">
        <f>D69*70000+300000</f>
        <v>4710000</v>
      </c>
      <c r="L69" s="6">
        <v>5316000</v>
      </c>
      <c r="M69" s="7" t="s">
        <v>363</v>
      </c>
      <c r="N69" s="7"/>
      <c r="O69" s="155"/>
    </row>
    <row r="70" spans="1:15" s="22" customFormat="1" ht="38.25" x14ac:dyDescent="0.2">
      <c r="A70" s="4" t="s">
        <v>63</v>
      </c>
      <c r="B70" s="23" t="s">
        <v>58</v>
      </c>
      <c r="C70" s="3" t="s">
        <v>116</v>
      </c>
      <c r="D70" s="77">
        <v>123</v>
      </c>
      <c r="E70" s="169" t="s">
        <v>143</v>
      </c>
      <c r="F70" s="171">
        <v>4008000</v>
      </c>
      <c r="G70" s="117">
        <f t="shared" si="1"/>
        <v>1603200</v>
      </c>
      <c r="H70" s="116">
        <f t="shared" si="5"/>
        <v>4008000</v>
      </c>
      <c r="I70" s="61">
        <f t="shared" si="3"/>
        <v>1603200</v>
      </c>
      <c r="J70" s="60">
        <f t="shared" si="6"/>
        <v>300000</v>
      </c>
      <c r="K70" s="118">
        <f t="shared" si="7"/>
        <v>8910000</v>
      </c>
      <c r="L70" s="6">
        <v>3000000</v>
      </c>
      <c r="M70" s="7" t="s">
        <v>361</v>
      </c>
      <c r="N70" s="7"/>
      <c r="O70" s="155"/>
    </row>
    <row r="71" spans="1:15" s="22" customFormat="1" ht="38.25" x14ac:dyDescent="0.2">
      <c r="A71" s="4" t="s">
        <v>64</v>
      </c>
      <c r="B71" s="23" t="s">
        <v>93</v>
      </c>
      <c r="C71" s="3" t="s">
        <v>304</v>
      </c>
      <c r="D71" s="77">
        <v>55</v>
      </c>
      <c r="E71" s="169" t="s">
        <v>163</v>
      </c>
      <c r="F71" s="172">
        <v>5000000</v>
      </c>
      <c r="G71" s="117">
        <f>IF(F71&lt;750000,0,IF(F71*0.4&lt;=D71*70000+300000,F71*0.4,D71*70000+300000))</f>
        <v>2000000</v>
      </c>
      <c r="H71" s="116">
        <f>F71</f>
        <v>5000000</v>
      </c>
      <c r="I71" s="61">
        <f>IF(G71+0&gt;K71,K71,G71+0)</f>
        <v>2000000</v>
      </c>
      <c r="J71" s="60">
        <f>IF(D71&gt;=30,300000,D71*10000)</f>
        <v>300000</v>
      </c>
      <c r="K71" s="118">
        <f>D71*70000+300000</f>
        <v>4150000</v>
      </c>
      <c r="L71" s="6">
        <v>3000000</v>
      </c>
      <c r="M71" s="7" t="s">
        <v>303</v>
      </c>
      <c r="N71" s="7"/>
      <c r="O71" s="155"/>
    </row>
    <row r="72" spans="1:15" s="22" customFormat="1" ht="38.25" x14ac:dyDescent="0.2">
      <c r="A72" s="4" t="s">
        <v>94</v>
      </c>
      <c r="B72" s="78" t="s">
        <v>59</v>
      </c>
      <c r="C72" s="3" t="s">
        <v>117</v>
      </c>
      <c r="D72" s="77">
        <v>123</v>
      </c>
      <c r="E72" s="169" t="s">
        <v>143</v>
      </c>
      <c r="F72" s="171">
        <v>4008000</v>
      </c>
      <c r="G72" s="117">
        <f>IF(F72&lt;750000,0,IF(F72*0.4&lt;=D72*70000+300000,F72*0.4,D72*70000+300000))</f>
        <v>1603200</v>
      </c>
      <c r="H72" s="119">
        <f>F72</f>
        <v>4008000</v>
      </c>
      <c r="I72" s="73">
        <f>IF(G72+0&gt;K72,K72,G72+0)</f>
        <v>1603200</v>
      </c>
      <c r="J72" s="60">
        <f>IF(D72&gt;=30,300000,D72*10000)</f>
        <v>300000</v>
      </c>
      <c r="K72" s="120">
        <f>D72*70000+300000</f>
        <v>8910000</v>
      </c>
      <c r="L72" s="81">
        <v>3000000</v>
      </c>
      <c r="M72" s="7" t="s">
        <v>361</v>
      </c>
      <c r="N72" s="7"/>
      <c r="O72" s="155"/>
    </row>
    <row r="73" spans="1:15" s="22" customFormat="1" ht="38.25" x14ac:dyDescent="0.2">
      <c r="A73" s="77" t="s">
        <v>191</v>
      </c>
      <c r="B73" s="72" t="s">
        <v>60</v>
      </c>
      <c r="C73" s="51" t="s">
        <v>358</v>
      </c>
      <c r="D73" s="77">
        <v>258</v>
      </c>
      <c r="E73" s="169" t="s">
        <v>110</v>
      </c>
      <c r="F73" s="171">
        <v>16500000</v>
      </c>
      <c r="G73" s="109">
        <f>IF(F73&lt;750000,0,IF(F73*0.4&lt;=D73*70000+300000,F73*0.4,D73*70000+300000))</f>
        <v>6600000</v>
      </c>
      <c r="H73" s="119">
        <f>F73+F74</f>
        <v>18500000</v>
      </c>
      <c r="I73" s="73">
        <f>IF(G73+G74&gt;K73,K73,G73+G74)</f>
        <v>7400000</v>
      </c>
      <c r="J73" s="80">
        <f>IF(D73&gt;=30,300000,D73*10000)</f>
        <v>300000</v>
      </c>
      <c r="K73" s="120">
        <f>D73*70000+300000</f>
        <v>18360000</v>
      </c>
      <c r="L73" s="81">
        <v>13500000</v>
      </c>
      <c r="M73" s="7" t="s">
        <v>360</v>
      </c>
      <c r="N73" s="75"/>
      <c r="O73" s="155"/>
    </row>
    <row r="74" spans="1:15" s="22" customFormat="1" ht="25.5" x14ac:dyDescent="0.2">
      <c r="A74" s="77" t="s">
        <v>66</v>
      </c>
      <c r="B74" s="23"/>
      <c r="C74" s="51" t="s">
        <v>358</v>
      </c>
      <c r="D74" s="77">
        <v>258</v>
      </c>
      <c r="E74" s="169" t="s">
        <v>359</v>
      </c>
      <c r="F74" s="171">
        <v>2000000</v>
      </c>
      <c r="G74" s="109">
        <f>IF(F74&lt;750000,0,IF(F74*0.4&lt;=D74*70000+300000,F74*0.4,D74*70000+300000))</f>
        <v>800000</v>
      </c>
      <c r="H74" s="144" t="s">
        <v>277</v>
      </c>
      <c r="I74" s="143" t="s">
        <v>277</v>
      </c>
      <c r="J74" s="57">
        <f>IF(D74&gt;=30,300000,D74*10000)</f>
        <v>300000</v>
      </c>
      <c r="K74" s="123" t="s">
        <v>109</v>
      </c>
      <c r="L74" s="54" t="s">
        <v>109</v>
      </c>
      <c r="M74" s="54" t="s">
        <v>109</v>
      </c>
      <c r="N74" s="75"/>
      <c r="O74" s="158"/>
    </row>
    <row r="75" spans="1:15" s="22" customFormat="1" ht="51" x14ac:dyDescent="0.2">
      <c r="A75" s="4" t="s">
        <v>95</v>
      </c>
      <c r="B75" s="23" t="s">
        <v>61</v>
      </c>
      <c r="C75" s="3" t="s">
        <v>357</v>
      </c>
      <c r="D75" s="77">
        <v>64</v>
      </c>
      <c r="E75" s="169" t="s">
        <v>748</v>
      </c>
      <c r="F75" s="171">
        <v>1600000</v>
      </c>
      <c r="G75" s="117">
        <f t="shared" si="1"/>
        <v>640000</v>
      </c>
      <c r="H75" s="124">
        <f t="shared" si="5"/>
        <v>1600000</v>
      </c>
      <c r="I75" s="79">
        <f t="shared" si="3"/>
        <v>640000</v>
      </c>
      <c r="J75" s="60">
        <f t="shared" si="6"/>
        <v>300000</v>
      </c>
      <c r="K75" s="129">
        <f>D75*70000+300000</f>
        <v>4780000</v>
      </c>
      <c r="L75" s="82">
        <v>1600000</v>
      </c>
      <c r="M75" s="83" t="s">
        <v>203</v>
      </c>
      <c r="N75" s="7"/>
      <c r="O75" s="155"/>
    </row>
    <row r="76" spans="1:15" s="22" customFormat="1" ht="13.5" x14ac:dyDescent="0.25">
      <c r="A76" s="130"/>
      <c r="B76" s="130"/>
      <c r="C76" s="18" t="s">
        <v>658</v>
      </c>
      <c r="D76" s="25"/>
      <c r="E76" s="174"/>
      <c r="F76" s="10"/>
      <c r="G76" s="10">
        <f>SUM(G5:G75)</f>
        <v>99189200</v>
      </c>
      <c r="H76" s="10"/>
      <c r="I76" s="10">
        <f>SUM(I5:I75)</f>
        <v>98919200</v>
      </c>
      <c r="J76" s="10">
        <f>SUM(J60:J75)</f>
        <v>4480000</v>
      </c>
      <c r="K76" s="10">
        <f>SUM(K5:K75)</f>
        <v>256990000</v>
      </c>
      <c r="L76" s="10"/>
      <c r="M76" s="131"/>
      <c r="N76" s="11"/>
      <c r="O76" s="156"/>
    </row>
  </sheetData>
  <mergeCells count="1">
    <mergeCell ref="B1:N1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Belső-, Középső-Ferencv.</vt:lpstr>
      <vt:lpstr>Külső Fv_JA, Aszódi és MÁV ltp.</vt:lpstr>
      <vt:lpstr>'Belső-, Középső-Ferencv.'!Nyomtatási_cím</vt:lpstr>
      <vt:lpstr>'Külső Fv_JA, Aszódi és MÁV ltp.'!Nyomtatási_cím</vt:lpstr>
      <vt:lpstr>'Belső-, Középső-Ferencv.'!Nyomtatási_terület</vt:lpstr>
      <vt:lpstr>'Külső Fv_JA, Aszódi és MÁV ltp.'!Nyomtatási_terület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Millner Csilla</cp:lastModifiedBy>
  <cp:lastPrinted>2013-05-27T15:13:23Z</cp:lastPrinted>
  <dcterms:created xsi:type="dcterms:W3CDTF">2005-05-10T06:43:43Z</dcterms:created>
  <dcterms:modified xsi:type="dcterms:W3CDTF">2013-05-28T12:18:23Z</dcterms:modified>
</cp:coreProperties>
</file>