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800" yWindow="1155" windowWidth="7500" windowHeight="7755" tabRatio="601" activeTab="1"/>
  </bookViews>
  <sheets>
    <sheet name="Belső-, Középső-Ferencv." sheetId="1" r:id="rId1"/>
    <sheet name="Külső Fv_JA, Aszódi és MÁV ltp." sheetId="8" r:id="rId2"/>
  </sheets>
  <definedNames>
    <definedName name="_xlnm.Print_Area" localSheetId="0">'Belső-, Középső-Ferencv.'!$A$1:$Z$146</definedName>
    <definedName name="_xlnm.Print_Area" localSheetId="1">'Külső Fv_JA, Aszódi és MÁV ltp.'!$A$1:$Z$60</definedName>
  </definedNames>
  <calcPr calcId="152511"/>
</workbook>
</file>

<file path=xl/sharedStrings.xml><?xml version="1.0" encoding="utf-8"?>
<sst xmlns="http://schemas.openxmlformats.org/spreadsheetml/2006/main" count="2321" uniqueCount="877">
  <si>
    <t>Épület címe</t>
  </si>
  <si>
    <t>Lakásszám</t>
  </si>
  <si>
    <t>Munkák megnevezése</t>
  </si>
  <si>
    <t>Megjegyzés</t>
  </si>
  <si>
    <t>Társasház önrésze</t>
  </si>
  <si>
    <t>2.</t>
  </si>
  <si>
    <t>3.</t>
  </si>
  <si>
    <t>4.</t>
  </si>
  <si>
    <t>8.</t>
  </si>
  <si>
    <t>11.</t>
  </si>
  <si>
    <t>14.</t>
  </si>
  <si>
    <t>16.</t>
  </si>
  <si>
    <t>1.</t>
  </si>
  <si>
    <t>5.</t>
  </si>
  <si>
    <t>6.</t>
  </si>
  <si>
    <t>7.</t>
  </si>
  <si>
    <t>12.</t>
  </si>
  <si>
    <t>15.</t>
  </si>
  <si>
    <t>Védettség</t>
  </si>
  <si>
    <t>Közös képviselő neve</t>
  </si>
  <si>
    <t>Irányító szám</t>
  </si>
  <si>
    <t>Város</t>
  </si>
  <si>
    <t>Cím</t>
  </si>
  <si>
    <t>Telefonszám</t>
  </si>
  <si>
    <t>Képviselet neve</t>
  </si>
  <si>
    <t>Ssz.</t>
  </si>
  <si>
    <t>Ép. Szám</t>
  </si>
  <si>
    <t>Legkisebb adható (lakásszám szerint)</t>
  </si>
  <si>
    <t>Megpályázott munkánkként adható maximális támogatás</t>
  </si>
  <si>
    <t xml:space="preserve">Költségek munkanemenként  részletezve </t>
  </si>
  <si>
    <t>Költségek lakóépületenként összesen</t>
  </si>
  <si>
    <t>Összesen maximum adható (lakásszám szerint)</t>
  </si>
  <si>
    <t>A lakóépületnek adható maximális támogatás</t>
  </si>
  <si>
    <t>9.</t>
  </si>
  <si>
    <t>10.</t>
  </si>
  <si>
    <t>13.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</si>
  <si>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</si>
  <si>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</si>
  <si>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</si>
  <si>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</si>
  <si>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</si>
  <si>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</si>
  <si>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</si>
  <si>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</si>
  <si>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</si>
  <si>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</si>
  <si>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</si>
  <si>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</si>
  <si>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</si>
  <si>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</si>
  <si>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</si>
  <si>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</si>
  <si>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</si>
  <si>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</si>
  <si>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</si>
  <si>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</si>
  <si>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</si>
  <si>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</si>
  <si>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</si>
  <si>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</si>
  <si>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</si>
  <si>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</si>
  <si>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</si>
  <si>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</si>
  <si>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</si>
  <si>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</si>
  <si>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</si>
  <si>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</si>
  <si>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</si>
  <si>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</si>
  <si>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</si>
  <si>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</si>
  <si>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</si>
  <si>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</si>
  <si>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</si>
  <si>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</si>
  <si>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</si>
  <si>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</si>
  <si>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</si>
  <si>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</si>
  <si>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</si>
  <si>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</si>
  <si>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</si>
  <si>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</si>
  <si>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</si>
  <si>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</si>
  <si>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</si>
  <si>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</si>
  <si>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</si>
  <si>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</si>
  <si>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</si>
  <si>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</si>
  <si>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</si>
  <si>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</si>
  <si>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</si>
  <si>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</si>
  <si>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</si>
  <si>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</si>
  <si>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</si>
  <si>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</si>
  <si>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</si>
  <si>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</si>
  <si>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</si>
  <si>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</si>
  <si>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</si>
  <si>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</si>
  <si>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</si>
  <si>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</si>
  <si>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</si>
  <si>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</si>
  <si>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</si>
  <si>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</si>
  <si>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</si>
  <si>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</si>
  <si>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</si>
  <si>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</si>
  <si>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</si>
  <si>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</si>
  <si>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</si>
  <si>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</si>
  <si>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</si>
  <si>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r>
      <t>ZZ</t>
    </r>
    <r>
      <rPr>
        <b/>
        <i/>
        <sz val="10"/>
        <rFont val="Times New Roman"/>
        <family val="1"/>
      </rPr>
      <t>Összesen:</t>
    </r>
  </si>
  <si>
    <r>
      <t>ZZ</t>
    </r>
    <r>
      <rPr>
        <b/>
        <sz val="10"/>
        <rFont val="Times New Roman"/>
        <family val="1"/>
      </rPr>
      <t>Összesen:</t>
    </r>
  </si>
  <si>
    <t>Költségek lakóépületenk-ént összesen</t>
  </si>
  <si>
    <t xml:space="preserve">Költségek munkanemen-ként  részletezve </t>
  </si>
  <si>
    <t>EVK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</si>
  <si>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</si>
  <si>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</si>
  <si>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</si>
  <si>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</si>
  <si>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</si>
  <si>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</si>
  <si>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</si>
  <si>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</si>
  <si>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</si>
  <si>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</si>
  <si>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</si>
  <si>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</si>
  <si>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</si>
  <si>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</si>
  <si>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</si>
  <si>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</si>
  <si>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</si>
  <si>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</si>
  <si>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</si>
  <si>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</si>
  <si>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</si>
  <si>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</si>
  <si>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</si>
  <si>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</si>
  <si>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</si>
  <si>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</si>
  <si>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</si>
  <si>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</si>
  <si>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</si>
  <si>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</si>
  <si>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</si>
  <si>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</si>
  <si>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</si>
  <si>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</si>
  <si>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</si>
  <si>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</si>
  <si>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</si>
  <si>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</si>
  <si>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</si>
  <si>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</si>
  <si>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</si>
  <si>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</si>
  <si>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-</t>
  </si>
  <si>
    <t>Üllői út 101</t>
  </si>
  <si>
    <t>Üllői út 113</t>
  </si>
  <si>
    <t>Üllői út 109/C</t>
  </si>
  <si>
    <t>Üllői út 115/A</t>
  </si>
  <si>
    <t>Üllői út 115/B</t>
  </si>
  <si>
    <t xml:space="preserve">Budapest </t>
  </si>
  <si>
    <t>Zöld -Karika Kft.</t>
  </si>
  <si>
    <t>Földesi Éva</t>
  </si>
  <si>
    <t>Páva u. 31.</t>
  </si>
  <si>
    <t>06/30/326-7833</t>
  </si>
  <si>
    <t>Czugler Andrea</t>
  </si>
  <si>
    <t>Budapest</t>
  </si>
  <si>
    <t>Dési H. u. 14. II. lh. III. em. 12.</t>
  </si>
  <si>
    <t>06/30/625-0035</t>
  </si>
  <si>
    <t>Hullán Tamás</t>
  </si>
  <si>
    <t>Vaskapu u. 4/C. 2/3.</t>
  </si>
  <si>
    <t>216-8007 06/30/944-9077</t>
  </si>
  <si>
    <t>Babot Katalin</t>
  </si>
  <si>
    <t>Üllői út 185. 6/24.</t>
  </si>
  <si>
    <t>06/30/238-2526</t>
  </si>
  <si>
    <t>Csernavay Jenő</t>
  </si>
  <si>
    <t>Szegedi Irma</t>
  </si>
  <si>
    <t>Üllői út 157. 2. lh. alagsor</t>
  </si>
  <si>
    <t>06/30/941-0487</t>
  </si>
  <si>
    <t>Tremlné Gedey Szilvia</t>
  </si>
  <si>
    <t>Berzenczey u. 10-12. 4/42.</t>
  </si>
  <si>
    <t>218-0417</t>
  </si>
  <si>
    <t>Nett-(O) Kft.</t>
  </si>
  <si>
    <t>LAGUNA-HÁZ Kft</t>
  </si>
  <si>
    <t>Kenyeres Ramóna Tünde</t>
  </si>
  <si>
    <t>Hurok u. 5. 1. a.</t>
  </si>
  <si>
    <t>06/30/730-0443</t>
  </si>
  <si>
    <r>
      <t xml:space="preserve">A lakóépületnek adható maximális támogatás </t>
    </r>
  </si>
  <si>
    <t>Pucher György</t>
  </si>
  <si>
    <t>Ráday u. 30 1/2. em. 6.</t>
  </si>
  <si>
    <t>06/70/238-3160</t>
  </si>
  <si>
    <t>Köfler Lajosné</t>
  </si>
  <si>
    <t>Pöttyös u. 9/A. 8. em. 33.</t>
  </si>
  <si>
    <t>06/20/451-5201</t>
  </si>
  <si>
    <t>Bárdos Tibor</t>
  </si>
  <si>
    <t>Bölcső u. 5. fszt. 1.</t>
  </si>
  <si>
    <t>06/20/255-7166</t>
  </si>
  <si>
    <t>Pikó Zsuzsanna</t>
  </si>
  <si>
    <t>06/30/211-6410</t>
  </si>
  <si>
    <t>Gáspár András</t>
  </si>
  <si>
    <t>Köztelek u. 4/A.</t>
  </si>
  <si>
    <t>06/30/932-1026</t>
  </si>
  <si>
    <t>BBD 96 Kft.</t>
  </si>
  <si>
    <t>Gyenes Hajnalka</t>
  </si>
  <si>
    <t>Budapest 8</t>
  </si>
  <si>
    <t>Pf.: 147.</t>
  </si>
  <si>
    <t>215-1061</t>
  </si>
  <si>
    <t>FEROX Bt.</t>
  </si>
  <si>
    <t>Lónyay u. 3.</t>
  </si>
  <si>
    <t>Kvacskay Károly</t>
  </si>
  <si>
    <t>Gyáli út 15/E. 31.</t>
  </si>
  <si>
    <t>06/70/604-0950</t>
  </si>
  <si>
    <t>Blumné Bodaki Piroska</t>
  </si>
  <si>
    <t>Német u. 25. II/1.</t>
  </si>
  <si>
    <t>06/30/932-8573</t>
  </si>
  <si>
    <t>KVARNER Kft.</t>
  </si>
  <si>
    <t>Nagy Miklósné</t>
  </si>
  <si>
    <t>Viola u. 13. fszt. 1.</t>
  </si>
  <si>
    <t>218-0384 06/70/272-3855</t>
  </si>
  <si>
    <t>UNISZOLG-9 Kft.</t>
  </si>
  <si>
    <t>Lucai Mariann</t>
  </si>
  <si>
    <t>Haller u. 26. I/10.</t>
  </si>
  <si>
    <t>Pf.: 21.</t>
  </si>
  <si>
    <t>Ingatlanfelelős Kft</t>
  </si>
  <si>
    <t>Sallai Gábor</t>
  </si>
  <si>
    <t>Pf.: 175 (1105 Bp. Mongol u. 8.)</t>
  </si>
  <si>
    <t>06/30/269-7432</t>
  </si>
  <si>
    <t>Zsoldos Károly</t>
  </si>
  <si>
    <t>Szikszó park 9. fszt.</t>
  </si>
  <si>
    <t>06/70/236-0610</t>
  </si>
  <si>
    <t>Gajdos Attiláné</t>
  </si>
  <si>
    <t>Szerafin Timea</t>
  </si>
  <si>
    <t>06/30/603-2730</t>
  </si>
  <si>
    <t>J PLUSZ E Kft.</t>
  </si>
  <si>
    <t>Dr. Zabláczki József</t>
  </si>
  <si>
    <t>Szinyei M. 19. II/24.</t>
  </si>
  <si>
    <t>06/70/222-2166</t>
  </si>
  <si>
    <t>Preventa Kft.</t>
  </si>
  <si>
    <t>Antal Gábor</t>
  </si>
  <si>
    <t>Sun Bridge Bt.</t>
  </si>
  <si>
    <t>Tompa u. 15/A. 4/2.</t>
  </si>
  <si>
    <t>06/70/616-5511</t>
  </si>
  <si>
    <t>Rezidencia Bt.</t>
  </si>
  <si>
    <t>Mérei Tamás</t>
  </si>
  <si>
    <t>Szent István park 35. 3/1.</t>
  </si>
  <si>
    <t>237-0208 06/20/975-1830</t>
  </si>
  <si>
    <t>Palotás Józsefné</t>
  </si>
  <si>
    <t>Gyáli út 15/A. 2/17.</t>
  </si>
  <si>
    <t>06/20/965-3874</t>
  </si>
  <si>
    <t>Ügyvezető: Csuja László</t>
  </si>
  <si>
    <t>Pf.: 296.</t>
  </si>
  <si>
    <t>Kilenc-HÁZ Kft.</t>
  </si>
  <si>
    <t>Bézsenyiné Traub Ildikó</t>
  </si>
  <si>
    <t>06/30/458-9572</t>
  </si>
  <si>
    <t>Ferencvárosi Bérleményüzemeltető Kft.</t>
  </si>
  <si>
    <t>Sobieski J. u. 28.</t>
  </si>
  <si>
    <t>215-0466              215-0006</t>
  </si>
  <si>
    <t>védett épület</t>
  </si>
  <si>
    <t>E-mail cím</t>
  </si>
  <si>
    <t>nagy.julianna@upcmail.hu</t>
  </si>
  <si>
    <t>czugler@gmail.com</t>
  </si>
  <si>
    <t>UNIT-HELP. Bt.</t>
  </si>
  <si>
    <t>rezidenciabt@gmail.com</t>
  </si>
  <si>
    <t>tamas.hullan@gmail.com</t>
  </si>
  <si>
    <t>Generál-F  Kft.</t>
  </si>
  <si>
    <t>Budapest 9</t>
  </si>
  <si>
    <t>Pf.: 64</t>
  </si>
  <si>
    <t>Berzenczey u. 10-12. 4. em. 42.</t>
  </si>
  <si>
    <t>kepviselet@nettokft.hu</t>
  </si>
  <si>
    <t>Kilenc-Ház Kft.</t>
  </si>
  <si>
    <t>06-30-458-9572 217-4065</t>
  </si>
  <si>
    <t>kilenc.haz.kft@gmail.com</t>
  </si>
  <si>
    <t>PREVENTA Kft.</t>
  </si>
  <si>
    <t>Börzsöny u. III. lh. Fszt. 4.</t>
  </si>
  <si>
    <t>06/30/266-0930 280-8019</t>
  </si>
  <si>
    <t>preventa@t-online.hu</t>
  </si>
  <si>
    <t>06/30/216-7988 06/30/773-3237</t>
  </si>
  <si>
    <t>Csiki Györgyné</t>
  </si>
  <si>
    <t>Csengettyű u. 11. IV/18.</t>
  </si>
  <si>
    <t>06-70-248-0315 378-2938</t>
  </si>
  <si>
    <t>Gyáli út 15/a. 2. 2. 17.</t>
  </si>
  <si>
    <t>06-20-965-3874 348-0883</t>
  </si>
  <si>
    <t>Pf. 1511</t>
  </si>
  <si>
    <t>lagunahaz@gmail.com</t>
  </si>
  <si>
    <t>Ferox Bt.</t>
  </si>
  <si>
    <t xml:space="preserve">Lónyay u. 3. </t>
  </si>
  <si>
    <t>kvarnerkft@gmail.com</t>
  </si>
  <si>
    <t>Flamingó Kft.</t>
  </si>
  <si>
    <t>Murányi u. 24.</t>
  </si>
  <si>
    <t>782-7497 06/30/687-8747</t>
  </si>
  <si>
    <t>postalada@tarsashazdoktor.hu</t>
  </si>
  <si>
    <t>06-30/982-2605 218-2071</t>
  </si>
  <si>
    <t>pikozs@upcmail.hu</t>
  </si>
  <si>
    <t>06/30/573-2237 798-6565</t>
  </si>
  <si>
    <t>csuja@exact.info.hu</t>
  </si>
  <si>
    <t>06-30-730-0443</t>
  </si>
  <si>
    <t>jalakasfenntarto@gmail.com</t>
  </si>
  <si>
    <t>gasparandras@t-online.hu</t>
  </si>
  <si>
    <t>Bor László</t>
  </si>
  <si>
    <t>Lónyay u. 34. II/14</t>
  </si>
  <si>
    <t>06-30-966-6052 215-8076</t>
  </si>
  <si>
    <t>csomor.norbert@ferox.hu</t>
  </si>
  <si>
    <t>INSULA ACTIV Bt.</t>
  </si>
  <si>
    <t>iroda@general-f.hu</t>
  </si>
  <si>
    <t>PIRAMIS 2000 Bt</t>
  </si>
  <si>
    <t>Maglódi út 16. II. 202.</t>
  </si>
  <si>
    <t>Gajzágó Imre elnök</t>
  </si>
  <si>
    <t>06/30/270-1119</t>
  </si>
  <si>
    <t>garitatri@gmail.com</t>
  </si>
  <si>
    <t>szovetke@gmail.com</t>
  </si>
  <si>
    <t>Valódi Birtok Bt.</t>
  </si>
  <si>
    <t>Hegedűs Jenő</t>
  </si>
  <si>
    <t>Tornalja u. 7. 1/5.</t>
  </si>
  <si>
    <t>06/20/802-1202</t>
  </si>
  <si>
    <t>valodibirtokbt@gmail.com</t>
  </si>
  <si>
    <t>kofimari7@upcmail.hu</t>
  </si>
  <si>
    <t>MULTI INTERHOME Bt.</t>
  </si>
  <si>
    <t>Balog Sándor</t>
  </si>
  <si>
    <t>06/20/322-7737</t>
  </si>
  <si>
    <t>gyenes@netroller.hu</t>
  </si>
  <si>
    <t>kvacskay@gmx.net</t>
  </si>
  <si>
    <t>blumne1009@freemail.hu</t>
  </si>
  <si>
    <t>06-30-386-3532 Kiorán István    216-8802</t>
  </si>
  <si>
    <t>unioshazak@gmail.com</t>
  </si>
  <si>
    <t>ERISER Kft.</t>
  </si>
  <si>
    <t>266-2648</t>
  </si>
  <si>
    <t>Kopros Istvánné irodavezető</t>
  </si>
  <si>
    <t>info@eriser.hu</t>
  </si>
  <si>
    <t>Bogár Anikó ügyvezető</t>
  </si>
  <si>
    <t>info@tarsashazak.com</t>
  </si>
  <si>
    <t>Közraktár u. 24-26. Franciaudvar</t>
  </si>
  <si>
    <t>insulabt@gmail.com</t>
  </si>
  <si>
    <t>Viola u. 8. 2/3.</t>
  </si>
  <si>
    <t>Huszt u. 8.</t>
  </si>
  <si>
    <t>06/20/956-4692</t>
  </si>
  <si>
    <t>Pf.: 184</t>
  </si>
  <si>
    <t>Táblás köz 7. fsz. 235.</t>
  </si>
  <si>
    <t>OrczY tér 4.</t>
  </si>
  <si>
    <t>06/20/541-6220</t>
  </si>
  <si>
    <t>E-XACT TÁRSASHÁZKEZELŐ Kft.</t>
  </si>
  <si>
    <t>Andrási Krisztián</t>
  </si>
  <si>
    <t>Börzsöny u. 1. I. lh. IV. em. 14.</t>
  </si>
  <si>
    <t>06/30/289-2249</t>
  </si>
  <si>
    <t>Vajda Péter u. 43/B. fszt. 2.</t>
  </si>
  <si>
    <t>06/20/980-6081</t>
  </si>
  <si>
    <t>knkriszti@gmail.com</t>
  </si>
  <si>
    <t>Viczkó Zsolt (viczko.zsolt@febkft.hu); k.laszlo@febkft.hu</t>
  </si>
  <si>
    <r>
      <t>marcsi@zoldkarika.eu;</t>
    </r>
    <r>
      <rPr>
        <sz val="10"/>
        <color indexed="12"/>
        <rFont val="Arial CE"/>
        <family val="2"/>
      </rPr>
      <t xml:space="preserve"> </t>
    </r>
    <r>
      <rPr>
        <u val="single"/>
        <sz val="10"/>
        <color indexed="12"/>
        <rFont val="Arial CE"/>
        <family val="2"/>
      </rPr>
      <t>eva@zoldkarika.eu</t>
    </r>
  </si>
  <si>
    <t>gajzago.imre04@gmail.com</t>
  </si>
  <si>
    <t>puchergy@gmail.com</t>
  </si>
  <si>
    <t>Mériné Pillán Réka</t>
  </si>
  <si>
    <t>Vágóhíd u. 44.</t>
  </si>
  <si>
    <t>Kozákné Varga Orsolya</t>
  </si>
  <si>
    <t xml:space="preserve">2018. évben pályázaton nyert támogatás (eFt)        </t>
  </si>
  <si>
    <t>2000 lemondta</t>
  </si>
  <si>
    <t>800 lemodta</t>
  </si>
  <si>
    <t>palotaskatalin@outlook.hu</t>
  </si>
  <si>
    <t>thhaller26@gmail.com</t>
  </si>
  <si>
    <t>p2000hazak@gmail.com</t>
  </si>
  <si>
    <t>tarsashazkezeles41@gmail.com</t>
  </si>
  <si>
    <t>Asztalos György</t>
  </si>
  <si>
    <t>Tűzoltó u. 96. 9. em. 37.</t>
  </si>
  <si>
    <t>06/30/688-0289</t>
  </si>
  <si>
    <t>info@ferox.hu</t>
  </si>
  <si>
    <t>Furják Zoltán</t>
  </si>
  <si>
    <t>Toronyház u. 8/2. 2/10.</t>
  </si>
  <si>
    <t>06/30/667-9055</t>
  </si>
  <si>
    <t>furjakzoltan@gmail.com</t>
  </si>
  <si>
    <t>Üllői út 163</t>
  </si>
  <si>
    <t>ja.iv.lakszov@gmail.com</t>
  </si>
  <si>
    <t>Szabó Pál elnök</t>
  </si>
  <si>
    <t>Szabó Julianna</t>
  </si>
  <si>
    <t>info@lancszemfetima.hu</t>
  </si>
  <si>
    <t>csiki.gyorgyne@gmail.com</t>
  </si>
  <si>
    <t>Börzsöny u. 8. III. lh. Fszt. 4.</t>
  </si>
  <si>
    <t>06/20/598-7900</t>
  </si>
  <si>
    <t>Csuja László</t>
  </si>
  <si>
    <t>Pf. 96.</t>
  </si>
  <si>
    <t>06/30/573-2237</t>
  </si>
  <si>
    <t>kkvokozoskepviselet@gmail.com</t>
  </si>
  <si>
    <t>FORINVEL Kft.</t>
  </si>
  <si>
    <t>Forray  M. Antónia</t>
  </si>
  <si>
    <t>Kiss József u. 17.</t>
  </si>
  <si>
    <t>06/30/990-4019 215-3802</t>
  </si>
  <si>
    <t>forinvel@gmail.com</t>
  </si>
  <si>
    <r>
      <t>viczko.zsolt@febkft.hu;</t>
    </r>
    <r>
      <rPr>
        <sz val="10"/>
        <color indexed="12"/>
        <rFont val="Arial CE"/>
        <family val="2"/>
      </rPr>
      <t xml:space="preserve"> </t>
    </r>
    <r>
      <rPr>
        <u val="single"/>
        <sz val="10"/>
        <color indexed="12"/>
        <rFont val="Arial CE"/>
        <family val="2"/>
      </rPr>
      <t>k.laszlo@febkft.hu</t>
    </r>
  </si>
  <si>
    <t>Érdmintszent u. 3.</t>
  </si>
  <si>
    <t>06/20/484-6488</t>
  </si>
  <si>
    <t>molnar.anett25@gmail.com</t>
  </si>
  <si>
    <t>Hegedűs Jenő ügyvezető</t>
  </si>
  <si>
    <t>e-xact TÁRSASHÁZKEZELŐ Kft.</t>
  </si>
  <si>
    <t>kepviselet@pestitarsashaz.hu</t>
  </si>
  <si>
    <t>Pyramidon Kft.</t>
  </si>
  <si>
    <t>pyramidon11.bt@gmail.com</t>
  </si>
  <si>
    <t>06/30/603-2730 06/30/348-6490</t>
  </si>
  <si>
    <t>Simon Zoltán</t>
  </si>
  <si>
    <t>Királyi Pál u. 10. fszt. 2.</t>
  </si>
  <si>
    <t>Viola u. 21. fszt. 2. iroda</t>
  </si>
  <si>
    <t>Üllői út 167.</t>
  </si>
  <si>
    <t>Üllői út 181-183-185.</t>
  </si>
  <si>
    <t>Tűzoltó u. 092.</t>
  </si>
  <si>
    <t>Hurok u. 1.</t>
  </si>
  <si>
    <t>rezidenciabt@upcmail.hu</t>
  </si>
  <si>
    <t>Irá-nyító szám</t>
  </si>
  <si>
    <t>Köztelek u. 4/A</t>
  </si>
  <si>
    <t>Ráday u. 29</t>
  </si>
  <si>
    <t>Ráday u. 30</t>
  </si>
  <si>
    <t>Ráday u. 32</t>
  </si>
  <si>
    <t>Fix Partner Kft.</t>
  </si>
  <si>
    <t>Kiss Gabriella</t>
  </si>
  <si>
    <t>Fehérvári út 23. 6/41</t>
  </si>
  <si>
    <t>06/70/325-4309</t>
  </si>
  <si>
    <t>tarsashaz@gmail.com</t>
  </si>
  <si>
    <t>ügyvezető igazgató: Pápa Levente</t>
  </si>
  <si>
    <t>Vágóhíd u. 30-32</t>
  </si>
  <si>
    <t>Bokréta u. 28</t>
  </si>
  <si>
    <t>Bokréta u. 15</t>
  </si>
  <si>
    <t>Bokréta u. 10</t>
  </si>
  <si>
    <t>Bakáts tér 4</t>
  </si>
  <si>
    <t>Bakáts tér 7</t>
  </si>
  <si>
    <t>Bakáts u. 2/D</t>
  </si>
  <si>
    <t>Bakáts u. 8</t>
  </si>
  <si>
    <t>Boráros tér 2</t>
  </si>
  <si>
    <t>Páva u. 14</t>
  </si>
  <si>
    <t>Igényelt támogatás összege</t>
  </si>
  <si>
    <t xml:space="preserve">2019. évben pályázaton nyert támogatás (eFt)        </t>
  </si>
  <si>
    <t>Dandár u. 24</t>
  </si>
  <si>
    <t>Drégely u. 7</t>
  </si>
  <si>
    <t>Drégely u. 11-19</t>
  </si>
  <si>
    <t>Erkel u. 13/A</t>
  </si>
  <si>
    <t>Ferenc krt. 6 - Ráday u. 60.</t>
  </si>
  <si>
    <t>Ferenc krt. 16</t>
  </si>
  <si>
    <t>Ferenc krt. 17</t>
  </si>
  <si>
    <t>Ferenc krt. 19-21</t>
  </si>
  <si>
    <t>Ferenc krt. 23</t>
  </si>
  <si>
    <t>Ferenc krt. 27</t>
  </si>
  <si>
    <t>Ferenc krt. 30</t>
  </si>
  <si>
    <t>Ferenc krt. 39</t>
  </si>
  <si>
    <t>Ferenc krt. 41</t>
  </si>
  <si>
    <t>Ferenc krt. 43</t>
  </si>
  <si>
    <t>Ferenc krt. 44</t>
  </si>
  <si>
    <t>Ferenc tér 1</t>
  </si>
  <si>
    <t>Ferenc tér 10</t>
  </si>
  <si>
    <t>Ferenc tér 12</t>
  </si>
  <si>
    <t>Gabona u. 7</t>
  </si>
  <si>
    <t>Gálya u. 3</t>
  </si>
  <si>
    <t>Gálya u. 4</t>
  </si>
  <si>
    <t>Gát u. 36</t>
  </si>
  <si>
    <t>Gönczy P. u. 2</t>
  </si>
  <si>
    <t>Gönczy P. u. 4</t>
  </si>
  <si>
    <t>Haller u. 20</t>
  </si>
  <si>
    <t>Haller u. 24</t>
  </si>
  <si>
    <t>Haller u. 26</t>
  </si>
  <si>
    <t>Haller u. 80-82</t>
  </si>
  <si>
    <t>Hőgyes E. u. 3</t>
  </si>
  <si>
    <t>Hőgyes E. u. 11</t>
  </si>
  <si>
    <t>Kinizsi u. 11</t>
  </si>
  <si>
    <t>Kinizsi u. 17</t>
  </si>
  <si>
    <t>Kinizsi u. 27</t>
  </si>
  <si>
    <t>Kinizsi u. 35</t>
  </si>
  <si>
    <t>Knézich u. 15</t>
  </si>
  <si>
    <t>Közraktár u. 12/A</t>
  </si>
  <si>
    <t>Közraktár u. 20/A</t>
  </si>
  <si>
    <t>Liliom u. 13-19</t>
  </si>
  <si>
    <t>Liliom u. 33</t>
  </si>
  <si>
    <t>Liliom u. 46-48</t>
  </si>
  <si>
    <t>Lónyay u. 9</t>
  </si>
  <si>
    <t>Lónyay u. 13/A</t>
  </si>
  <si>
    <t>Lónyay u. 13/B</t>
  </si>
  <si>
    <t>Lónyay u. 19</t>
  </si>
  <si>
    <t>Lónyay u. 24</t>
  </si>
  <si>
    <t>Lónyay u. 28</t>
  </si>
  <si>
    <t>Lónyay u. 34</t>
  </si>
  <si>
    <t>Lónyay u. 36</t>
  </si>
  <si>
    <t>Lónyay u. 37/A-B</t>
  </si>
  <si>
    <t>Lónyay u. 39/A</t>
  </si>
  <si>
    <t>Lónyay u. 41</t>
  </si>
  <si>
    <t>Lónyay u. 43</t>
  </si>
  <si>
    <t>Lónyay u. 45</t>
  </si>
  <si>
    <t>Lónyay u. 49</t>
  </si>
  <si>
    <t>Lónyay u. 52</t>
  </si>
  <si>
    <t>Lónyay u. 60</t>
  </si>
  <si>
    <t>Mátyás u. 4</t>
  </si>
  <si>
    <t>Mátyás u. 15</t>
  </si>
  <si>
    <t>Mester u. 3</t>
  </si>
  <si>
    <t>Mester u. 4-6</t>
  </si>
  <si>
    <t>Mester u. 15</t>
  </si>
  <si>
    <t>Mester u. 18</t>
  </si>
  <si>
    <t>Mester u. 27</t>
  </si>
  <si>
    <t>Mester u. 38</t>
  </si>
  <si>
    <t>Mester u. 57</t>
  </si>
  <si>
    <t>Mihálkovics u. 8/A</t>
  </si>
  <si>
    <t>Mihálkovics u. 16</t>
  </si>
  <si>
    <t>Páva u. 34</t>
  </si>
  <si>
    <t>Pipa u. 2/B</t>
  </si>
  <si>
    <t>Pipa u. 4</t>
  </si>
  <si>
    <t>Ráday u. 16</t>
  </si>
  <si>
    <t>Ráday u. 17</t>
  </si>
  <si>
    <t>Ráday u. 19</t>
  </si>
  <si>
    <t>védett homlokzat</t>
  </si>
  <si>
    <t>Ráday u. 26</t>
  </si>
  <si>
    <t>Ráday u. 27</t>
  </si>
  <si>
    <t>Ráday u. 34</t>
  </si>
  <si>
    <t>Ráday u. 38</t>
  </si>
  <si>
    <t>Ráday u. 40</t>
  </si>
  <si>
    <t>Ráday u. 43</t>
  </si>
  <si>
    <t>Ráday u. 56</t>
  </si>
  <si>
    <t>Sobieski J. u. 18</t>
  </si>
  <si>
    <t>Sobieski J. u. 40</t>
  </si>
  <si>
    <t>Tinódi u. 2</t>
  </si>
  <si>
    <t>Tinódi u. 7</t>
  </si>
  <si>
    <t>Tinódi u. 12</t>
  </si>
  <si>
    <t>Tompa u. 9</t>
  </si>
  <si>
    <t>Tompa u. 10</t>
  </si>
  <si>
    <t>Tompa u. 14</t>
  </si>
  <si>
    <t>Tompa u. 15/A</t>
  </si>
  <si>
    <t>Tompa u. 17/A</t>
  </si>
  <si>
    <t>Tompa u. 19</t>
  </si>
  <si>
    <t>Tűzoltó u. 4</t>
  </si>
  <si>
    <t>Tűzoltó u. 6</t>
  </si>
  <si>
    <t>Tűzoltó u. 21</t>
  </si>
  <si>
    <t>Tűzoltó u. 94-96</t>
  </si>
  <si>
    <t>Üllői út 29</t>
  </si>
  <si>
    <t>Üllői út 31</t>
  </si>
  <si>
    <t>Üllői út 53/B</t>
  </si>
  <si>
    <t>Üllői út 55</t>
  </si>
  <si>
    <t>Üllői út 75-77</t>
  </si>
  <si>
    <t>Üllői út 91/B</t>
  </si>
  <si>
    <t>Vámház krt. 5</t>
  </si>
  <si>
    <t>Vámház krt. 9</t>
  </si>
  <si>
    <t>Vaskapu u. 4/C</t>
  </si>
  <si>
    <t>Vaskapu u. 22</t>
  </si>
  <si>
    <t>Viola u. 44</t>
  </si>
  <si>
    <t>Aranyvirág stny 1</t>
  </si>
  <si>
    <t>Aranyvirág stny 5</t>
  </si>
  <si>
    <t>Aszódi u. 12.</t>
  </si>
  <si>
    <t>Börzsöny u. 4.</t>
  </si>
  <si>
    <t>Börzsöny u. 6.</t>
  </si>
  <si>
    <t>Börzsöny u. 7.</t>
  </si>
  <si>
    <t>Börzsöny u. 10.</t>
  </si>
  <si>
    <t>Csárdás köz 3.</t>
  </si>
  <si>
    <t>Csengettyű u. 1.</t>
  </si>
  <si>
    <t>Csengettyű u. 5.</t>
  </si>
  <si>
    <t>Csengettyű u. 9.</t>
  </si>
  <si>
    <t>Csengettyű u. 17.</t>
  </si>
  <si>
    <t>Dési H. u. 8.</t>
  </si>
  <si>
    <t>Dési H. u. 10.</t>
  </si>
  <si>
    <t>Dési H. u. 13.</t>
  </si>
  <si>
    <t>Dési H. u. 14.</t>
  </si>
  <si>
    <t>Dési H. u. 19.</t>
  </si>
  <si>
    <t>Dési H. u. 20.</t>
  </si>
  <si>
    <t>Dési H. u. 21.</t>
  </si>
  <si>
    <t>Dési H. u. 26.</t>
  </si>
  <si>
    <t>Ecseri út 27.</t>
  </si>
  <si>
    <t>Egyetértés u. 1.</t>
  </si>
  <si>
    <t>Epreserdő u. 2.</t>
  </si>
  <si>
    <t>Epreserdő u. 18.</t>
  </si>
  <si>
    <t>Epreserdő u. 24.</t>
  </si>
  <si>
    <t>Epreserdő u. 26.</t>
  </si>
  <si>
    <t>Epreserdő u. 32.</t>
  </si>
  <si>
    <t>Epreserdő u. 36.</t>
  </si>
  <si>
    <t>Gyáli út 15/D-E.</t>
  </si>
  <si>
    <t>Ifjúmunkás u. 10.</t>
  </si>
  <si>
    <t>Ifjúmunkás u. 27.</t>
  </si>
  <si>
    <t>Kosárka stny. 1.</t>
  </si>
  <si>
    <t>Kosárka stny. 4.</t>
  </si>
  <si>
    <t>Kosárka stny. 5.</t>
  </si>
  <si>
    <t>Kosárka stny. 6.</t>
  </si>
  <si>
    <t>Lobogó u. 5.</t>
  </si>
  <si>
    <t>Lobogó u. 6.</t>
  </si>
  <si>
    <t>Lobogó u. 24.</t>
  </si>
  <si>
    <t>Osztag u. 15.</t>
  </si>
  <si>
    <t>Osztag u. 17.</t>
  </si>
  <si>
    <t>Pöttyös u. 6.</t>
  </si>
  <si>
    <t>Pöttyös u. 8.</t>
  </si>
  <si>
    <t>Pöttyös u. 9.</t>
  </si>
  <si>
    <t>Pöttyös u. 11.</t>
  </si>
  <si>
    <t>Szerkocsi u. 4.</t>
  </si>
  <si>
    <t>Táblás köz 1.</t>
  </si>
  <si>
    <t>Táblás köz 7.</t>
  </si>
  <si>
    <t>Távíró u. 13.</t>
  </si>
  <si>
    <t>Toronyház u. 9.</t>
  </si>
  <si>
    <t>Toronyház u. 16.</t>
  </si>
  <si>
    <t>Üllői út 161.</t>
  </si>
  <si>
    <t>Üllői út 169-179.</t>
  </si>
  <si>
    <t>300 lemondták</t>
  </si>
  <si>
    <t>2000 lemondták</t>
  </si>
  <si>
    <t>600 lemondták</t>
  </si>
  <si>
    <t>330 lemondták</t>
  </si>
  <si>
    <t>1000 lemondták</t>
  </si>
  <si>
    <t>1800 lemondták</t>
  </si>
  <si>
    <t>800 lemondták</t>
  </si>
  <si>
    <t>3500 lemondták</t>
  </si>
  <si>
    <t>1200 lermondták</t>
  </si>
  <si>
    <t>1000 lermondták</t>
  </si>
  <si>
    <t>2600 lemondta</t>
  </si>
  <si>
    <t>tetőfelújítása (járulékos munkákkal) III. ütem</t>
  </si>
  <si>
    <t>tetőfelújítása (járulékos munkákkal) II. ütem</t>
  </si>
  <si>
    <t>elektromos hálózat felújítása (járulékos munkákkal) I. ütem</t>
  </si>
  <si>
    <t>lépcsőházi lépcsők felújítása (járulékos munkákkal)</t>
  </si>
  <si>
    <t>pincei csatorna alapvezeték felújítása (járulékos munkákkal)</t>
  </si>
  <si>
    <t>függőfolyosó felújítása (járulékos munkákkal) II. ütem</t>
  </si>
  <si>
    <t>lépcsőház festése, felújítása (járulékos munkákkal)</t>
  </si>
  <si>
    <t xml:space="preserve">védett homlokzat </t>
  </si>
  <si>
    <t>emeleti lépcsőház újra burkolása (járulékos munkákkal)</t>
  </si>
  <si>
    <t>lépcsőházi, kapualj és egyéb közös helyiségek tisztasági festése (járulékos munkákkal)</t>
  </si>
  <si>
    <t>Pályázó épület címe</t>
  </si>
  <si>
    <t>Angyal u. 36.</t>
  </si>
  <si>
    <t>06/30/687-8747</t>
  </si>
  <si>
    <t>erkély felújítása (járulékos munkákkal)</t>
  </si>
  <si>
    <t>ÉLETVESZÉLYES</t>
  </si>
  <si>
    <t>vízóra és az épület közötti víznyomó vezeték cseréje (járulékos munkákkal)</t>
  </si>
  <si>
    <t>III. lh. hideg-melegvíz és ejtő vezetékek cseréje (járulékos munkákkal)</t>
  </si>
  <si>
    <t>hidegvíz és ejtő vezeték cseréje (járulékos munkákkal)</t>
  </si>
  <si>
    <t>bejárati kapu cseréje (járulékos munkákkal)</t>
  </si>
  <si>
    <t>bejárati kapu cseréje, belépő felújítása (járulékos munkákkal)</t>
  </si>
  <si>
    <t>elektromos gerincvezeték felújítása (járulékos munkákkal)</t>
  </si>
  <si>
    <t>lépcsőházi lépcsők, korlátok felújítása (járulékos munkákkal)</t>
  </si>
  <si>
    <t>Életveszélyes</t>
  </si>
  <si>
    <t>x</t>
  </si>
  <si>
    <r>
      <t xml:space="preserve">védett homlokzat </t>
    </r>
    <r>
      <rPr>
        <b/>
        <sz val="10"/>
        <rFont val="Times New Roman"/>
        <family val="1"/>
      </rPr>
      <t>Főkétüsz kötelezés</t>
    </r>
  </si>
  <si>
    <t>Páva u. felé néző homlokzat felújítása (járulékos munkákkal)</t>
  </si>
  <si>
    <t>elektromos főelosztók cseréje (járulékos munkákkal)</t>
  </si>
  <si>
    <t>fűtési költségelosztók cseréje (járulékos munkákkal)</t>
  </si>
  <si>
    <t>Déri József</t>
  </si>
  <si>
    <t>06/30/552-5307 280-8019</t>
  </si>
  <si>
    <t>lépcsőházi üvegportál cseréje (járulékos munkákkal)</t>
  </si>
  <si>
    <t>bejárati kapu portál cseréje (járulékos munkákkal)</t>
  </si>
  <si>
    <t>homlokzat felújítása (járulékos munkákkal)</t>
  </si>
  <si>
    <t>gázhálózat felújítása (járulékos munkákkal)</t>
  </si>
  <si>
    <t>homlokzat felújítása (északi, járulékos munkákkal)</t>
  </si>
  <si>
    <t>függőfolyosók felújítása (járulékos munkákkal)</t>
  </si>
  <si>
    <t>Haller utcai homlokzat felújítása (járulékos munkákkal) I. ütem</t>
  </si>
  <si>
    <t>Matics Emil</t>
  </si>
  <si>
    <t>Üllői út 126. 4. lph. Fszt. 4.</t>
  </si>
  <si>
    <t>06/30/932-3716</t>
  </si>
  <si>
    <t>met.bt.2000@freemail.hu</t>
  </si>
  <si>
    <t>tetőszigetelés felújítása (szükség szerinti kémény, bádog javítása és járulékos munkákkal)</t>
  </si>
  <si>
    <t>tarsashaz9496@gmail.com</t>
  </si>
  <si>
    <t>bejárati portálok, szemét-, babakocsi tároló ablakok cseréje (járulékos munkákkal)</t>
  </si>
  <si>
    <t>Hurok u. 5. fszt. 1. a.</t>
  </si>
  <si>
    <t>hideg-melegvíz nyomóvezetékek, strangelzárók cseréje (járulékos munkákkal)</t>
  </si>
  <si>
    <t>udvari járda felújítása (járulékos munkákkal)</t>
  </si>
  <si>
    <t>Polytex Kft.</t>
  </si>
  <si>
    <t>ERNST András</t>
  </si>
  <si>
    <t>Szövetség u. 39.</t>
  </si>
  <si>
    <t>06/20/455-2296</t>
  </si>
  <si>
    <t>info@polytex.hu</t>
  </si>
  <si>
    <t>06/30/944-9077</t>
  </si>
  <si>
    <t>tetőfelújítása (járulékos munkákkal) IV. ütem</t>
  </si>
  <si>
    <t>tetőfelújítása (részleges, járulékos munkákkal)</t>
  </si>
  <si>
    <t>lépcsőház felújítása (korlát mázolása, strangcsere, járulékos munkákkal)</t>
  </si>
  <si>
    <t>Csernavay Endre</t>
  </si>
  <si>
    <t>endrekozoskepviselo@t-online.hu; csernavay@gmail.com</t>
  </si>
  <si>
    <t>körfolyosók felújítása (járulékos munkákkal)</t>
  </si>
  <si>
    <t>Gaylhoffer Károly</t>
  </si>
  <si>
    <t>Közraktár u. 12/A. fsz. 2.</t>
  </si>
  <si>
    <t>06/30/655-1732</t>
  </si>
  <si>
    <t>gaylhofferk@gmail.com</t>
  </si>
  <si>
    <t>tetőjárda felújítása (járulékos munkákkal)</t>
  </si>
  <si>
    <t>légudvar felújítása (járulékos munkákkal)</t>
  </si>
  <si>
    <t>hideg- és melegvíz strang felújítása (járulékos munkákkal)</t>
  </si>
  <si>
    <t>lefolyó-, ejtő-, nyomó vezetékek felújítása (járulékos munkákkal)</t>
  </si>
  <si>
    <t>belső homlokzat felújítása (járulékos munkákkal)</t>
  </si>
  <si>
    <t>felvonó felújítása (járulékos munkákkal)</t>
  </si>
  <si>
    <t>tetőfelújítása (járulékos munkákkal)</t>
  </si>
  <si>
    <t>lépcsőházi nyílászárók cseréje (járulékos munkákkal)</t>
  </si>
  <si>
    <t>Bukovszky Attila</t>
  </si>
  <si>
    <t>Lobogó u. 24. 3/2/8</t>
  </si>
  <si>
    <t>06/70/381-0831</t>
  </si>
  <si>
    <t>lobogohaz@gmail.com</t>
  </si>
  <si>
    <t>Soroksári út 51</t>
  </si>
  <si>
    <t>udvari homlokzat felújítása (járulékos munkákkal)</t>
  </si>
  <si>
    <t>Kasza Ildikó Éva</t>
  </si>
  <si>
    <t>Sárszentmihály</t>
  </si>
  <si>
    <t>Dózsa György u. 29/B.</t>
  </si>
  <si>
    <t>06/70/883-4428</t>
  </si>
  <si>
    <t>soroksari51@gmail.com</t>
  </si>
  <si>
    <t>Csombor Csaba</t>
  </si>
  <si>
    <t>Sobieski J. u. 40. 1/6.</t>
  </si>
  <si>
    <t>06/30/228-1483</t>
  </si>
  <si>
    <t>tarsashaz.sobieski40@gmail.com</t>
  </si>
  <si>
    <t>Nagy Julianna</t>
  </si>
  <si>
    <t>tetőfelújítás I. ütem, ereszcsatorna cseréje II. ütem (járulékos munkákkal)</t>
  </si>
  <si>
    <t>födém szigetelése (járulékos munkákkal)</t>
  </si>
  <si>
    <t>homlokzat felújítása (hátsó és tűzfal, járulékos munkákkal</t>
  </si>
  <si>
    <t>hideg, meleg, cirkulációs és ejtő vezetékek felújítása (járulékos munkákkal)</t>
  </si>
  <si>
    <t>víz-, csatorna vezetékek cseréje, felújítása (járulékos munkákkal)</t>
  </si>
  <si>
    <t>Gyáli út 21-23. 5. ép.</t>
  </si>
  <si>
    <t>függőfolyosó felújítása (járulékos munkákkal)</t>
  </si>
  <si>
    <r>
      <t xml:space="preserve">életveszély-statikai szavélemény! </t>
    </r>
    <r>
      <rPr>
        <b/>
        <sz val="10"/>
        <color rgb="FFFF0000"/>
        <rFont val="Times New Roman"/>
        <family val="1"/>
      </rPr>
      <t>védett homlokzat</t>
    </r>
  </si>
  <si>
    <t>Főv-i védett tömb, védett homlokzat</t>
  </si>
  <si>
    <t>Főv-i védett tömb</t>
  </si>
  <si>
    <t>Vágóhíd u. 038; 42; Mester u. 70.</t>
  </si>
  <si>
    <t>Lujza u. 27-29.</t>
  </si>
  <si>
    <t>06/30/743-6422</t>
  </si>
  <si>
    <t>kepviseletbudapest@gmail.com</t>
  </si>
  <si>
    <t>Nemes Zoltán</t>
  </si>
  <si>
    <t>tetőfelújítása (belső udvar felöli oldal, járulékos munkákkal)</t>
  </si>
  <si>
    <t>Pf.: 96</t>
  </si>
  <si>
    <t>60/30/573-2237</t>
  </si>
  <si>
    <t>Kálvin tér 22.</t>
  </si>
  <si>
    <t>ugyfelszolgalat@uniszolg9kft.t-online.hu</t>
  </si>
  <si>
    <t>217-8785  Varga Bea 06/20/936-7344 Gaál Vera 06/20/934-9916       217-8785</t>
  </si>
  <si>
    <t>Dr. Gaál Péter</t>
  </si>
  <si>
    <t>budapestferenckrt@gmail.com</t>
  </si>
  <si>
    <t>elektromos hálózat felújítása (járulékos munkákkal)</t>
  </si>
  <si>
    <t>elektromos gerincvezeték cseréje (járulékos munkákkal) I. ütem</t>
  </si>
  <si>
    <t>tető-, kémény felújítása (járulékos munkákkal)</t>
  </si>
  <si>
    <t>belső homlokzat felújítása (járulékos munkákkal) I. ütem</t>
  </si>
  <si>
    <t>lapostető felújítása (járulékos munkákkal)</t>
  </si>
  <si>
    <t>tetőfelújítása (járulékos munkákkal) I. ütem</t>
  </si>
  <si>
    <t>udvar felújítása (járulékos munkákkal)</t>
  </si>
  <si>
    <t>pincei szennyvízcsatorna cseréje (járulékos munkákkal)</t>
  </si>
  <si>
    <t>hátsó lépcsőházi portál cseréje (járulékos munkákkal)</t>
  </si>
  <si>
    <t>kéményseprőjárda cseréje (járulékos munkákkal)</t>
  </si>
  <si>
    <t>víz- és szennyvíz cseréje, felújítása (járulékos munkákkal)</t>
  </si>
  <si>
    <t>kazánok cseréje (járulékos munkákkal)</t>
  </si>
  <si>
    <t>kémények felújítása (járulékos munkákkal)</t>
  </si>
  <si>
    <t>kéményseprőjárda és kémény felújítása (járulékos munkákkal)</t>
  </si>
  <si>
    <t>felvonó felújítása (járulékos munkákkal) I. ütem</t>
  </si>
  <si>
    <t>függő-, bejárati folyosó felújítása (járulékos munkákkal)</t>
  </si>
  <si>
    <t>kapu felújítása (járulékos munkákkal)</t>
  </si>
  <si>
    <t>06/70/272-3855</t>
  </si>
  <si>
    <t>erkély felújítása (homlokzati, járulékos munkákkal)</t>
  </si>
  <si>
    <t>Szabó Zoltán Sándor</t>
  </si>
  <si>
    <t>Felsőtárkány</t>
  </si>
  <si>
    <t>Tölgy u. 1.</t>
  </si>
  <si>
    <t>06/30/415-9818</t>
  </si>
  <si>
    <t>szabo.zoltan.sandor@gmail.com</t>
  </si>
  <si>
    <t>kapubejáró felújítása (járulékos munkákkal)</t>
  </si>
  <si>
    <t>pincei víz- és csatorna alapvezeték felújítása (járulékos munkákkal)</t>
  </si>
  <si>
    <t>erkélyek, függőfolyosók felújítása (járulékos munkákkal)</t>
  </si>
  <si>
    <t>Nyírő József</t>
  </si>
  <si>
    <t>pincei csatorna -, vízalap vezeték felújítása (járulékos munkákkal)</t>
  </si>
  <si>
    <t>üvegtető felújítása (járulékos munkákkal)</t>
  </si>
  <si>
    <t>függőfolyosók felújítása (járulékos munkákkal) I. ütem</t>
  </si>
  <si>
    <t>elektromos munkák felújítása, fűtésrendszer üzemképessé tétele (tűzkár megszüntetése, járulékos munkákkal)</t>
  </si>
  <si>
    <t>utcai és udvari erkélyek és homlokzat felújítása (tűzkár megszüntetése, járulékos munkákkal)</t>
  </si>
  <si>
    <t>lépcsőház koromtalanítása, állmennyezet statikai megerősítése (tűzkár megszüntetése, járulékos munkákkal)</t>
  </si>
  <si>
    <t xml:space="preserve">217-4065      06-30-458-9572 </t>
  </si>
  <si>
    <t>tetőfelújítása (részleges, járulékos munkákkal) II. ütem</t>
  </si>
  <si>
    <t>kéményseprőjárda felújítása (járulékos munkákkal)</t>
  </si>
  <si>
    <t xml:space="preserve">kapu, kapualj, légudvar felújítása (járulékos munkákkal) </t>
  </si>
  <si>
    <t>kémény seprőjárda felújítása (járulékos munkákkal)</t>
  </si>
  <si>
    <t>elektromos hálózat felújítása (részleges, járulékos munkákkal)</t>
  </si>
  <si>
    <t>gyengeáramú vezetékekhez, védőcső kiépítése (járulékos munkákkal)</t>
  </si>
  <si>
    <t>függőfolyosó felújítása (járulékos munkákkal) IV. ütem</t>
  </si>
  <si>
    <t xml:space="preserve">kapualj felújítása (járulékos munkákkal) </t>
  </si>
  <si>
    <t>tetőfelújítása (gombátlanítás, járulékos munkákkal)</t>
  </si>
  <si>
    <t>Galambos Attiláné</t>
  </si>
  <si>
    <t>udvari ereszalj OSB táblák felrakása (járulékos munkákkal)</t>
  </si>
  <si>
    <t>függőfolyosó felújítása (járulékos munkákkal) I. ütem</t>
  </si>
  <si>
    <t>erkélyek felújítása (járulékos munkákkal)</t>
  </si>
  <si>
    <t>udvari erkélyek felújítása (járulékos munkákkal)</t>
  </si>
  <si>
    <t>lépcsőház felújítása (járulékos munkákkal)</t>
  </si>
  <si>
    <t>elektromos hálózat felújítása (járulékos munkákkal) III. ütem</t>
  </si>
  <si>
    <t>06/20/570-8533</t>
  </si>
  <si>
    <t>pincei víz alapvezeték cseréje (járulékos munkákkal)</t>
  </si>
  <si>
    <t>tetőfelújítás (járulékos munkákkal)</t>
  </si>
  <si>
    <t>világítás és villámvédelem felújítása (járulékos munkákkal)</t>
  </si>
  <si>
    <t>tetőszigetelés felújítás (járulékos munkákkal)</t>
  </si>
  <si>
    <t>TÁRSAS-HÁZ Kft.</t>
  </si>
  <si>
    <t>Kovács Tihamér ügyvezető</t>
  </si>
  <si>
    <t>Újhegyi stny. 12.</t>
  </si>
  <si>
    <t>06/70/331-6667</t>
  </si>
  <si>
    <t>tarshaz@gmail.com</t>
  </si>
  <si>
    <t>bejárati ajtók cseréje (járulékos munkákkal)</t>
  </si>
  <si>
    <t>elektromos hálózat felújítása  (járulékos munkákkal)</t>
  </si>
  <si>
    <t>Szalay József</t>
  </si>
  <si>
    <t>Ecseri út 15/1.</t>
  </si>
  <si>
    <t>06/30/562-8221</t>
  </si>
  <si>
    <t>szalayjozsef60@gmail.com</t>
  </si>
  <si>
    <t>lépcsőház felújítása (lift előtti pihenő, járulékos munkákkal)</t>
  </si>
  <si>
    <t>homlokzat felújítása (szigetelés, járulékos munkákkal)</t>
  </si>
  <si>
    <t>vízhálózat felújítása (járulékos munkákkal)</t>
  </si>
  <si>
    <r>
      <t>védett épület</t>
    </r>
    <r>
      <rPr>
        <b/>
        <sz val="10"/>
        <rFont val="Times New Roman"/>
        <family val="1"/>
      </rPr>
      <t>, kéri, hogy kiemelt beruházásként kezejék, 60%-os támogatással</t>
    </r>
  </si>
  <si>
    <r>
      <rPr>
        <b/>
        <sz val="10"/>
        <color rgb="FFFF0000"/>
        <rFont val="Times New Roman"/>
        <family val="1"/>
      </rPr>
      <t>Főv-i védett tömb</t>
    </r>
  </si>
  <si>
    <r>
      <rPr>
        <b/>
        <sz val="10"/>
        <color rgb="FFFF0000"/>
        <rFont val="Times New Roman"/>
        <family val="1"/>
      </rPr>
      <t>Érvénytelen</t>
    </r>
    <r>
      <rPr>
        <sz val="10"/>
        <rFont val="Times New Roman"/>
        <family val="1"/>
      </rPr>
      <t xml:space="preserve">, mert a munka bruttó költsége neméri el a 750.000 Ft-ot. </t>
    </r>
    <r>
      <rPr>
        <sz val="10"/>
        <color rgb="FFFF0000"/>
        <rFont val="Times New Roman"/>
        <family val="1"/>
      </rPr>
      <t xml:space="preserve">. </t>
    </r>
  </si>
  <si>
    <t>kéményseprő járdák, felújítása (járulékos munkákkal) I. ütem</t>
  </si>
  <si>
    <t>FŐKÉTÜSZ kötelezés</t>
  </si>
  <si>
    <t>sallaitars@t-online.hu</t>
  </si>
  <si>
    <r>
      <t xml:space="preserve">védett homlokzat </t>
    </r>
    <r>
      <rPr>
        <b/>
        <sz val="10"/>
        <rFont val="Times New Roman"/>
        <family val="1"/>
      </rPr>
      <t>Statikai szakvélemény az életveszélyről</t>
    </r>
  </si>
  <si>
    <t>védett épület ME</t>
  </si>
  <si>
    <t>védett épület FŐ</t>
  </si>
  <si>
    <t>1300 e Ft 2020.05.31 után, 2020.06.29-én számolt el</t>
  </si>
  <si>
    <t>400 e Ft 2020.05.31 után, 2020.06.29-én számolt el</t>
  </si>
  <si>
    <t>300 e Ft 2020.05.31 után, 2020.06.29-én számolt el</t>
  </si>
  <si>
    <t>800 e Ft 2020.05.31 után, 2020.06.24-én számolt el</t>
  </si>
  <si>
    <t>1800 e Ft 2020.05.31 után, 2020.06.10-én számolt el</t>
  </si>
  <si>
    <t>2400 e Ft 2020.05.31 után, 2020.06.30-án számolt el</t>
  </si>
  <si>
    <t>800 e Ft 2020.05.31 után, 2020.06.30-án számolt el</t>
  </si>
  <si>
    <t>600 e Ft 2020.05.31 után, 2020.06.25-én számolt el</t>
  </si>
  <si>
    <t>400 e Ft 2020.05.31 után, 2020.06.16-án számolt el</t>
  </si>
  <si>
    <t>800 e Ft 2020.05.31 után, 2020.06.26-án számolt el</t>
  </si>
  <si>
    <t>700 e Ft 2020.05.31 után, 2020.06.25-én számolt el</t>
  </si>
  <si>
    <t>2800 e Ft 2020.05.31 után, 2020.06.30-án számolt el</t>
  </si>
  <si>
    <t>700 e Ft 2020.05.31 után, 2020.06.8-án számolt el</t>
  </si>
  <si>
    <t>600 e Ft 2020.05.31 után, 2020.06.30-án számolt el</t>
  </si>
  <si>
    <t>1000 e Ft 2020.05.31 után, 2020.06.29-én számolt el</t>
  </si>
  <si>
    <t>1400 e Ft 2020.05.31 után, 2020.06.23-án számolt el</t>
  </si>
  <si>
    <t>800 e Ft 2020.05.31 után, 2020.06.25-én számolt el</t>
  </si>
  <si>
    <t>1965,2 e Ft 2020.05.31 után, 2020.06.30-án számolt el</t>
  </si>
  <si>
    <t>600 e Ft 2020.05.31 után, 2020.06.23-án számolt el</t>
  </si>
  <si>
    <t>1400 e Ft 2020.05.31 után, 2020.06.11-én számolt el</t>
  </si>
  <si>
    <t>900 e Ft 2020.05.31 után, 2020.06.10-én számolt el</t>
  </si>
  <si>
    <t>600 e Ft 2020.05.31 után, 2020.06.5-én számolt el</t>
  </si>
  <si>
    <t>600 e Ft 2020.05.31 után, 2020.06.26-án számolt el</t>
  </si>
  <si>
    <t>1000 e Ft 2020.05.31 után, 2020.06.25-én számolt el</t>
  </si>
  <si>
    <t>1000 e Ft 2020.05.31 után, 2020.06.30-án számolt el</t>
  </si>
  <si>
    <t>1800 e Ft 2020.05.31 után, 2020.06.30-án számolt el</t>
  </si>
  <si>
    <t>felvonó felújítása (járulékos munkákkal) I ütem</t>
  </si>
  <si>
    <t xml:space="preserve">felvonó felújítása (járulékos munkákkal) </t>
  </si>
  <si>
    <t xml:space="preserve">felvonó felújítása (részleges, járulékos munkákkal) </t>
  </si>
  <si>
    <t>felvonó létesítése (járulékos munkákkal)</t>
  </si>
  <si>
    <t>Támogatás összege</t>
  </si>
  <si>
    <t>külső homlokzat felújítása (járulékos munkákkal) II. ütem</t>
  </si>
  <si>
    <t>külső homlokzat felújítása (járulékos munkákkal)</t>
  </si>
  <si>
    <t>utcai homlokzati erkély felújítása (járulékos munkákkal)</t>
  </si>
  <si>
    <t>felhasználható támogatás:</t>
  </si>
  <si>
    <t>Csercsik Réka</t>
  </si>
  <si>
    <t>06/70/556-6682</t>
  </si>
  <si>
    <t>Csarnok tér 5.</t>
  </si>
  <si>
    <t>ereszcsatorna cseréje (vízszintes és függőleges, járulékos munkákkal)</t>
  </si>
  <si>
    <t>bejárati kapuk felújítása (járulékos munkákkal)</t>
  </si>
  <si>
    <t>attika fal bádogozás, kémény fedlapok felújítása (járulékos munkákkal)</t>
  </si>
  <si>
    <t>homlokzat felújítása (szigetelése, részleges, járulékos munkákkal)</t>
  </si>
  <si>
    <t>tető-, felépítmények, ereszcsatorna felújítása (kémények bontása, járulékos munkákkal)</t>
  </si>
  <si>
    <t>tető-, bádogozás és felépítmények padlásfeljáró, tetőkibúvó felújítása (járulékos munkákkal)</t>
  </si>
  <si>
    <t>Nyílászárók cseréje 1-2 lépcsőházban (járulékos munkákkal)</t>
  </si>
  <si>
    <t>kapualj felújítása (járulékos munkákkal)</t>
  </si>
  <si>
    <t>udvari lábazat felújítása (járulékos munkákkal)</t>
  </si>
  <si>
    <t>kéménybélelése (járulékos munkákkal)</t>
  </si>
  <si>
    <t>külső homlokzat felújítása (Ferenc krt-i, járulékos munkákkal)</t>
  </si>
  <si>
    <t>víz alapvezeték felújítása (járulékos munkákkal)</t>
  </si>
  <si>
    <t>tetőfelújítás (1. em. tetőterasz szigetelése, járulékos munkákkal)</t>
  </si>
  <si>
    <t>tető, kémények, kéményseprő járdák, felújítása (bádogozás, ereszcsatornák, járulákos munkákkal)</t>
  </si>
  <si>
    <t>tetőfelújítása (szigetelés, járulékos munkákkal)</t>
  </si>
  <si>
    <t>tető, ereszalj felújítása (járulékos munkákkal)</t>
  </si>
  <si>
    <t>homlokzat felújítása (tűzfal és légudvar fal, járulékos munkákkal)</t>
  </si>
  <si>
    <t>homlokzat felújítása (tűzfal, járulékos munkákkal)</t>
  </si>
  <si>
    <t>üvegtető felújítása (francia udvari, járulékos munkákkal)</t>
  </si>
  <si>
    <t>víz-, csatorna vezetékek felújítása (járulékos munkákkal)</t>
  </si>
  <si>
    <t>kéménybélelés, tetőjárda felújítása (járulékos munkákkal)</t>
  </si>
  <si>
    <t>lépcsőházi nyílászárók és üvegportálok (kapuk) cseréje (járulékos munkákkal)</t>
  </si>
  <si>
    <t>Angyal u. 30.</t>
  </si>
  <si>
    <t>tetőfelújítása (19. lpcsh, járulékos munkákkal)</t>
  </si>
  <si>
    <t>bejárti kapu felújítása (11. lpcsh, járulékos munkákkal)</t>
  </si>
  <si>
    <t>217-1439 06/30/521-2897 Nyeste Rita: 06/30/779-5349 Csomor Norbert: 06/30/904-1607</t>
  </si>
  <si>
    <t>06/30/280-2039</t>
  </si>
  <si>
    <r>
      <t xml:space="preserve">Tűzkár miatti helyreállítás </t>
    </r>
    <r>
      <rPr>
        <sz val="10"/>
        <rFont val="Times New Roman"/>
        <family val="1"/>
      </rPr>
      <t>Nem kaphatja mind a három munkára a maximumot, mert az több mint amenyit az épület maximum kaphat.</t>
    </r>
  </si>
  <si>
    <t>Főv-i védett tömb, védett épület</t>
  </si>
  <si>
    <t>védett épület, Főv-i védett tömb</t>
  </si>
  <si>
    <t>1500 e Ft 2020.05.31 után, 2020.06.10-én számolt el</t>
  </si>
  <si>
    <r>
      <t xml:space="preserve">védett homlokzat </t>
    </r>
    <r>
      <rPr>
        <b/>
        <sz val="10"/>
        <rFont val="Times New Roman"/>
        <family val="1"/>
      </rPr>
      <t>Főkétüsz</t>
    </r>
  </si>
  <si>
    <r>
      <rPr>
        <b/>
        <sz val="10"/>
        <color rgb="FFFF0000"/>
        <rFont val="Times New Roman"/>
        <family val="1"/>
      </rPr>
      <t>Főv-i védett tömb</t>
    </r>
    <r>
      <rPr>
        <sz val="10"/>
        <rFont val="Times New Roman"/>
        <family val="1"/>
      </rPr>
      <t xml:space="preserve"> FŐKÉTÜSZ felszólítás</t>
    </r>
  </si>
  <si>
    <t>kéménycsoport felújítása (tűzfalnál lévő, járulékos munkákkal)</t>
  </si>
  <si>
    <t>lépcsőház felújítása (bejárat előtere is, járulékos munkákkal)</t>
  </si>
  <si>
    <t>belső udvari homlokzat felújítása (járulékos munkákkal)</t>
  </si>
  <si>
    <t>belső udvar felújítása (járulékos munkákkal)</t>
  </si>
  <si>
    <t>ereszcsatorna felújítása (járulékos munkákkal)</t>
  </si>
  <si>
    <t>BELSŐ FERENCVÁROS, KÖZÉPSŐ FERENCVÁROS</t>
  </si>
  <si>
    <t>KÜLSŐ FERENCVÁROS,  JÓZSEF ATTILA-LAKÓTELEP,                                      MÁV-ASZÓDI TELEP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</si>
</sst>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_ ;\-#,##0\ "/>
  </numFmts>
  <fonts count="30">
    <font>
      <sz val="10"/>
      <name val="Arial CE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4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color indexed="55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color indexed="22"/>
      <name val="Times New Roman"/>
      <family val="1"/>
    </font>
    <font>
      <i/>
      <sz val="10"/>
      <color indexed="23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22"/>
      <name val="Times New Roman"/>
      <family val="1"/>
    </font>
    <font>
      <b/>
      <i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i/>
      <sz val="12"/>
      <name val="Times New Roman"/>
      <family val="1"/>
    </font>
    <font>
      <u val="single"/>
      <sz val="10"/>
      <color theme="10"/>
      <name val="Arial CE"/>
      <family val="2"/>
    </font>
    <font>
      <sz val="10"/>
      <color theme="0" tint="-0.4999699890613556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u val="single"/>
      <sz val="10"/>
      <color indexed="12"/>
      <name val="Arial CE"/>
      <family val="2"/>
    </font>
    <font>
      <u val="single"/>
      <sz val="12"/>
      <color indexed="12"/>
      <name val="Times New Roman"/>
      <family val="1"/>
    </font>
    <font>
      <i/>
      <sz val="12"/>
      <color indexed="23"/>
      <name val="Times New Roman"/>
      <family val="1"/>
    </font>
    <font>
      <sz val="10"/>
      <color indexed="12"/>
      <name val="Arial CE"/>
      <family val="2"/>
    </font>
    <font>
      <sz val="10"/>
      <color theme="1" tint="0.15000000596046448"/>
      <name val="Times New Roman"/>
      <family val="1"/>
    </font>
    <font>
      <b/>
      <sz val="8"/>
      <color rgb="FFFF000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B99F6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>
      <alignment/>
      <protection locked="0"/>
    </xf>
    <xf numFmtId="0" fontId="20" fillId="0" borderId="0" applyNumberFormat="0" applyFill="0" applyBorder="0" applyAlignment="0" applyProtection="0"/>
  </cellStyleXfs>
  <cellXfs count="228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/>
    <xf numFmtId="0" fontId="4" fillId="0" borderId="0" xfId="0" applyFont="1"/>
    <xf numFmtId="3" fontId="3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5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top"/>
    </xf>
    <xf numFmtId="3" fontId="13" fillId="2" borderId="1" xfId="0" applyNumberFormat="1" applyFont="1" applyFill="1" applyBorder="1" applyAlignment="1">
      <alignment vertical="top" wrapText="1"/>
    </xf>
    <xf numFmtId="3" fontId="8" fillId="2" borderId="1" xfId="0" applyNumberFormat="1" applyFont="1" applyFill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vertical="top" wrapText="1"/>
    </xf>
    <xf numFmtId="3" fontId="6" fillId="2" borderId="1" xfId="0" applyNumberFormat="1" applyFont="1" applyFill="1" applyBorder="1" applyAlignment="1">
      <alignment vertical="top" wrapText="1"/>
    </xf>
    <xf numFmtId="3" fontId="14" fillId="0" borderId="4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/>
    <xf numFmtId="3" fontId="9" fillId="0" borderId="0" xfId="0" applyNumberFormat="1" applyFont="1" applyAlignment="1">
      <alignment vertical="top"/>
    </xf>
    <xf numFmtId="0" fontId="17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64" fontId="9" fillId="0" borderId="3" xfId="2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164" fontId="21" fillId="0" borderId="1" xfId="2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25" fillId="0" borderId="1" xfId="22" applyFont="1" applyBorder="1" applyAlignment="1" applyProtection="1">
      <alignment vertical="center" wrapText="1"/>
      <protection/>
    </xf>
    <xf numFmtId="0" fontId="20" fillId="0" borderId="1" xfId="21" applyBorder="1" applyAlignment="1" applyProtection="1">
      <alignment vertical="center" wrapText="1"/>
      <protection/>
    </xf>
    <xf numFmtId="0" fontId="24" fillId="0" borderId="1" xfId="22" applyFont="1" applyBorder="1" applyAlignment="1" applyProtection="1">
      <alignment vertical="center" wrapText="1"/>
      <protection/>
    </xf>
    <xf numFmtId="0" fontId="9" fillId="0" borderId="4" xfId="0" applyFont="1" applyBorder="1" applyAlignment="1">
      <alignment horizontal="center" vertical="center" wrapText="1"/>
    </xf>
    <xf numFmtId="0" fontId="24" fillId="0" borderId="1" xfId="22" applyBorder="1" applyAlignment="1" applyProtection="1">
      <alignment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26" fillId="0" borderId="4" xfId="0" applyNumberFormat="1" applyFont="1" applyBorder="1" applyAlignment="1">
      <alignment horizontal="center" vertical="center" wrapText="1"/>
    </xf>
    <xf numFmtId="0" fontId="20" fillId="0" borderId="1" xfId="21" applyFont="1" applyBorder="1" applyAlignment="1" applyProtection="1">
      <alignment vertical="center" wrapText="1"/>
      <protection/>
    </xf>
    <xf numFmtId="0" fontId="20" fillId="0" borderId="1" xfId="21" applyFill="1" applyBorder="1"/>
    <xf numFmtId="3" fontId="22" fillId="7" borderId="1" xfId="0" applyNumberFormat="1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vertical="center" wrapText="1"/>
    </xf>
    <xf numFmtId="4" fontId="9" fillId="0" borderId="0" xfId="0" applyNumberFormat="1" applyFont="1"/>
    <xf numFmtId="4" fontId="6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top" wrapText="1"/>
    </xf>
    <xf numFmtId="4" fontId="9" fillId="0" borderId="0" xfId="0" applyNumberFormat="1" applyFont="1" applyAlignment="1">
      <alignment vertical="top"/>
    </xf>
    <xf numFmtId="2" fontId="18" fillId="0" borderId="0" xfId="0" applyNumberFormat="1" applyFont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7" borderId="2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164" fontId="12" fillId="0" borderId="2" xfId="2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vertical="top" wrapText="1"/>
    </xf>
    <xf numFmtId="3" fontId="9" fillId="0" borderId="0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9" fillId="0" borderId="1" xfId="20" applyNumberFormat="1" applyFont="1" applyFill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center" vertical="center" wrapText="1"/>
    </xf>
    <xf numFmtId="3" fontId="28" fillId="7" borderId="1" xfId="0" applyNumberFormat="1" applyFont="1" applyFill="1" applyBorder="1" applyAlignment="1">
      <alignment horizontal="center" vertical="center" wrapText="1"/>
    </xf>
    <xf numFmtId="164" fontId="28" fillId="0" borderId="1" xfId="20" applyNumberFormat="1" applyFont="1" applyFill="1" applyBorder="1" applyAlignment="1">
      <alignment horizontal="center" vertical="center" wrapText="1"/>
    </xf>
    <xf numFmtId="3" fontId="28" fillId="0" borderId="4" xfId="0" applyNumberFormat="1" applyFont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horizontal="center" vertical="center" wrapText="1"/>
    </xf>
    <xf numFmtId="2" fontId="9" fillId="7" borderId="1" xfId="0" applyNumberFormat="1" applyFont="1" applyFill="1" applyBorder="1" applyAlignment="1">
      <alignment horizontal="center" vertical="center" wrapText="1"/>
    </xf>
    <xf numFmtId="2" fontId="9" fillId="7" borderId="6" xfId="0" applyNumberFormat="1" applyFont="1" applyFill="1" applyBorder="1" applyAlignment="1">
      <alignment horizontal="center" vertical="center" wrapText="1"/>
    </xf>
    <xf numFmtId="4" fontId="9" fillId="7" borderId="1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23" fillId="7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9" fillId="7" borderId="0" xfId="0" applyNumberFormat="1" applyFont="1" applyFill="1" applyBorder="1" applyAlignment="1">
      <alignment horizontal="center" vertical="center"/>
    </xf>
    <xf numFmtId="3" fontId="9" fillId="7" borderId="0" xfId="0" applyNumberFormat="1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3" fontId="2" fillId="7" borderId="0" xfId="0" applyNumberFormat="1" applyFont="1" applyFill="1" applyBorder="1" applyAlignment="1">
      <alignment horizontal="center" vertical="center" wrapText="1"/>
    </xf>
    <xf numFmtId="3" fontId="28" fillId="7" borderId="0" xfId="0" applyNumberFormat="1" applyFont="1" applyFill="1" applyBorder="1" applyAlignment="1">
      <alignment horizontal="center" vertical="center" wrapText="1"/>
    </xf>
    <xf numFmtId="3" fontId="14" fillId="7" borderId="0" xfId="0" applyNumberFormat="1" applyFont="1" applyFill="1" applyBorder="1" applyAlignment="1">
      <alignment horizontal="center" vertical="center" wrapText="1"/>
    </xf>
    <xf numFmtId="3" fontId="21" fillId="7" borderId="0" xfId="0" applyNumberFormat="1" applyFont="1" applyFill="1" applyBorder="1" applyAlignment="1">
      <alignment horizontal="center" vertical="center" wrapText="1"/>
    </xf>
    <xf numFmtId="3" fontId="19" fillId="7" borderId="0" xfId="0" applyNumberFormat="1" applyFont="1" applyFill="1" applyBorder="1" applyAlignment="1">
      <alignment horizontal="center" vertical="center" wrapText="1"/>
    </xf>
    <xf numFmtId="3" fontId="10" fillId="7" borderId="0" xfId="0" applyNumberFormat="1" applyFont="1" applyFill="1" applyBorder="1" applyAlignment="1">
      <alignment horizontal="center" vertical="center" wrapText="1"/>
    </xf>
    <xf numFmtId="4" fontId="9" fillId="7" borderId="0" xfId="0" applyNumberFormat="1" applyFont="1" applyFill="1" applyBorder="1" applyAlignment="1">
      <alignment horizontal="center" vertical="center" wrapText="1"/>
    </xf>
    <xf numFmtId="3" fontId="23" fillId="7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4" fillId="0" borderId="0" xfId="22" applyFont="1" applyBorder="1" applyAlignment="1" applyProtection="1">
      <alignment vertical="center" wrapText="1"/>
      <protection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3" fontId="2" fillId="9" borderId="2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2" fillId="9" borderId="10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vertical="top" wrapText="1"/>
    </xf>
    <xf numFmtId="0" fontId="9" fillId="10" borderId="1" xfId="0" applyFont="1" applyFill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4" fontId="12" fillId="0" borderId="1" xfId="20" applyNumberFormat="1" applyFont="1" applyFill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9" fillId="0" borderId="1" xfId="20" applyNumberFormat="1" applyFont="1" applyFill="1" applyBorder="1" applyAlignment="1">
      <alignment horizontal="center" vertical="center" wrapText="1"/>
    </xf>
    <xf numFmtId="3" fontId="10" fillId="0" borderId="4" xfId="0" applyNumberFormat="1" applyFont="1" applyBorder="1" applyAlignment="1">
      <alignment vertical="center" wrapText="1"/>
    </xf>
    <xf numFmtId="164" fontId="12" fillId="0" borderId="2" xfId="20" applyNumberFormat="1" applyFont="1" applyFill="1" applyBorder="1" applyAlignment="1">
      <alignment vertical="center" wrapText="1"/>
    </xf>
    <xf numFmtId="3" fontId="9" fillId="0" borderId="2" xfId="0" applyNumberFormat="1" applyFont="1" applyBorder="1" applyAlignment="1">
      <alignment vertical="center" wrapText="1"/>
    </xf>
    <xf numFmtId="3" fontId="9" fillId="0" borderId="1" xfId="20" applyNumberFormat="1" applyFont="1" applyFill="1" applyBorder="1" applyAlignment="1">
      <alignment horizontal="center" vertical="center" wrapText="1"/>
    </xf>
    <xf numFmtId="4" fontId="9" fillId="8" borderId="1" xfId="2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vertical="center" wrapText="1"/>
    </xf>
    <xf numFmtId="3" fontId="9" fillId="0" borderId="7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23" fillId="0" borderId="2" xfId="0" applyNumberFormat="1" applyFont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3" fontId="2" fillId="9" borderId="7" xfId="0" applyNumberFormat="1" applyFont="1" applyFill="1" applyBorder="1" applyAlignment="1">
      <alignment horizontal="center" vertical="center" wrapText="1"/>
    </xf>
    <xf numFmtId="3" fontId="28" fillId="0" borderId="3" xfId="0" applyNumberFormat="1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3" fontId="19" fillId="0" borderId="3" xfId="0" applyNumberFormat="1" applyFont="1" applyFill="1" applyBorder="1" applyAlignment="1">
      <alignment horizontal="center" vertical="center" wrapText="1"/>
    </xf>
    <xf numFmtId="3" fontId="2" fillId="9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 horizontal="center" vertical="center" wrapText="1"/>
    </xf>
    <xf numFmtId="3" fontId="23" fillId="0" borderId="8" xfId="0" applyNumberFormat="1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3" fontId="23" fillId="0" borderId="3" xfId="0" applyNumberFormat="1" applyFont="1" applyBorder="1" applyAlignment="1">
      <alignment horizontal="center" vertical="center" wrapText="1"/>
    </xf>
    <xf numFmtId="3" fontId="9" fillId="4" borderId="8" xfId="0" applyNumberFormat="1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4" fontId="9" fillId="8" borderId="8" xfId="0" applyNumberFormat="1" applyFont="1" applyFill="1" applyBorder="1" applyAlignment="1">
      <alignment horizontal="center" vertical="center" wrapText="1"/>
    </xf>
    <xf numFmtId="4" fontId="9" fillId="8" borderId="3" xfId="0" applyNumberFormat="1" applyFont="1" applyFill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21" fillId="0" borderId="8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8" xfId="20" applyNumberFormat="1" applyFont="1" applyFill="1" applyBorder="1" applyAlignment="1">
      <alignment horizontal="center" vertical="center" wrapText="1"/>
    </xf>
    <xf numFmtId="3" fontId="9" fillId="0" borderId="3" xfId="20" applyNumberFormat="1" applyFont="1" applyFill="1" applyBorder="1" applyAlignment="1">
      <alignment horizontal="center" vertical="center" wrapText="1"/>
    </xf>
    <xf numFmtId="4" fontId="9" fillId="0" borderId="8" xfId="20" applyNumberFormat="1" applyFont="1" applyFill="1" applyBorder="1" applyAlignment="1">
      <alignment horizontal="center" vertical="center" wrapText="1"/>
    </xf>
    <xf numFmtId="4" fontId="9" fillId="0" borderId="3" xfId="20" applyNumberFormat="1" applyFont="1" applyFill="1" applyBorder="1" applyAlignment="1">
      <alignment horizontal="center" vertical="center" wrapText="1"/>
    </xf>
    <xf numFmtId="3" fontId="9" fillId="3" borderId="8" xfId="0" applyNumberFormat="1" applyFont="1" applyFill="1" applyBorder="1" applyAlignment="1">
      <alignment horizontal="center" vertical="center" wrapText="1"/>
    </xf>
    <xf numFmtId="3" fontId="9" fillId="3" borderId="11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164" fontId="12" fillId="0" borderId="8" xfId="20" applyNumberFormat="1" applyFont="1" applyFill="1" applyBorder="1" applyAlignment="1">
      <alignment horizontal="center" vertical="center" wrapText="1"/>
    </xf>
    <xf numFmtId="164" fontId="12" fillId="0" borderId="3" xfId="2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9" fillId="7" borderId="8" xfId="0" applyNumberFormat="1" applyFont="1" applyFill="1" applyBorder="1" applyAlignment="1">
      <alignment horizontal="center" vertical="center" wrapText="1"/>
    </xf>
    <xf numFmtId="2" fontId="9" fillId="7" borderId="3" xfId="0" applyNumberFormat="1" applyFont="1" applyFill="1" applyBorder="1" applyAlignment="1">
      <alignment horizontal="center" vertical="center" wrapText="1"/>
    </xf>
    <xf numFmtId="164" fontId="21" fillId="0" borderId="8" xfId="20" applyNumberFormat="1" applyFont="1" applyFill="1" applyBorder="1" applyAlignment="1">
      <alignment horizontal="center" vertical="center" wrapText="1"/>
    </xf>
    <xf numFmtId="164" fontId="21" fillId="0" borderId="3" xfId="2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center" vertical="center" wrapText="1"/>
    </xf>
    <xf numFmtId="3" fontId="14" fillId="0" borderId="8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  <cellStyle name="Hivatkozás" xfId="21"/>
    <cellStyle name="Hivatkozás 2" xfId="22"/>
    <cellStyle name="Hivatkozás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zidenciabt@upcmail.hu" TargetMode="External" /><Relationship Id="rId2" Type="http://schemas.openxmlformats.org/officeDocument/2006/relationships/hyperlink" Target="mailto:rezidenciabt@gmail.com" TargetMode="External" /><Relationship Id="rId3" Type="http://schemas.openxmlformats.org/officeDocument/2006/relationships/hyperlink" Target="mailto:tamas.hullan@gmail.com" TargetMode="External" /><Relationship Id="rId4" Type="http://schemas.openxmlformats.org/officeDocument/2006/relationships/hyperlink" Target="mailto:kilenc.haz.kft@gmail.com" TargetMode="External" /><Relationship Id="rId5" Type="http://schemas.openxmlformats.org/officeDocument/2006/relationships/hyperlink" Target="mailto:knkriszti@gmail.com" TargetMode="External" /><Relationship Id="rId6" Type="http://schemas.openxmlformats.org/officeDocument/2006/relationships/hyperlink" Target="mailto:budapestferenckrt@gmail.com" TargetMode="External" /><Relationship Id="rId7" Type="http://schemas.openxmlformats.org/officeDocument/2006/relationships/hyperlink" Target="mailto:postalada@tarsashazdoktor.hu" TargetMode="External" /><Relationship Id="rId8" Type="http://schemas.openxmlformats.org/officeDocument/2006/relationships/hyperlink" Target="mailto:valodibirtokbt@gmail.com" TargetMode="External" /><Relationship Id="rId9" Type="http://schemas.openxmlformats.org/officeDocument/2006/relationships/hyperlink" Target="mailto:thhaller26@gmail.com" TargetMode="External" /><Relationship Id="rId10" Type="http://schemas.openxmlformats.org/officeDocument/2006/relationships/hyperlink" Target="mailto:kilenc.haz.kft@gmail.com" TargetMode="External" /><Relationship Id="rId11" Type="http://schemas.openxmlformats.org/officeDocument/2006/relationships/hyperlink" Target="mailto:kilenc.haz.kft@gmail.com" TargetMode="External" /><Relationship Id="rId12" Type="http://schemas.openxmlformats.org/officeDocument/2006/relationships/hyperlink" Target="mailto:gasparandras@t-online.hu" TargetMode="External" /><Relationship Id="rId13" Type="http://schemas.openxmlformats.org/officeDocument/2006/relationships/hyperlink" Target="mailto:kepviselet@nettokft.hu" TargetMode="External" /><Relationship Id="rId14" Type="http://schemas.openxmlformats.org/officeDocument/2006/relationships/hyperlink" Target="mailto:kilenc.haz.kft@gmail.com" TargetMode="External" /><Relationship Id="rId15" Type="http://schemas.openxmlformats.org/officeDocument/2006/relationships/hyperlink" Target="mailto:kilenc.haz.kft@gmail.com" TargetMode="External" /><Relationship Id="rId16" Type="http://schemas.openxmlformats.org/officeDocument/2006/relationships/hyperlink" Target="mailto:kilenc.haz.kft@gmail.com" TargetMode="External" /><Relationship Id="rId17" Type="http://schemas.openxmlformats.org/officeDocument/2006/relationships/hyperlink" Target="mailto:kilenc.haz.kft@gmail.com" TargetMode="External" /><Relationship Id="rId18" Type="http://schemas.openxmlformats.org/officeDocument/2006/relationships/hyperlink" Target="mailto:kilenc.haz.kft@gmail.com" TargetMode="External" /><Relationship Id="rId19" Type="http://schemas.openxmlformats.org/officeDocument/2006/relationships/hyperlink" Target="mailto:kilenc.haz.kft@gmail.com" TargetMode="External" /><Relationship Id="rId20" Type="http://schemas.openxmlformats.org/officeDocument/2006/relationships/hyperlink" Target="mailto:pikozs@upcmail.hu" TargetMode="External" /><Relationship Id="rId21" Type="http://schemas.openxmlformats.org/officeDocument/2006/relationships/hyperlink" Target="mailto:pikozs@upcmail.hu" TargetMode="External" /><Relationship Id="rId22" Type="http://schemas.openxmlformats.org/officeDocument/2006/relationships/hyperlink" Target="mailto:pikozs@upcmail.hu" TargetMode="External" /><Relationship Id="rId23" Type="http://schemas.openxmlformats.org/officeDocument/2006/relationships/hyperlink" Target="mailto:pikozs@upcmail.hu" TargetMode="External" /><Relationship Id="rId24" Type="http://schemas.openxmlformats.org/officeDocument/2006/relationships/hyperlink" Target="mailto:pikozs@upcmail.hu" TargetMode="External" /><Relationship Id="rId25" Type="http://schemas.openxmlformats.org/officeDocument/2006/relationships/hyperlink" Target="mailto:pikozs@upcmail.hu" TargetMode="External" /><Relationship Id="rId26" Type="http://schemas.openxmlformats.org/officeDocument/2006/relationships/hyperlink" Target="mailto:pikozs@upcmail.hu" TargetMode="External" /><Relationship Id="rId27" Type="http://schemas.openxmlformats.org/officeDocument/2006/relationships/hyperlink" Target="mailto:pikozs@upcmail.hu" TargetMode="External" /><Relationship Id="rId28" Type="http://schemas.openxmlformats.org/officeDocument/2006/relationships/hyperlink" Target="mailto:pikozs@upcmail.hu" TargetMode="External" /><Relationship Id="rId29" Type="http://schemas.openxmlformats.org/officeDocument/2006/relationships/hyperlink" Target="mailto:gyenes@netroller.hu" TargetMode="External" /><Relationship Id="rId30" Type="http://schemas.openxmlformats.org/officeDocument/2006/relationships/hyperlink" Target="mailto:ugyfelszolgalat@uniszolg9kft.t-online.hu" TargetMode="External" /><Relationship Id="rId31" Type="http://schemas.openxmlformats.org/officeDocument/2006/relationships/hyperlink" Target="mailto:unioshazak@gmail.com" TargetMode="External" /><Relationship Id="rId32" Type="http://schemas.openxmlformats.org/officeDocument/2006/relationships/hyperlink" Target="mailto:info@eriser.hu" TargetMode="External" /><Relationship Id="rId33" Type="http://schemas.openxmlformats.org/officeDocument/2006/relationships/hyperlink" Target="mailto:kepviselet@pestitarsashaz.hu" TargetMode="External" /><Relationship Id="rId34" Type="http://schemas.openxmlformats.org/officeDocument/2006/relationships/hyperlink" Target="mailto:info@tarsashazak.com" TargetMode="External" /><Relationship Id="rId35" Type="http://schemas.openxmlformats.org/officeDocument/2006/relationships/hyperlink" Target="mailto:insulabt@gmail.com" TargetMode="External" /><Relationship Id="rId36" Type="http://schemas.openxmlformats.org/officeDocument/2006/relationships/hyperlink" Target="mailto:kvarnerkft@gmail.com" TargetMode="External" /><Relationship Id="rId37" Type="http://schemas.openxmlformats.org/officeDocument/2006/relationships/hyperlink" Target="mailto:garitatri@gmail.com" TargetMode="External" /><Relationship Id="rId38" Type="http://schemas.openxmlformats.org/officeDocument/2006/relationships/hyperlink" Target="mailto:kepviselet@pestitarsashaz.hu" TargetMode="External" /><Relationship Id="rId39" Type="http://schemas.openxmlformats.org/officeDocument/2006/relationships/hyperlink" Target="mailto:csomor.norbert@ferox.hu" TargetMode="External" /><Relationship Id="rId40" Type="http://schemas.openxmlformats.org/officeDocument/2006/relationships/hyperlink" Target="mailto:csuja@exact.info.hu" TargetMode="External" /><Relationship Id="rId41" Type="http://schemas.openxmlformats.org/officeDocument/2006/relationships/hyperlink" Target="mailto:pikozs@upcmail.hu" TargetMode="External" /><Relationship Id="rId42" Type="http://schemas.openxmlformats.org/officeDocument/2006/relationships/hyperlink" Target="mailto:pikozs@upcmail.hu" TargetMode="External" /><Relationship Id="rId43" Type="http://schemas.openxmlformats.org/officeDocument/2006/relationships/hyperlink" Target="mailto:p2000hazak@gmail.com" TargetMode="External" /><Relationship Id="rId44" Type="http://schemas.openxmlformats.org/officeDocument/2006/relationships/hyperlink" Target="mailto:tarsashazkezeles41@gmail.com" TargetMode="External" /><Relationship Id="rId45" Type="http://schemas.openxmlformats.org/officeDocument/2006/relationships/hyperlink" Target="mailto:tarsashaz9496@gmail.com" TargetMode="External" /><Relationship Id="rId46" Type="http://schemas.openxmlformats.org/officeDocument/2006/relationships/hyperlink" Target="mailto:info@ferox.hu" TargetMode="External" /><Relationship Id="rId47" Type="http://schemas.openxmlformats.org/officeDocument/2006/relationships/hyperlink" Target="mailto:info@ferox.hu" TargetMode="External" /><Relationship Id="rId48" Type="http://schemas.openxmlformats.org/officeDocument/2006/relationships/hyperlink" Target="mailto:info@ferox.hu" TargetMode="External" /><Relationship Id="rId49" Type="http://schemas.openxmlformats.org/officeDocument/2006/relationships/hyperlink" Target="mailto:kkvokozoskepviselet@gmail.com" TargetMode="External" /><Relationship Id="rId50" Type="http://schemas.openxmlformats.org/officeDocument/2006/relationships/hyperlink" Target="mailto:forinvel@gmail.com" TargetMode="External" /><Relationship Id="rId51" Type="http://schemas.openxmlformats.org/officeDocument/2006/relationships/hyperlink" Target="mailto:ugyfelszolgalat@uniszolg9kft.t-online.hu" TargetMode="External" /><Relationship Id="rId52" Type="http://schemas.openxmlformats.org/officeDocument/2006/relationships/hyperlink" Target="mailto:insulabt@gmail.com" TargetMode="External" /><Relationship Id="rId53" Type="http://schemas.openxmlformats.org/officeDocument/2006/relationships/hyperlink" Target="mailto:insulabt@gmail.com" TargetMode="External" /><Relationship Id="rId54" Type="http://schemas.openxmlformats.org/officeDocument/2006/relationships/hyperlink" Target="mailto:pyramidon11.bt@gmail.com" TargetMode="External" /><Relationship Id="rId55" Type="http://schemas.openxmlformats.org/officeDocument/2006/relationships/hyperlink" Target="mailto:gaylhofferk@gmail.com" TargetMode="External" /><Relationship Id="rId56" Type="http://schemas.openxmlformats.org/officeDocument/2006/relationships/hyperlink" Target="mailto:kepviselet@nettokft.hu" TargetMode="External" /><Relationship Id="rId57" Type="http://schemas.openxmlformats.org/officeDocument/2006/relationships/hyperlink" Target="mailto:tarsashaz@gmail.com" TargetMode="External" /><Relationship Id="rId58" Type="http://schemas.openxmlformats.org/officeDocument/2006/relationships/hyperlink" Target="mailto:gajzago.imre04@gmail.com" TargetMode="External" /><Relationship Id="rId59" Type="http://schemas.openxmlformats.org/officeDocument/2006/relationships/hyperlink" Target="mailto:info@tarsashazak.com" TargetMode="External" /><Relationship Id="rId60" Type="http://schemas.openxmlformats.org/officeDocument/2006/relationships/hyperlink" Target="mailto:preventa@t-online.hu" TargetMode="External" /><Relationship Id="rId61" Type="http://schemas.openxmlformats.org/officeDocument/2006/relationships/hyperlink" Target="mailto:pikozs@upcmail.hu" TargetMode="External" /><Relationship Id="rId62" Type="http://schemas.openxmlformats.org/officeDocument/2006/relationships/hyperlink" Target="mailto:info@polytex.hu" TargetMode="External" /><Relationship Id="rId63" Type="http://schemas.openxmlformats.org/officeDocument/2006/relationships/hyperlink" Target="mailto:tamas.hullan@gmail.com" TargetMode="External" /><Relationship Id="rId64" Type="http://schemas.openxmlformats.org/officeDocument/2006/relationships/hyperlink" Target="mailto:pikozs@upcmail.hu" TargetMode="External" /><Relationship Id="rId65" Type="http://schemas.openxmlformats.org/officeDocument/2006/relationships/hyperlink" Target="mailto:pikozs@upcmail.hu" TargetMode="External" /><Relationship Id="rId66" Type="http://schemas.openxmlformats.org/officeDocument/2006/relationships/hyperlink" Target="mailto:pikozs@upcmail.hu" TargetMode="External" /><Relationship Id="rId67" Type="http://schemas.openxmlformats.org/officeDocument/2006/relationships/hyperlink" Target="mailto:pikozs@upcmail.hu" TargetMode="External" /><Relationship Id="rId68" Type="http://schemas.openxmlformats.org/officeDocument/2006/relationships/hyperlink" Target="mailto:soroksari51@gmail.com" TargetMode="External" /><Relationship Id="rId69" Type="http://schemas.openxmlformats.org/officeDocument/2006/relationships/hyperlink" Target="mailto:kepviseletbudapest@gmail.com" TargetMode="External" /><Relationship Id="rId70" Type="http://schemas.openxmlformats.org/officeDocument/2006/relationships/hyperlink" Target="mailto:kepviseletbudapest@gmail.com" TargetMode="External" /><Relationship Id="rId71" Type="http://schemas.openxmlformats.org/officeDocument/2006/relationships/hyperlink" Target="mailto:kepviseletbudapest@gmail.com" TargetMode="External" /><Relationship Id="rId72" Type="http://schemas.openxmlformats.org/officeDocument/2006/relationships/hyperlink" Target="mailto:kepviseletbudapest@gmail.com" TargetMode="External" /><Relationship Id="rId73" Type="http://schemas.openxmlformats.org/officeDocument/2006/relationships/hyperlink" Target="mailto:kepviseletbudapest@gmail.com" TargetMode="External" /><Relationship Id="rId74" Type="http://schemas.openxmlformats.org/officeDocument/2006/relationships/hyperlink" Target="mailto:info@ferox.hu" TargetMode="External" /><Relationship Id="rId75" Type="http://schemas.openxmlformats.org/officeDocument/2006/relationships/hyperlink" Target="mailto:ugyfelszolgalat@uniszolg9kft.t-online.hu" TargetMode="External" /><Relationship Id="rId76" Type="http://schemas.openxmlformats.org/officeDocument/2006/relationships/hyperlink" Target="mailto:ugyfelszolgalat@uniszolg9kft.t-online.hu" TargetMode="External" /><Relationship Id="rId77" Type="http://schemas.openxmlformats.org/officeDocument/2006/relationships/hyperlink" Target="mailto:ugyfelszolgalat@uniszolg9kft.t-online.hu" TargetMode="External" /><Relationship Id="rId78" Type="http://schemas.openxmlformats.org/officeDocument/2006/relationships/hyperlink" Target="mailto:ugyfelszolgalat@uniszolg9kft.t-online.hu" TargetMode="External" /><Relationship Id="rId79" Type="http://schemas.openxmlformats.org/officeDocument/2006/relationships/hyperlink" Target="mailto:ugyfelszolgalat@uniszolg9kft.t-online.hu" TargetMode="External" /><Relationship Id="rId80" Type="http://schemas.openxmlformats.org/officeDocument/2006/relationships/hyperlink" Target="mailto:ugyfelszolgalat@uniszolg9kft.t-online.hu" TargetMode="External" /><Relationship Id="rId81" Type="http://schemas.openxmlformats.org/officeDocument/2006/relationships/hyperlink" Target="mailto:ugyfelszolgalat@uniszolg9kft.t-online.hu" TargetMode="External" /><Relationship Id="rId82" Type="http://schemas.openxmlformats.org/officeDocument/2006/relationships/hyperlink" Target="mailto:ugyfelszolgalat@uniszolg9kft.t-online.hu" TargetMode="External" /><Relationship Id="rId83" Type="http://schemas.openxmlformats.org/officeDocument/2006/relationships/hyperlink" Target="mailto:ugyfelszolgalat@uniszolg9kft.t-online.hu" TargetMode="External" /><Relationship Id="rId84" Type="http://schemas.openxmlformats.org/officeDocument/2006/relationships/hyperlink" Target="mailto:ugyfelszolgalat@uniszolg9kft.t-online.hu" TargetMode="External" /><Relationship Id="rId85" Type="http://schemas.openxmlformats.org/officeDocument/2006/relationships/hyperlink" Target="mailto:ugyfelszolgalat@uniszolg9kft.t-online.hu" TargetMode="External" /><Relationship Id="rId86" Type="http://schemas.openxmlformats.org/officeDocument/2006/relationships/hyperlink" Target="mailto:molnar.anett25@gmail.com" TargetMode="External" /><Relationship Id="rId87" Type="http://schemas.openxmlformats.org/officeDocument/2006/relationships/hyperlink" Target="mailto:ugyfelszolgalat@uniszolg9kft.t-online.hu" TargetMode="External" /><Relationship Id="rId88" Type="http://schemas.openxmlformats.org/officeDocument/2006/relationships/hyperlink" Target="mailto:ugyfelszolgalat@uniszolg9kft.t-online.hu" TargetMode="External" /><Relationship Id="rId89" Type="http://schemas.openxmlformats.org/officeDocument/2006/relationships/hyperlink" Target="mailto:kvarnerkft@gmail.com" TargetMode="External" /><Relationship Id="rId90" Type="http://schemas.openxmlformats.org/officeDocument/2006/relationships/hyperlink" Target="mailto:szabo.zoltan.sandor@gmail.com" TargetMode="External" /><Relationship Id="rId91" Type="http://schemas.openxmlformats.org/officeDocument/2006/relationships/hyperlink" Target="mailto:info@ferox.hu" TargetMode="External" /><Relationship Id="rId92" Type="http://schemas.openxmlformats.org/officeDocument/2006/relationships/hyperlink" Target="mailto:info@ferox.hu" TargetMode="External" /><Relationship Id="rId93" Type="http://schemas.openxmlformats.org/officeDocument/2006/relationships/hyperlink" Target="mailto:preventa@t-online.hu" TargetMode="External" /><Relationship Id="rId94" Type="http://schemas.openxmlformats.org/officeDocument/2006/relationships/hyperlink" Target="mailto:preventa@t-online.hu" TargetMode="External" /><Relationship Id="rId95" Type="http://schemas.openxmlformats.org/officeDocument/2006/relationships/hyperlink" Target="mailto:preventa@t-online.hu" TargetMode="External" /><Relationship Id="rId96" Type="http://schemas.openxmlformats.org/officeDocument/2006/relationships/hyperlink" Target="mailto:insulabt@gmail.com" TargetMode="External" /><Relationship Id="rId97" Type="http://schemas.openxmlformats.org/officeDocument/2006/relationships/hyperlink" Target="mailto:sallaitars@t-online.hu" TargetMode="External" /><Relationship Id="rId98" Type="http://schemas.openxmlformats.org/officeDocument/2006/relationships/hyperlink" Target="mailto:kepviselet@pestitarsashaz.hu" TargetMode="External" /><Relationship Id="rId99" Type="http://schemas.openxmlformats.org/officeDocument/2006/relationships/hyperlink" Target="mailto:kepviselet@pestitarsashaz.hu" TargetMode="External" /><Relationship Id="rId100" Type="http://schemas.openxmlformats.org/officeDocument/2006/relationships/hyperlink" Target="mailto:sallaitars@t-online.hu" TargetMode="External" /><Relationship Id="rId101" Type="http://schemas.openxmlformats.org/officeDocument/2006/relationships/hyperlink" Target="mailto:info@ferox.hu" TargetMode="External" /><Relationship Id="rId102" Type="http://schemas.openxmlformats.org/officeDocument/2006/relationships/hyperlink" Target="mailto:ugyfelszolgalat@uniszolg9kft.t-online.hu" TargetMode="External" /><Relationship Id="rId103" Type="http://schemas.openxmlformats.org/officeDocument/2006/relationships/hyperlink" Target="mailto:tarsashaz.sobieski40@gmail.com" TargetMode="External" /><Relationship Id="rId104" Type="http://schemas.openxmlformats.org/officeDocument/2006/relationships/hyperlink" Target="mailto:molnar.anett25@gmail.com" TargetMode="External" /><Relationship Id="rId10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agy.julianna@upcmail.hu" TargetMode="External" /><Relationship Id="rId2" Type="http://schemas.openxmlformats.org/officeDocument/2006/relationships/hyperlink" Target="mailto:j.pege@brendtex.hu" TargetMode="External" /><Relationship Id="rId3" Type="http://schemas.openxmlformats.org/officeDocument/2006/relationships/hyperlink" Target="mailto:czugler@gmail.com" TargetMode="External" /><Relationship Id="rId4" Type="http://schemas.openxmlformats.org/officeDocument/2006/relationships/hyperlink" Target="mailto:preventa@t-online.hu" TargetMode="External" /><Relationship Id="rId5" Type="http://schemas.openxmlformats.org/officeDocument/2006/relationships/hyperlink" Target="mailto:czugler@gmail.com" TargetMode="External" /><Relationship Id="rId6" Type="http://schemas.openxmlformats.org/officeDocument/2006/relationships/hyperlink" Target="mailto:czugler@gmail.com" TargetMode="External" /><Relationship Id="rId7" Type="http://schemas.openxmlformats.org/officeDocument/2006/relationships/hyperlink" Target="mailto:lagunahaz@gmail.com" TargetMode="External" /><Relationship Id="rId8" Type="http://schemas.openxmlformats.org/officeDocument/2006/relationships/hyperlink" Target="mailto:csuja@exact.info.hu" TargetMode="External" /><Relationship Id="rId9" Type="http://schemas.openxmlformats.org/officeDocument/2006/relationships/hyperlink" Target="mailto:j.pege@brendtex.hu" TargetMode="External" /><Relationship Id="rId10" Type="http://schemas.openxmlformats.org/officeDocument/2006/relationships/hyperlink" Target="mailto:j.pege@brendtex.hu" TargetMode="External" /><Relationship Id="rId11" Type="http://schemas.openxmlformats.org/officeDocument/2006/relationships/hyperlink" Target="mailto:j.pege@brendtex.hu" TargetMode="External" /><Relationship Id="rId12" Type="http://schemas.openxmlformats.org/officeDocument/2006/relationships/hyperlink" Target="mailto:lagunahaz@gmail.com" TargetMode="External" /><Relationship Id="rId13" Type="http://schemas.openxmlformats.org/officeDocument/2006/relationships/hyperlink" Target="mailto:szovetke@gmail.com" TargetMode="External" /><Relationship Id="rId14" Type="http://schemas.openxmlformats.org/officeDocument/2006/relationships/hyperlink" Target="mailto:j.pege@brendtex.hu" TargetMode="External" /><Relationship Id="rId15" Type="http://schemas.openxmlformats.org/officeDocument/2006/relationships/hyperlink" Target="mailto:jalakasfenntarto@gmail.com" TargetMode="External" /><Relationship Id="rId16" Type="http://schemas.openxmlformats.org/officeDocument/2006/relationships/hyperlink" Target="mailto:kofimari7@upcmail.hu" TargetMode="External" /><Relationship Id="rId17" Type="http://schemas.openxmlformats.org/officeDocument/2006/relationships/hyperlink" Target="mailto:kvacskay@gmx.net" TargetMode="External" /><Relationship Id="rId18" Type="http://schemas.openxmlformats.org/officeDocument/2006/relationships/hyperlink" Target="mailto:lagunahaz@gmail.com" TargetMode="External" /><Relationship Id="rId19" Type="http://schemas.openxmlformats.org/officeDocument/2006/relationships/hyperlink" Target="mailto:palotaskatalin@outlook.hu" TargetMode="External" /><Relationship Id="rId20" Type="http://schemas.openxmlformats.org/officeDocument/2006/relationships/hyperlink" Target="mailto:ja.iv.lakszov@gmail.com" TargetMode="External" /><Relationship Id="rId21" Type="http://schemas.openxmlformats.org/officeDocument/2006/relationships/hyperlink" Target="mailto:blumne1009@freemail.hu" TargetMode="External" /><Relationship Id="rId22" Type="http://schemas.openxmlformats.org/officeDocument/2006/relationships/hyperlink" Target="mailto:blumne1009@freemail.hu" TargetMode="External" /><Relationship Id="rId23" Type="http://schemas.openxmlformats.org/officeDocument/2006/relationships/hyperlink" Target="mailto:csiki.gyorgyne@gmail.com" TargetMode="External" /><Relationship Id="rId24" Type="http://schemas.openxmlformats.org/officeDocument/2006/relationships/hyperlink" Target="mailto:j.pege@brendtex.hu" TargetMode="External" /><Relationship Id="rId25" Type="http://schemas.openxmlformats.org/officeDocument/2006/relationships/hyperlink" Target="mailto:furjakzoltan@gmail.com" TargetMode="External" /><Relationship Id="rId26" Type="http://schemas.openxmlformats.org/officeDocument/2006/relationships/hyperlink" Target="mailto:endrebea@t-online.hu" TargetMode="External" /><Relationship Id="rId27" Type="http://schemas.openxmlformats.org/officeDocument/2006/relationships/hyperlink" Target="mailto:info@lancszemfetima.hu" TargetMode="External" /><Relationship Id="rId28" Type="http://schemas.openxmlformats.org/officeDocument/2006/relationships/hyperlink" Target="mailto:endrebea@t-online.hu" TargetMode="External" /><Relationship Id="rId29" Type="http://schemas.openxmlformats.org/officeDocument/2006/relationships/hyperlink" Target="mailto:endrebea@t-online.hu" TargetMode="External" /><Relationship Id="rId30" Type="http://schemas.openxmlformats.org/officeDocument/2006/relationships/hyperlink" Target="mailto:kofimari7@upcmail.hu" TargetMode="External" /><Relationship Id="rId31" Type="http://schemas.openxmlformats.org/officeDocument/2006/relationships/hyperlink" Target="mailto:preventa@t-online.hu" TargetMode="External" /><Relationship Id="rId32" Type="http://schemas.openxmlformats.org/officeDocument/2006/relationships/hyperlink" Target="mailto:preventa@t-online.hu" TargetMode="External" /><Relationship Id="rId33" Type="http://schemas.openxmlformats.org/officeDocument/2006/relationships/hyperlink" Target="mailto:preventa@t-online.hu" TargetMode="External" /><Relationship Id="rId34" Type="http://schemas.openxmlformats.org/officeDocument/2006/relationships/hyperlink" Target="mailto:preventa@t-online.hu" TargetMode="External" /><Relationship Id="rId35" Type="http://schemas.openxmlformats.org/officeDocument/2006/relationships/hyperlink" Target="mailto:preventa@t-online.hu" TargetMode="External" /><Relationship Id="rId36" Type="http://schemas.openxmlformats.org/officeDocument/2006/relationships/hyperlink" Target="mailto:met.bt.2000@freemail.hu" TargetMode="External" /><Relationship Id="rId37" Type="http://schemas.openxmlformats.org/officeDocument/2006/relationships/hyperlink" Target="mailto:endrebea@t-online.hu" TargetMode="External" /><Relationship Id="rId38" Type="http://schemas.openxmlformats.org/officeDocument/2006/relationships/hyperlink" Target="mailto:endrebea@t-online.hu" TargetMode="External" /><Relationship Id="rId39" Type="http://schemas.openxmlformats.org/officeDocument/2006/relationships/hyperlink" Target="mailto:endrebea@t-online.hu" TargetMode="External" /><Relationship Id="rId40" Type="http://schemas.openxmlformats.org/officeDocument/2006/relationships/hyperlink" Target="mailto:endrebea@t-online.hu" TargetMode="External" /><Relationship Id="rId41" Type="http://schemas.openxmlformats.org/officeDocument/2006/relationships/hyperlink" Target="mailto:endrebea@t-online.hu" TargetMode="External" /><Relationship Id="rId42" Type="http://schemas.openxmlformats.org/officeDocument/2006/relationships/hyperlink" Target="mailto:endrebea@t-online.hu" TargetMode="External" /><Relationship Id="rId43" Type="http://schemas.openxmlformats.org/officeDocument/2006/relationships/hyperlink" Target="mailto:endrebea@t-online.hu" TargetMode="External" /><Relationship Id="rId44" Type="http://schemas.openxmlformats.org/officeDocument/2006/relationships/hyperlink" Target="mailto:endrebea@t-online.hu" TargetMode="External" /><Relationship Id="rId45" Type="http://schemas.openxmlformats.org/officeDocument/2006/relationships/hyperlink" Target="mailto:lobogohaz@gmail.com" TargetMode="External" /><Relationship Id="rId46" Type="http://schemas.openxmlformats.org/officeDocument/2006/relationships/hyperlink" Target="mailto:nagy.julianna@upcmail.hu" TargetMode="External" /><Relationship Id="rId47" Type="http://schemas.openxmlformats.org/officeDocument/2006/relationships/hyperlink" Target="mailto:nagy.julianna@upcmail.hu" TargetMode="External" /><Relationship Id="rId48" Type="http://schemas.openxmlformats.org/officeDocument/2006/relationships/hyperlink" Target="mailto:nagy.julianna@upcmail.hu" TargetMode="External" /><Relationship Id="rId49" Type="http://schemas.openxmlformats.org/officeDocument/2006/relationships/hyperlink" Target="mailto:nagy.julianna@upcmail.hu" TargetMode="External" /><Relationship Id="rId50" Type="http://schemas.openxmlformats.org/officeDocument/2006/relationships/hyperlink" Target="mailto:preventa@t-online.hu" TargetMode="External" /><Relationship Id="rId51" Type="http://schemas.openxmlformats.org/officeDocument/2006/relationships/hyperlink" Target="mailto:furjakzoltan@gmail.com" TargetMode="External" /><Relationship Id="rId52" Type="http://schemas.openxmlformats.org/officeDocument/2006/relationships/hyperlink" Target="mailto:furjakzoltan@gmail.com" TargetMode="External" /><Relationship Id="rId53" Type="http://schemas.openxmlformats.org/officeDocument/2006/relationships/hyperlink" Target="mailto:tarshaz@gmail.com" TargetMode="External" /><Relationship Id="rId54" Type="http://schemas.openxmlformats.org/officeDocument/2006/relationships/hyperlink" Target="mailto:furjakzoltan@gmail.com" TargetMode="External" /><Relationship Id="rId55" Type="http://schemas.openxmlformats.org/officeDocument/2006/relationships/hyperlink" Target="mailto:szalayjozsef60@gmail.com" TargetMode="External" /><Relationship Id="rId56" Type="http://schemas.openxmlformats.org/officeDocument/2006/relationships/hyperlink" Target="mailto:palotaskatalin@outlook.hu" TargetMode="External" /><Relationship Id="rId5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8"/>
  <sheetViews>
    <sheetView view="pageBreakPreview" zoomScaleSheetLayoutView="100" workbookViewId="0" topLeftCell="A1">
      <pane xSplit="7" ySplit="2" topLeftCell="H138" activePane="bottomRight" state="frozen"/>
      <selection pane="topRight" activeCell="H1" sqref="H1"/>
      <selection pane="bottomLeft" activeCell="A2" sqref="A2"/>
      <selection pane="bottomRight" activeCell="S2" sqref="S2"/>
    </sheetView>
  </sheetViews>
  <sheetFormatPr defaultColWidth="13.125" defaultRowHeight="12.75"/>
  <cols>
    <col min="1" max="1" width="4.25390625" style="3" bestFit="1" customWidth="1"/>
    <col min="2" max="2" width="5.25390625" style="3" customWidth="1"/>
    <col min="3" max="3" width="14.375" style="4" customWidth="1"/>
    <col min="4" max="4" width="6.00390625" style="5" hidden="1" customWidth="1"/>
    <col min="5" max="5" width="5.875" style="3" bestFit="1" customWidth="1"/>
    <col min="6" max="6" width="18.625" style="60" bestFit="1" customWidth="1"/>
    <col min="7" max="7" width="16.125" style="60" bestFit="1" customWidth="1"/>
    <col min="8" max="8" width="14.00390625" style="60" bestFit="1" customWidth="1"/>
    <col min="9" max="9" width="12.125" style="60" customWidth="1"/>
    <col min="10" max="10" width="11.375" style="6" hidden="1" customWidth="1"/>
    <col min="11" max="11" width="12.125" style="60" bestFit="1" customWidth="1"/>
    <col min="12" max="12" width="10.25390625" style="60" bestFit="1" customWidth="1"/>
    <col min="13" max="13" width="10.375" style="6" customWidth="1"/>
    <col min="14" max="14" width="12.00390625" style="102" bestFit="1" customWidth="1"/>
    <col min="15" max="15" width="10.875" style="60" bestFit="1" customWidth="1"/>
    <col min="16" max="17" width="12.875" style="83" bestFit="1" customWidth="1"/>
    <col min="18" max="18" width="4.625" style="36" bestFit="1" customWidth="1"/>
    <col min="19" max="19" width="28.00390625" style="4" customWidth="1"/>
    <col min="20" max="20" width="19.75390625" style="2" hidden="1" customWidth="1"/>
    <col min="21" max="21" width="19.875" style="2" hidden="1" customWidth="1"/>
    <col min="22" max="22" width="7.125" style="1" hidden="1" customWidth="1"/>
    <col min="23" max="23" width="12.25390625" style="1" hidden="1" customWidth="1"/>
    <col min="24" max="24" width="20.125" style="2" hidden="1" customWidth="1"/>
    <col min="25" max="25" width="12.625" style="2" hidden="1" customWidth="1"/>
    <col min="26" max="26" width="49.25390625" style="36" hidden="1" customWidth="1"/>
    <col min="27" max="16384" width="13.125" style="60" customWidth="1"/>
  </cols>
  <sheetData>
    <row r="1" spans="1:27" ht="40.15" customHeight="1">
      <c r="A1" s="118"/>
      <c r="B1" s="118"/>
      <c r="C1" s="119"/>
      <c r="D1" s="119"/>
      <c r="E1" s="119"/>
      <c r="F1" s="120"/>
      <c r="G1" s="121"/>
      <c r="H1" s="122"/>
      <c r="I1" s="123"/>
      <c r="J1" s="124"/>
      <c r="K1" s="121"/>
      <c r="L1" s="125"/>
      <c r="M1" s="126"/>
      <c r="N1" s="119" t="s">
        <v>833</v>
      </c>
      <c r="O1" s="119">
        <f>120000000/3*2-G146</f>
        <v>80000000</v>
      </c>
      <c r="P1" s="119"/>
      <c r="Q1" s="127"/>
      <c r="R1" s="120"/>
      <c r="S1" s="128" t="s">
        <v>875</v>
      </c>
      <c r="T1" s="102"/>
      <c r="U1" s="102"/>
      <c r="V1" s="129"/>
      <c r="W1" s="130"/>
      <c r="X1" s="131"/>
      <c r="Y1" s="131"/>
      <c r="Z1" s="132"/>
      <c r="AA1" s="14"/>
    </row>
    <row r="2" spans="1:26" ht="67.5">
      <c r="A2" s="61" t="s">
        <v>25</v>
      </c>
      <c r="B2" s="61" t="s">
        <v>26</v>
      </c>
      <c r="C2" s="61" t="s">
        <v>620</v>
      </c>
      <c r="D2" s="61" t="s">
        <v>18</v>
      </c>
      <c r="E2" s="61" t="s">
        <v>1</v>
      </c>
      <c r="F2" s="61" t="s">
        <v>2</v>
      </c>
      <c r="G2" s="61" t="s">
        <v>829</v>
      </c>
      <c r="H2" s="61" t="s">
        <v>124</v>
      </c>
      <c r="I2" s="61" t="s">
        <v>28</v>
      </c>
      <c r="J2" s="61" t="s">
        <v>123</v>
      </c>
      <c r="K2" s="61" t="s">
        <v>201</v>
      </c>
      <c r="L2" s="20" t="s">
        <v>27</v>
      </c>
      <c r="M2" s="20" t="s">
        <v>31</v>
      </c>
      <c r="N2" s="61" t="s">
        <v>438</v>
      </c>
      <c r="O2" s="61" t="s">
        <v>4</v>
      </c>
      <c r="P2" s="84" t="s">
        <v>367</v>
      </c>
      <c r="Q2" s="84" t="s">
        <v>439</v>
      </c>
      <c r="R2" s="61" t="s">
        <v>125</v>
      </c>
      <c r="S2" s="61" t="s">
        <v>3</v>
      </c>
      <c r="T2" s="117" t="s">
        <v>24</v>
      </c>
      <c r="U2" s="61" t="s">
        <v>19</v>
      </c>
      <c r="V2" s="61" t="s">
        <v>20</v>
      </c>
      <c r="W2" s="61" t="s">
        <v>21</v>
      </c>
      <c r="X2" s="61" t="s">
        <v>22</v>
      </c>
      <c r="Y2" s="61" t="s">
        <v>23</v>
      </c>
      <c r="Z2" s="61" t="s">
        <v>272</v>
      </c>
    </row>
    <row r="3" spans="1:26" ht="38.25">
      <c r="A3" s="62" t="s">
        <v>12</v>
      </c>
      <c r="B3" s="62" t="s">
        <v>12</v>
      </c>
      <c r="C3" s="68" t="s">
        <v>859</v>
      </c>
      <c r="D3" s="63"/>
      <c r="E3" s="139">
        <v>19</v>
      </c>
      <c r="F3" s="142" t="s">
        <v>769</v>
      </c>
      <c r="G3" s="136"/>
      <c r="H3" s="106">
        <v>1550000</v>
      </c>
      <c r="I3" s="28">
        <f>IF(H3&lt;750000,0,IF(H3*0.4&gt;M3,M3,H3*0.4))</f>
        <v>620000</v>
      </c>
      <c r="J3" s="49">
        <f>H3</f>
        <v>1550000</v>
      </c>
      <c r="K3" s="50">
        <f>IF(I3+0&gt;M3,M3,I3+0)</f>
        <v>620000</v>
      </c>
      <c r="L3" s="51">
        <f>IF(E3&gt;=30,300000,E3*10000)</f>
        <v>190000</v>
      </c>
      <c r="M3" s="94">
        <f>IF(D3=0,E3*70000+300000,E3*100000+500000)</f>
        <v>1630000</v>
      </c>
      <c r="N3" s="63">
        <v>620000</v>
      </c>
      <c r="O3" s="22">
        <v>930000</v>
      </c>
      <c r="P3" s="69" t="s">
        <v>168</v>
      </c>
      <c r="Q3" s="85" t="s">
        <v>168</v>
      </c>
      <c r="R3" s="75">
        <v>3</v>
      </c>
      <c r="S3" s="58" t="s">
        <v>513</v>
      </c>
      <c r="T3" s="63" t="s">
        <v>268</v>
      </c>
      <c r="U3" s="63" t="s">
        <v>427</v>
      </c>
      <c r="V3" s="65">
        <v>1096</v>
      </c>
      <c r="W3" s="66" t="s">
        <v>174</v>
      </c>
      <c r="X3" s="64" t="s">
        <v>269</v>
      </c>
      <c r="Y3" s="64" t="s">
        <v>270</v>
      </c>
      <c r="Z3" s="72" t="s">
        <v>360</v>
      </c>
    </row>
    <row r="4" spans="1:26" ht="63.75">
      <c r="A4" s="62" t="s">
        <v>5</v>
      </c>
      <c r="B4" s="62" t="s">
        <v>5</v>
      </c>
      <c r="C4" s="68" t="s">
        <v>621</v>
      </c>
      <c r="D4" s="63"/>
      <c r="E4" s="139">
        <v>19</v>
      </c>
      <c r="F4" s="142" t="s">
        <v>619</v>
      </c>
      <c r="G4" s="136"/>
      <c r="H4" s="106">
        <v>780000</v>
      </c>
      <c r="I4" s="28">
        <f>IF(H4&lt;750000,0,IF(H4*0.4&gt;M4,M4,H4*0.4))</f>
        <v>312000</v>
      </c>
      <c r="J4" s="49">
        <f>H4</f>
        <v>780000</v>
      </c>
      <c r="K4" s="50">
        <f>IF(I4+0&gt;M4,M4,I4+0)</f>
        <v>312000</v>
      </c>
      <c r="L4" s="51">
        <f>IF(E4&gt;=30,300000,E4*10000)</f>
        <v>190000</v>
      </c>
      <c r="M4" s="94">
        <f>IF(D4=0,E4*70000+300000,E4*100000+500000)</f>
        <v>1630000</v>
      </c>
      <c r="N4" s="63">
        <v>312000</v>
      </c>
      <c r="O4" s="22">
        <v>468000</v>
      </c>
      <c r="P4" s="69" t="s">
        <v>168</v>
      </c>
      <c r="Q4" s="85" t="s">
        <v>168</v>
      </c>
      <c r="R4" s="75">
        <v>3</v>
      </c>
      <c r="S4" s="63"/>
      <c r="T4" s="63" t="s">
        <v>301</v>
      </c>
      <c r="U4" s="63" t="s">
        <v>342</v>
      </c>
      <c r="V4" s="65">
        <v>1078</v>
      </c>
      <c r="W4" s="66" t="s">
        <v>174</v>
      </c>
      <c r="X4" s="64" t="s">
        <v>302</v>
      </c>
      <c r="Y4" s="64" t="s">
        <v>622</v>
      </c>
      <c r="Z4" s="72" t="s">
        <v>343</v>
      </c>
    </row>
    <row r="5" spans="1:26" ht="51">
      <c r="A5" s="62" t="s">
        <v>6</v>
      </c>
      <c r="B5" s="62" t="s">
        <v>6</v>
      </c>
      <c r="C5" s="42" t="s">
        <v>432</v>
      </c>
      <c r="D5" s="63"/>
      <c r="E5" s="139">
        <v>25</v>
      </c>
      <c r="F5" s="142" t="s">
        <v>870</v>
      </c>
      <c r="G5" s="136"/>
      <c r="H5" s="106">
        <v>2973000</v>
      </c>
      <c r="I5" s="28">
        <f>IF(H5&lt;750000,0,IF(H5*0.4&gt;M5,M5,H5*0.4))</f>
        <v>1189200</v>
      </c>
      <c r="J5" s="49">
        <f>H5</f>
        <v>2973000</v>
      </c>
      <c r="K5" s="50">
        <f>IF(I5+0&gt;M5,M5,I5+0)</f>
        <v>1189200</v>
      </c>
      <c r="L5" s="51">
        <f>IF(E5&gt;=30,300000,E5*10000)</f>
        <v>250000</v>
      </c>
      <c r="M5" s="94">
        <f>IF(D5=0,E5*70000+300000,E5*100000+500000)</f>
        <v>2050000</v>
      </c>
      <c r="N5" s="63">
        <v>680000</v>
      </c>
      <c r="O5" s="22">
        <v>2293000</v>
      </c>
      <c r="P5" s="85">
        <v>400</v>
      </c>
      <c r="Q5" s="85" t="s">
        <v>168</v>
      </c>
      <c r="R5" s="75">
        <v>2</v>
      </c>
      <c r="S5" s="58" t="s">
        <v>705</v>
      </c>
      <c r="T5" s="75" t="s">
        <v>256</v>
      </c>
      <c r="U5" s="75" t="s">
        <v>257</v>
      </c>
      <c r="V5" s="75">
        <v>1137</v>
      </c>
      <c r="W5" s="75" t="s">
        <v>180</v>
      </c>
      <c r="X5" s="75" t="s">
        <v>258</v>
      </c>
      <c r="Y5" s="75" t="s">
        <v>259</v>
      </c>
      <c r="Z5" s="71" t="s">
        <v>416</v>
      </c>
    </row>
    <row r="6" spans="1:26" ht="38.25">
      <c r="A6" s="62" t="s">
        <v>7</v>
      </c>
      <c r="B6" s="213" t="s">
        <v>7</v>
      </c>
      <c r="C6" s="202" t="s">
        <v>433</v>
      </c>
      <c r="D6" s="63"/>
      <c r="E6" s="182">
        <v>21</v>
      </c>
      <c r="F6" s="142" t="s">
        <v>871</v>
      </c>
      <c r="G6" s="136"/>
      <c r="H6" s="106">
        <v>8596000</v>
      </c>
      <c r="I6" s="115">
        <f>IF(H6&lt;750000,0,IF(H6*0.4&gt;M6,M6,H6*0.4))</f>
        <v>1770000</v>
      </c>
      <c r="J6" s="190">
        <f>H6+H7+H8+H9+H10</f>
        <v>25388000</v>
      </c>
      <c r="K6" s="192">
        <f>IF(I6+I7+I8+I8+I9+I10&gt;M6,M6,I6+I7+I8+I9+I10)</f>
        <v>1770000</v>
      </c>
      <c r="L6" s="51">
        <f>IF(E6&gt;=30,300000,E6*10000)</f>
        <v>210000</v>
      </c>
      <c r="M6" s="188">
        <f>IF(D6=0,E6*70000+300000,E6*100000+500000)</f>
        <v>1770000</v>
      </c>
      <c r="N6" s="182">
        <v>2600000</v>
      </c>
      <c r="O6" s="182">
        <v>22787000</v>
      </c>
      <c r="P6" s="206">
        <v>900</v>
      </c>
      <c r="Q6" s="206" t="s">
        <v>168</v>
      </c>
      <c r="R6" s="75">
        <v>2</v>
      </c>
      <c r="S6" s="58" t="s">
        <v>705</v>
      </c>
      <c r="T6" s="63"/>
      <c r="U6" s="63" t="s">
        <v>711</v>
      </c>
      <c r="V6" s="65">
        <v>1086</v>
      </c>
      <c r="W6" s="66" t="s">
        <v>180</v>
      </c>
      <c r="X6" s="64" t="s">
        <v>708</v>
      </c>
      <c r="Y6" s="64" t="s">
        <v>709</v>
      </c>
      <c r="Z6" s="71" t="s">
        <v>710</v>
      </c>
    </row>
    <row r="7" spans="1:26" ht="38.25">
      <c r="A7" s="62" t="s">
        <v>13</v>
      </c>
      <c r="B7" s="214"/>
      <c r="C7" s="203"/>
      <c r="D7" s="63"/>
      <c r="E7" s="197"/>
      <c r="F7" s="142" t="s">
        <v>703</v>
      </c>
      <c r="G7" s="136"/>
      <c r="H7" s="106">
        <v>2526000</v>
      </c>
      <c r="I7" s="115">
        <f>IF(H7&lt;750000,0,IF(H7*0.4&gt;M6,M6,H7*0.4))</f>
        <v>1010400</v>
      </c>
      <c r="J7" s="194"/>
      <c r="K7" s="195"/>
      <c r="L7" s="51">
        <f>IF(E6&gt;=30,300000,E6*10000)</f>
        <v>210000</v>
      </c>
      <c r="M7" s="196"/>
      <c r="N7" s="197"/>
      <c r="O7" s="197"/>
      <c r="P7" s="207"/>
      <c r="Q7" s="207"/>
      <c r="R7" s="75">
        <v>2</v>
      </c>
      <c r="S7" s="58" t="s">
        <v>705</v>
      </c>
      <c r="T7" s="63"/>
      <c r="U7" s="63" t="s">
        <v>711</v>
      </c>
      <c r="V7" s="65">
        <v>1086</v>
      </c>
      <c r="W7" s="66" t="s">
        <v>180</v>
      </c>
      <c r="X7" s="64" t="s">
        <v>708</v>
      </c>
      <c r="Y7" s="64" t="s">
        <v>709</v>
      </c>
      <c r="Z7" s="71" t="s">
        <v>710</v>
      </c>
    </row>
    <row r="8" spans="1:26" ht="38.25">
      <c r="A8" s="62" t="s">
        <v>14</v>
      </c>
      <c r="B8" s="214"/>
      <c r="C8" s="203"/>
      <c r="D8" s="63"/>
      <c r="E8" s="197"/>
      <c r="F8" s="142" t="s">
        <v>872</v>
      </c>
      <c r="G8" s="136"/>
      <c r="H8" s="106">
        <v>8978000</v>
      </c>
      <c r="I8" s="115">
        <f>IF(H8&lt;750000,0,IF(H8*0.4&gt;M6,M6,H8*0.4))</f>
        <v>1770000</v>
      </c>
      <c r="J8" s="194"/>
      <c r="K8" s="195"/>
      <c r="L8" s="51">
        <f>IF(E6&gt;=30,300000,E6*10000)</f>
        <v>210000</v>
      </c>
      <c r="M8" s="196"/>
      <c r="N8" s="197"/>
      <c r="O8" s="197"/>
      <c r="P8" s="207"/>
      <c r="Q8" s="207"/>
      <c r="R8" s="75">
        <v>2</v>
      </c>
      <c r="S8" s="58" t="s">
        <v>705</v>
      </c>
      <c r="T8" s="63"/>
      <c r="U8" s="63" t="s">
        <v>711</v>
      </c>
      <c r="V8" s="65">
        <v>1086</v>
      </c>
      <c r="W8" s="66" t="s">
        <v>180</v>
      </c>
      <c r="X8" s="64" t="s">
        <v>708</v>
      </c>
      <c r="Y8" s="64" t="s">
        <v>709</v>
      </c>
      <c r="Z8" s="71" t="s">
        <v>710</v>
      </c>
    </row>
    <row r="9" spans="1:26" ht="25.5">
      <c r="A9" s="62" t="s">
        <v>15</v>
      </c>
      <c r="B9" s="214"/>
      <c r="C9" s="203"/>
      <c r="D9" s="63"/>
      <c r="E9" s="197"/>
      <c r="F9" s="142" t="s">
        <v>873</v>
      </c>
      <c r="G9" s="136"/>
      <c r="H9" s="106">
        <v>4653000</v>
      </c>
      <c r="I9" s="115">
        <f>IF(H9&lt;750000,0,IF(H9*0.4&gt;M6,M6,H9*0.4))</f>
        <v>1770000</v>
      </c>
      <c r="J9" s="194"/>
      <c r="K9" s="195"/>
      <c r="L9" s="51">
        <f>IF(E6&gt;=30,300000,E6*10000)</f>
        <v>210000</v>
      </c>
      <c r="M9" s="196"/>
      <c r="N9" s="197"/>
      <c r="O9" s="197"/>
      <c r="P9" s="207"/>
      <c r="Q9" s="207"/>
      <c r="R9" s="75">
        <v>2</v>
      </c>
      <c r="S9" s="58" t="s">
        <v>705</v>
      </c>
      <c r="T9" s="63"/>
      <c r="U9" s="63" t="s">
        <v>711</v>
      </c>
      <c r="V9" s="65">
        <v>1086</v>
      </c>
      <c r="W9" s="66" t="s">
        <v>180</v>
      </c>
      <c r="X9" s="64" t="s">
        <v>708</v>
      </c>
      <c r="Y9" s="64" t="s">
        <v>709</v>
      </c>
      <c r="Z9" s="71" t="s">
        <v>710</v>
      </c>
    </row>
    <row r="10" spans="1:26" ht="25.5">
      <c r="A10" s="62" t="s">
        <v>8</v>
      </c>
      <c r="B10" s="215"/>
      <c r="C10" s="204"/>
      <c r="D10" s="63"/>
      <c r="E10" s="183"/>
      <c r="F10" s="142" t="s">
        <v>679</v>
      </c>
      <c r="G10" s="136"/>
      <c r="H10" s="106">
        <f>500000*1.27</f>
        <v>635000</v>
      </c>
      <c r="I10" s="115">
        <f>IF(H10&lt;750000,0,IF(H10*0.4&gt;M6,M6,H10*0.4))</f>
        <v>0</v>
      </c>
      <c r="J10" s="191"/>
      <c r="K10" s="193"/>
      <c r="L10" s="51">
        <f>IF(E6&gt;=30,300000,E6*10000)</f>
        <v>210000</v>
      </c>
      <c r="M10" s="189"/>
      <c r="N10" s="183"/>
      <c r="O10" s="183"/>
      <c r="P10" s="208"/>
      <c r="Q10" s="208"/>
      <c r="R10" s="75">
        <v>2</v>
      </c>
      <c r="S10" s="58" t="s">
        <v>705</v>
      </c>
      <c r="T10" s="63"/>
      <c r="U10" s="63" t="s">
        <v>711</v>
      </c>
      <c r="V10" s="65">
        <v>1086</v>
      </c>
      <c r="W10" s="66" t="s">
        <v>180</v>
      </c>
      <c r="X10" s="64" t="s">
        <v>708</v>
      </c>
      <c r="Y10" s="64" t="s">
        <v>709</v>
      </c>
      <c r="Z10" s="71" t="s">
        <v>710</v>
      </c>
    </row>
    <row r="11" spans="1:26" ht="25.5">
      <c r="A11" s="62" t="s">
        <v>33</v>
      </c>
      <c r="B11" s="62" t="s">
        <v>13</v>
      </c>
      <c r="C11" s="42" t="s">
        <v>434</v>
      </c>
      <c r="D11" s="63"/>
      <c r="E11" s="139">
        <v>31</v>
      </c>
      <c r="F11" s="142" t="s">
        <v>623</v>
      </c>
      <c r="G11" s="136"/>
      <c r="H11" s="106">
        <v>9353000</v>
      </c>
      <c r="I11" s="28">
        <f aca="true" t="shared" si="0" ref="I11:I20">IF(H11&lt;750000,0,IF(H11*0.4&gt;M11,M11,H11*0.4))</f>
        <v>2470000</v>
      </c>
      <c r="J11" s="49">
        <f aca="true" t="shared" si="1" ref="J11:J19">H11</f>
        <v>9353000</v>
      </c>
      <c r="K11" s="50">
        <f aca="true" t="shared" si="2" ref="K11:K19">IF(I11+0&gt;M11,M11,I11+0)</f>
        <v>2470000</v>
      </c>
      <c r="L11" s="51">
        <f aca="true" t="shared" si="3" ref="L11:L20">IF(E11&gt;=30,300000,E11*10000)</f>
        <v>300000</v>
      </c>
      <c r="M11" s="94">
        <f aca="true" t="shared" si="4" ref="M11:M20">IF(D11=0,E11*70000+300000,E11*100000+500000)</f>
        <v>2470000</v>
      </c>
      <c r="N11" s="63">
        <v>3741000</v>
      </c>
      <c r="O11" s="22">
        <v>6900000</v>
      </c>
      <c r="P11" s="69" t="s">
        <v>168</v>
      </c>
      <c r="Q11" s="85">
        <v>800</v>
      </c>
      <c r="R11" s="75">
        <v>2</v>
      </c>
      <c r="S11" s="63" t="s">
        <v>624</v>
      </c>
      <c r="T11" s="75"/>
      <c r="U11" s="75" t="s">
        <v>183</v>
      </c>
      <c r="V11" s="75">
        <v>1097</v>
      </c>
      <c r="W11" s="75" t="s">
        <v>180</v>
      </c>
      <c r="X11" s="75" t="s">
        <v>184</v>
      </c>
      <c r="Y11" s="75" t="s">
        <v>185</v>
      </c>
      <c r="Z11" s="72" t="s">
        <v>277</v>
      </c>
    </row>
    <row r="12" spans="1:26" ht="38.25">
      <c r="A12" s="62" t="s">
        <v>34</v>
      </c>
      <c r="B12" s="62" t="s">
        <v>14</v>
      </c>
      <c r="C12" s="42" t="s">
        <v>435</v>
      </c>
      <c r="D12" s="63" t="s">
        <v>633</v>
      </c>
      <c r="E12" s="139">
        <v>39</v>
      </c>
      <c r="F12" s="142" t="s">
        <v>712</v>
      </c>
      <c r="G12" s="136"/>
      <c r="H12" s="106">
        <v>4020000</v>
      </c>
      <c r="I12" s="28">
        <f t="shared" si="0"/>
        <v>1608000</v>
      </c>
      <c r="J12" s="49">
        <f t="shared" si="1"/>
        <v>4020000</v>
      </c>
      <c r="K12" s="50">
        <f t="shared" si="2"/>
        <v>1608000</v>
      </c>
      <c r="L12" s="51">
        <f t="shared" si="3"/>
        <v>300000</v>
      </c>
      <c r="M12" s="94">
        <f t="shared" si="4"/>
        <v>4400000</v>
      </c>
      <c r="N12" s="63">
        <v>1600000</v>
      </c>
      <c r="O12" s="22">
        <v>2420000</v>
      </c>
      <c r="P12" s="85" t="s">
        <v>369</v>
      </c>
      <c r="Q12" s="85">
        <v>800</v>
      </c>
      <c r="R12" s="75">
        <v>2</v>
      </c>
      <c r="S12" s="58" t="s">
        <v>271</v>
      </c>
      <c r="T12" s="75" t="s">
        <v>256</v>
      </c>
      <c r="U12" s="75" t="s">
        <v>257</v>
      </c>
      <c r="V12" s="75">
        <v>1137</v>
      </c>
      <c r="W12" s="75" t="s">
        <v>180</v>
      </c>
      <c r="X12" s="75" t="s">
        <v>258</v>
      </c>
      <c r="Y12" s="75" t="s">
        <v>259</v>
      </c>
      <c r="Z12" s="72" t="s">
        <v>276</v>
      </c>
    </row>
    <row r="13" spans="1:26" ht="38.25">
      <c r="A13" s="62" t="s">
        <v>9</v>
      </c>
      <c r="B13" s="62" t="s">
        <v>15</v>
      </c>
      <c r="C13" s="68" t="s">
        <v>431</v>
      </c>
      <c r="D13" s="63"/>
      <c r="E13" s="139">
        <v>20</v>
      </c>
      <c r="F13" s="142" t="s">
        <v>610</v>
      </c>
      <c r="G13" s="136"/>
      <c r="H13" s="106">
        <v>4900000</v>
      </c>
      <c r="I13" s="28">
        <f t="shared" si="0"/>
        <v>1700000</v>
      </c>
      <c r="J13" s="49">
        <f t="shared" si="1"/>
        <v>4900000</v>
      </c>
      <c r="K13" s="50">
        <f t="shared" si="2"/>
        <v>1700000</v>
      </c>
      <c r="L13" s="51">
        <f t="shared" si="3"/>
        <v>200000</v>
      </c>
      <c r="M13" s="94">
        <f t="shared" si="4"/>
        <v>1700000</v>
      </c>
      <c r="N13" s="63">
        <v>1960000</v>
      </c>
      <c r="O13" s="22">
        <v>2940000</v>
      </c>
      <c r="P13" s="85">
        <v>1000</v>
      </c>
      <c r="Q13" s="85" t="s">
        <v>168</v>
      </c>
      <c r="R13" s="75">
        <v>4</v>
      </c>
      <c r="S13" s="58" t="s">
        <v>513</v>
      </c>
      <c r="T13" s="63" t="s">
        <v>175</v>
      </c>
      <c r="U13" s="63" t="s">
        <v>176</v>
      </c>
      <c r="V13" s="65">
        <v>1094</v>
      </c>
      <c r="W13" s="66" t="s">
        <v>174</v>
      </c>
      <c r="X13" s="64" t="s">
        <v>177</v>
      </c>
      <c r="Y13" s="64" t="s">
        <v>178</v>
      </c>
      <c r="Z13" s="72" t="s">
        <v>361</v>
      </c>
    </row>
    <row r="14" spans="1:26" ht="38.25">
      <c r="A14" s="62" t="s">
        <v>16</v>
      </c>
      <c r="B14" s="62" t="s">
        <v>8</v>
      </c>
      <c r="C14" s="68" t="s">
        <v>430</v>
      </c>
      <c r="D14" s="63" t="s">
        <v>633</v>
      </c>
      <c r="E14" s="139">
        <v>22</v>
      </c>
      <c r="F14" s="142" t="s">
        <v>703</v>
      </c>
      <c r="G14" s="136"/>
      <c r="H14" s="106">
        <v>988000</v>
      </c>
      <c r="I14" s="28">
        <f t="shared" si="0"/>
        <v>395200</v>
      </c>
      <c r="J14" s="49">
        <f t="shared" si="1"/>
        <v>988000</v>
      </c>
      <c r="K14" s="50">
        <f t="shared" si="2"/>
        <v>395200</v>
      </c>
      <c r="L14" s="51">
        <f t="shared" si="3"/>
        <v>220000</v>
      </c>
      <c r="M14" s="94">
        <f t="shared" si="4"/>
        <v>2700000</v>
      </c>
      <c r="N14" s="63">
        <v>388000</v>
      </c>
      <c r="O14" s="22">
        <v>600000</v>
      </c>
      <c r="P14" s="85">
        <v>500</v>
      </c>
      <c r="Q14" s="85">
        <v>300</v>
      </c>
      <c r="R14" s="75">
        <v>7</v>
      </c>
      <c r="S14" s="58" t="s">
        <v>271</v>
      </c>
      <c r="T14" s="22" t="s">
        <v>253</v>
      </c>
      <c r="U14" s="64" t="s">
        <v>252</v>
      </c>
      <c r="V14" s="66">
        <v>1094</v>
      </c>
      <c r="W14" s="66" t="s">
        <v>180</v>
      </c>
      <c r="X14" s="64" t="s">
        <v>254</v>
      </c>
      <c r="Y14" s="64" t="s">
        <v>255</v>
      </c>
      <c r="Z14" s="71" t="s">
        <v>405</v>
      </c>
    </row>
    <row r="15" spans="1:26" ht="25.5">
      <c r="A15" s="62" t="s">
        <v>35</v>
      </c>
      <c r="B15" s="62" t="s">
        <v>33</v>
      </c>
      <c r="C15" s="68" t="s">
        <v>429</v>
      </c>
      <c r="D15" s="63" t="s">
        <v>633</v>
      </c>
      <c r="E15" s="139">
        <v>19</v>
      </c>
      <c r="F15" s="142" t="s">
        <v>678</v>
      </c>
      <c r="G15" s="136"/>
      <c r="H15" s="106">
        <v>4500000</v>
      </c>
      <c r="I15" s="28">
        <f t="shared" si="0"/>
        <v>1800000</v>
      </c>
      <c r="J15" s="49">
        <f t="shared" si="1"/>
        <v>4500000</v>
      </c>
      <c r="K15" s="50">
        <f t="shared" si="2"/>
        <v>1800000</v>
      </c>
      <c r="L15" s="51">
        <f t="shared" si="3"/>
        <v>190000</v>
      </c>
      <c r="M15" s="94">
        <f t="shared" si="4"/>
        <v>2400000</v>
      </c>
      <c r="N15" s="63">
        <v>1800000</v>
      </c>
      <c r="O15" s="22">
        <v>2700000</v>
      </c>
      <c r="P15" s="85">
        <v>500</v>
      </c>
      <c r="Q15" s="85" t="s">
        <v>168</v>
      </c>
      <c r="R15" s="75">
        <v>4</v>
      </c>
      <c r="S15" s="58" t="s">
        <v>798</v>
      </c>
      <c r="T15" s="63" t="s">
        <v>175</v>
      </c>
      <c r="U15" s="63" t="s">
        <v>176</v>
      </c>
      <c r="V15" s="65">
        <v>1094</v>
      </c>
      <c r="W15" s="66" t="s">
        <v>174</v>
      </c>
      <c r="X15" s="64" t="s">
        <v>177</v>
      </c>
      <c r="Y15" s="64" t="s">
        <v>178</v>
      </c>
      <c r="Z15" s="72" t="s">
        <v>361</v>
      </c>
    </row>
    <row r="16" spans="1:26" s="7" customFormat="1" ht="38.25">
      <c r="A16" s="62" t="s">
        <v>10</v>
      </c>
      <c r="B16" s="62" t="s">
        <v>34</v>
      </c>
      <c r="C16" s="42" t="s">
        <v>436</v>
      </c>
      <c r="D16" s="63"/>
      <c r="E16" s="139">
        <v>39</v>
      </c>
      <c r="F16" s="142" t="s">
        <v>612</v>
      </c>
      <c r="G16" s="136"/>
      <c r="H16" s="106">
        <v>4448000</v>
      </c>
      <c r="I16" s="28">
        <f t="shared" si="0"/>
        <v>1779200</v>
      </c>
      <c r="J16" s="49">
        <f t="shared" si="1"/>
        <v>4448000</v>
      </c>
      <c r="K16" s="50">
        <f t="shared" si="2"/>
        <v>1779200</v>
      </c>
      <c r="L16" s="51">
        <f t="shared" si="3"/>
        <v>300000</v>
      </c>
      <c r="M16" s="94">
        <f t="shared" si="4"/>
        <v>3030000</v>
      </c>
      <c r="N16" s="63">
        <v>1779000</v>
      </c>
      <c r="O16" s="22">
        <v>2669000</v>
      </c>
      <c r="P16" s="85">
        <v>400</v>
      </c>
      <c r="Q16" s="85" t="s">
        <v>168</v>
      </c>
      <c r="R16" s="75">
        <v>2</v>
      </c>
      <c r="S16" s="58" t="s">
        <v>513</v>
      </c>
      <c r="T16" s="63" t="s">
        <v>283</v>
      </c>
      <c r="U16" s="63" t="s">
        <v>266</v>
      </c>
      <c r="V16" s="65">
        <v>1093</v>
      </c>
      <c r="W16" s="66" t="s">
        <v>180</v>
      </c>
      <c r="X16" s="64" t="s">
        <v>344</v>
      </c>
      <c r="Y16" s="64" t="s">
        <v>284</v>
      </c>
      <c r="Z16" s="72" t="s">
        <v>285</v>
      </c>
    </row>
    <row r="17" spans="1:26" s="7" customFormat="1" ht="89.25">
      <c r="A17" s="62" t="s">
        <v>17</v>
      </c>
      <c r="B17" s="62" t="s">
        <v>9</v>
      </c>
      <c r="C17" s="43" t="s">
        <v>836</v>
      </c>
      <c r="D17" s="63"/>
      <c r="E17" s="133">
        <v>41</v>
      </c>
      <c r="F17" s="142" t="s">
        <v>874</v>
      </c>
      <c r="G17" s="136"/>
      <c r="H17" s="108">
        <v>1586000</v>
      </c>
      <c r="I17" s="28">
        <f t="shared" si="0"/>
        <v>634400</v>
      </c>
      <c r="J17" s="49">
        <f t="shared" si="1"/>
        <v>1586000</v>
      </c>
      <c r="K17" s="50">
        <f t="shared" si="2"/>
        <v>634400</v>
      </c>
      <c r="L17" s="51">
        <f t="shared" si="3"/>
        <v>300000</v>
      </c>
      <c r="M17" s="156">
        <f t="shared" si="4"/>
        <v>3170000</v>
      </c>
      <c r="N17" s="63">
        <v>634000</v>
      </c>
      <c r="O17" s="22">
        <v>952000</v>
      </c>
      <c r="P17" s="69" t="s">
        <v>168</v>
      </c>
      <c r="Q17" s="110" t="s">
        <v>802</v>
      </c>
      <c r="R17" s="75">
        <v>1</v>
      </c>
      <c r="S17" s="58" t="s">
        <v>513</v>
      </c>
      <c r="T17" s="63" t="s">
        <v>298</v>
      </c>
      <c r="U17" s="63" t="s">
        <v>747</v>
      </c>
      <c r="V17" s="65">
        <v>1093</v>
      </c>
      <c r="W17" s="66" t="s">
        <v>180</v>
      </c>
      <c r="X17" s="64" t="s">
        <v>299</v>
      </c>
      <c r="Y17" s="64" t="s">
        <v>862</v>
      </c>
      <c r="Z17" s="71" t="s">
        <v>377</v>
      </c>
    </row>
    <row r="18" spans="1:26" s="7" customFormat="1" ht="38.25">
      <c r="A18" s="62" t="s">
        <v>11</v>
      </c>
      <c r="B18" s="62" t="s">
        <v>16</v>
      </c>
      <c r="C18" s="44" t="s">
        <v>440</v>
      </c>
      <c r="D18" s="63"/>
      <c r="E18" s="133">
        <v>39</v>
      </c>
      <c r="F18" s="142" t="s">
        <v>678</v>
      </c>
      <c r="G18" s="136"/>
      <c r="H18" s="108">
        <v>4254000</v>
      </c>
      <c r="I18" s="28">
        <f t="shared" si="0"/>
        <v>1701600</v>
      </c>
      <c r="J18" s="49">
        <f t="shared" si="1"/>
        <v>4254000</v>
      </c>
      <c r="K18" s="50">
        <f t="shared" si="2"/>
        <v>1701600</v>
      </c>
      <c r="L18" s="51">
        <f t="shared" si="3"/>
        <v>300000</v>
      </c>
      <c r="M18" s="94">
        <f t="shared" si="4"/>
        <v>3030000</v>
      </c>
      <c r="N18" s="63">
        <v>1700000</v>
      </c>
      <c r="O18" s="96">
        <v>2550000</v>
      </c>
      <c r="P18" s="85">
        <v>1600</v>
      </c>
      <c r="Q18" s="85" t="s">
        <v>168</v>
      </c>
      <c r="R18" s="75">
        <v>7</v>
      </c>
      <c r="S18" s="63"/>
      <c r="T18" s="75" t="s">
        <v>404</v>
      </c>
      <c r="U18" s="63" t="s">
        <v>390</v>
      </c>
      <c r="V18" s="65">
        <v>1680</v>
      </c>
      <c r="W18" s="66" t="s">
        <v>180</v>
      </c>
      <c r="X18" s="64" t="s">
        <v>713</v>
      </c>
      <c r="Y18" s="64" t="s">
        <v>714</v>
      </c>
      <c r="Z18" s="71" t="s">
        <v>308</v>
      </c>
    </row>
    <row r="19" spans="1:26" s="7" customFormat="1" ht="38.25">
      <c r="A19" s="62" t="s">
        <v>36</v>
      </c>
      <c r="B19" s="62" t="s">
        <v>35</v>
      </c>
      <c r="C19" s="44" t="s">
        <v>441</v>
      </c>
      <c r="D19" s="63"/>
      <c r="E19" s="133">
        <v>39</v>
      </c>
      <c r="F19" s="142" t="s">
        <v>722</v>
      </c>
      <c r="G19" s="136"/>
      <c r="H19" s="108">
        <v>5892000</v>
      </c>
      <c r="I19" s="28">
        <f t="shared" si="0"/>
        <v>2356800</v>
      </c>
      <c r="J19" s="49">
        <f t="shared" si="1"/>
        <v>5892000</v>
      </c>
      <c r="K19" s="50">
        <f t="shared" si="2"/>
        <v>2356800</v>
      </c>
      <c r="L19" s="51">
        <f t="shared" si="3"/>
        <v>300000</v>
      </c>
      <c r="M19" s="94">
        <f t="shared" si="4"/>
        <v>3030000</v>
      </c>
      <c r="N19" s="63">
        <v>2357000</v>
      </c>
      <c r="O19" s="96">
        <v>3535000</v>
      </c>
      <c r="P19" s="85">
        <v>800</v>
      </c>
      <c r="Q19" s="85" t="s">
        <v>168</v>
      </c>
      <c r="R19" s="75">
        <v>8</v>
      </c>
      <c r="S19" s="63"/>
      <c r="T19" s="63" t="s">
        <v>268</v>
      </c>
      <c r="U19" s="63" t="s">
        <v>427</v>
      </c>
      <c r="V19" s="65">
        <v>1096</v>
      </c>
      <c r="W19" s="66" t="s">
        <v>174</v>
      </c>
      <c r="X19" s="64" t="s">
        <v>269</v>
      </c>
      <c r="Y19" s="64" t="s">
        <v>270</v>
      </c>
      <c r="Z19" s="72" t="s">
        <v>360</v>
      </c>
    </row>
    <row r="20" spans="1:26" s="7" customFormat="1" ht="89.25">
      <c r="A20" s="62" t="s">
        <v>37</v>
      </c>
      <c r="B20" s="213" t="s">
        <v>10</v>
      </c>
      <c r="C20" s="44" t="s">
        <v>442</v>
      </c>
      <c r="D20" s="63"/>
      <c r="E20" s="211">
        <v>101</v>
      </c>
      <c r="F20" s="142" t="s">
        <v>860</v>
      </c>
      <c r="G20" s="136"/>
      <c r="H20" s="108">
        <v>9854000</v>
      </c>
      <c r="I20" s="115">
        <f t="shared" si="0"/>
        <v>3941600</v>
      </c>
      <c r="J20" s="190">
        <f>H20+H21</f>
        <v>10931000</v>
      </c>
      <c r="K20" s="192">
        <f>IF(I20+I21&gt;M20,M20,I20+I21)</f>
        <v>4372400</v>
      </c>
      <c r="L20" s="51">
        <f t="shared" si="3"/>
        <v>300000</v>
      </c>
      <c r="M20" s="188">
        <f t="shared" si="4"/>
        <v>7370000</v>
      </c>
      <c r="N20" s="182">
        <v>4372000</v>
      </c>
      <c r="O20" s="184">
        <v>6559000</v>
      </c>
      <c r="P20" s="206">
        <v>2800</v>
      </c>
      <c r="Q20" s="186" t="s">
        <v>803</v>
      </c>
      <c r="R20" s="75">
        <v>8</v>
      </c>
      <c r="S20" s="63"/>
      <c r="T20" s="63" t="s">
        <v>298</v>
      </c>
      <c r="U20" s="63" t="s">
        <v>747</v>
      </c>
      <c r="V20" s="65">
        <v>1093</v>
      </c>
      <c r="W20" s="66" t="s">
        <v>180</v>
      </c>
      <c r="X20" s="64" t="s">
        <v>299</v>
      </c>
      <c r="Y20" s="73" t="s">
        <v>862</v>
      </c>
      <c r="Z20" s="71" t="s">
        <v>377</v>
      </c>
    </row>
    <row r="21" spans="1:26" s="7" customFormat="1" ht="89.25">
      <c r="A21" s="62" t="s">
        <v>38</v>
      </c>
      <c r="B21" s="215"/>
      <c r="C21" s="44" t="s">
        <v>442</v>
      </c>
      <c r="D21" s="63"/>
      <c r="E21" s="212"/>
      <c r="F21" s="142" t="s">
        <v>861</v>
      </c>
      <c r="G21" s="136"/>
      <c r="H21" s="108">
        <v>1077000</v>
      </c>
      <c r="I21" s="115">
        <f>IF(H21&lt;750000,0,IF(H21*0.4&gt;M20,M20,H21*0.4))</f>
        <v>430800</v>
      </c>
      <c r="J21" s="191"/>
      <c r="K21" s="193"/>
      <c r="L21" s="51">
        <f>IF(E20&gt;=30,300000,E20*10000)</f>
        <v>300000</v>
      </c>
      <c r="M21" s="189"/>
      <c r="N21" s="183"/>
      <c r="O21" s="185"/>
      <c r="P21" s="208"/>
      <c r="Q21" s="187"/>
      <c r="R21" s="75">
        <v>8</v>
      </c>
      <c r="S21" s="63"/>
      <c r="T21" s="63" t="s">
        <v>298</v>
      </c>
      <c r="U21" s="63" t="s">
        <v>747</v>
      </c>
      <c r="V21" s="65">
        <v>1093</v>
      </c>
      <c r="W21" s="66" t="s">
        <v>180</v>
      </c>
      <c r="X21" s="64" t="s">
        <v>299</v>
      </c>
      <c r="Y21" s="64" t="s">
        <v>862</v>
      </c>
      <c r="Z21" s="71" t="s">
        <v>377</v>
      </c>
    </row>
    <row r="22" spans="1:26" s="7" customFormat="1" ht="38.25">
      <c r="A22" s="62" t="s">
        <v>39</v>
      </c>
      <c r="B22" s="62" t="s">
        <v>17</v>
      </c>
      <c r="C22" s="42" t="s">
        <v>443</v>
      </c>
      <c r="D22" s="63" t="s">
        <v>633</v>
      </c>
      <c r="E22" s="139">
        <v>23</v>
      </c>
      <c r="F22" s="142" t="s">
        <v>723</v>
      </c>
      <c r="G22" s="136"/>
      <c r="H22" s="106">
        <v>8000000</v>
      </c>
      <c r="I22" s="28">
        <f aca="true" t="shared" si="5" ref="I22:I28">IF(H22&lt;750000,0,IF(H22*0.4&gt;M22,M22,H22*0.4))</f>
        <v>2800000</v>
      </c>
      <c r="J22" s="49">
        <f aca="true" t="shared" si="6" ref="J22:J57">H22</f>
        <v>8000000</v>
      </c>
      <c r="K22" s="50">
        <f aca="true" t="shared" si="7" ref="K22:K57">IF(I22+0&gt;M22,M22,I22+0)</f>
        <v>2800000</v>
      </c>
      <c r="L22" s="51">
        <f aca="true" t="shared" si="8" ref="L22:L58">IF(E22&gt;=30,300000,E22*10000)</f>
        <v>230000</v>
      </c>
      <c r="M22" s="94">
        <f aca="true" t="shared" si="9" ref="M22:M58">IF(D22=0,E22*70000+300000,E22*100000+500000)</f>
        <v>2800000</v>
      </c>
      <c r="N22" s="63">
        <v>3200000</v>
      </c>
      <c r="O22" s="22">
        <v>4800000</v>
      </c>
      <c r="P22" s="85">
        <v>500</v>
      </c>
      <c r="Q22" s="85">
        <v>1200</v>
      </c>
      <c r="R22" s="75">
        <v>1</v>
      </c>
      <c r="S22" s="58" t="s">
        <v>271</v>
      </c>
      <c r="T22" s="63" t="s">
        <v>175</v>
      </c>
      <c r="U22" s="63" t="s">
        <v>176</v>
      </c>
      <c r="V22" s="65">
        <v>1094</v>
      </c>
      <c r="W22" s="66" t="s">
        <v>174</v>
      </c>
      <c r="X22" s="64" t="s">
        <v>177</v>
      </c>
      <c r="Y22" s="64" t="s">
        <v>178</v>
      </c>
      <c r="Z22" s="72" t="s">
        <v>361</v>
      </c>
    </row>
    <row r="23" spans="1:26" s="7" customFormat="1" ht="25.5">
      <c r="A23" s="62" t="s">
        <v>40</v>
      </c>
      <c r="B23" s="62" t="s">
        <v>11</v>
      </c>
      <c r="C23" s="42" t="s">
        <v>444</v>
      </c>
      <c r="D23" s="63" t="s">
        <v>633</v>
      </c>
      <c r="E23" s="139">
        <v>61</v>
      </c>
      <c r="F23" s="142" t="s">
        <v>724</v>
      </c>
      <c r="G23" s="136"/>
      <c r="H23" s="106">
        <v>3810000</v>
      </c>
      <c r="I23" s="28">
        <f t="shared" si="5"/>
        <v>1524000</v>
      </c>
      <c r="J23" s="49">
        <f t="shared" si="6"/>
        <v>3810000</v>
      </c>
      <c r="K23" s="50">
        <f t="shared" si="7"/>
        <v>1524000</v>
      </c>
      <c r="L23" s="51">
        <f t="shared" si="8"/>
        <v>300000</v>
      </c>
      <c r="M23" s="94">
        <f t="shared" si="9"/>
        <v>6600000</v>
      </c>
      <c r="N23" s="63">
        <v>1524000</v>
      </c>
      <c r="O23" s="22">
        <v>5000000</v>
      </c>
      <c r="P23" s="69" t="s">
        <v>168</v>
      </c>
      <c r="Q23" s="85" t="s">
        <v>168</v>
      </c>
      <c r="R23" s="75">
        <v>2</v>
      </c>
      <c r="S23" s="58" t="s">
        <v>866</v>
      </c>
      <c r="T23" s="63" t="s">
        <v>330</v>
      </c>
      <c r="U23" s="63" t="s">
        <v>331</v>
      </c>
      <c r="V23" s="65">
        <v>1089</v>
      </c>
      <c r="W23" s="66" t="s">
        <v>180</v>
      </c>
      <c r="X23" s="64" t="s">
        <v>715</v>
      </c>
      <c r="Y23" s="64" t="s">
        <v>332</v>
      </c>
      <c r="Z23" s="71" t="s">
        <v>359</v>
      </c>
    </row>
    <row r="24" spans="1:26" s="7" customFormat="1" ht="76.5">
      <c r="A24" s="62" t="s">
        <v>41</v>
      </c>
      <c r="B24" s="62" t="s">
        <v>36</v>
      </c>
      <c r="C24" s="42" t="s">
        <v>445</v>
      </c>
      <c r="D24" s="63"/>
      <c r="E24" s="139">
        <v>8</v>
      </c>
      <c r="F24" s="142" t="s">
        <v>725</v>
      </c>
      <c r="G24" s="136"/>
      <c r="H24" s="106">
        <v>3250000</v>
      </c>
      <c r="I24" s="28">
        <f t="shared" si="5"/>
        <v>860000</v>
      </c>
      <c r="J24" s="49">
        <f t="shared" si="6"/>
        <v>3250000</v>
      </c>
      <c r="K24" s="50">
        <f t="shared" si="7"/>
        <v>860000</v>
      </c>
      <c r="L24" s="51">
        <f t="shared" si="8"/>
        <v>80000</v>
      </c>
      <c r="M24" s="94">
        <f t="shared" si="9"/>
        <v>860000</v>
      </c>
      <c r="N24" s="63">
        <v>1300000</v>
      </c>
      <c r="O24" s="22">
        <v>1950000</v>
      </c>
      <c r="P24" s="69" t="s">
        <v>168</v>
      </c>
      <c r="Q24" s="85" t="s">
        <v>168</v>
      </c>
      <c r="R24" s="75">
        <v>2</v>
      </c>
      <c r="S24" s="58" t="s">
        <v>706</v>
      </c>
      <c r="T24" s="63" t="s">
        <v>233</v>
      </c>
      <c r="U24" s="63" t="s">
        <v>718</v>
      </c>
      <c r="V24" s="65">
        <v>1464</v>
      </c>
      <c r="W24" s="66" t="s">
        <v>180</v>
      </c>
      <c r="X24" s="64" t="s">
        <v>296</v>
      </c>
      <c r="Y24" s="64" t="s">
        <v>717</v>
      </c>
      <c r="Z24" s="71" t="s">
        <v>716</v>
      </c>
    </row>
    <row r="25" spans="1:26" s="7" customFormat="1" ht="76.5">
      <c r="A25" s="62" t="s">
        <v>42</v>
      </c>
      <c r="B25" s="62" t="s">
        <v>37</v>
      </c>
      <c r="C25" s="68" t="s">
        <v>446</v>
      </c>
      <c r="D25" s="63"/>
      <c r="E25" s="139">
        <v>20</v>
      </c>
      <c r="F25" s="142" t="s">
        <v>726</v>
      </c>
      <c r="G25" s="136"/>
      <c r="H25" s="106">
        <v>7298000</v>
      </c>
      <c r="I25" s="174">
        <f t="shared" si="5"/>
        <v>1700000</v>
      </c>
      <c r="J25" s="49">
        <f t="shared" si="6"/>
        <v>7298000</v>
      </c>
      <c r="K25" s="50">
        <f t="shared" si="7"/>
        <v>1700000</v>
      </c>
      <c r="L25" s="51">
        <f t="shared" si="8"/>
        <v>200000</v>
      </c>
      <c r="M25" s="161">
        <f t="shared" si="9"/>
        <v>1700000</v>
      </c>
      <c r="N25" s="63">
        <v>2919000</v>
      </c>
      <c r="O25" s="63">
        <v>4379000</v>
      </c>
      <c r="P25" s="69" t="s">
        <v>168</v>
      </c>
      <c r="Q25" s="85" t="s">
        <v>599</v>
      </c>
      <c r="R25" s="75">
        <v>3</v>
      </c>
      <c r="S25" s="58" t="s">
        <v>706</v>
      </c>
      <c r="T25" s="63" t="s">
        <v>233</v>
      </c>
      <c r="U25" s="63" t="s">
        <v>718</v>
      </c>
      <c r="V25" s="65">
        <v>1464</v>
      </c>
      <c r="W25" s="66" t="s">
        <v>180</v>
      </c>
      <c r="X25" s="64" t="s">
        <v>296</v>
      </c>
      <c r="Y25" s="64" t="s">
        <v>717</v>
      </c>
      <c r="Z25" s="71" t="s">
        <v>716</v>
      </c>
    </row>
    <row r="26" spans="1:26" s="7" customFormat="1" ht="76.5">
      <c r="A26" s="62" t="s">
        <v>43</v>
      </c>
      <c r="B26" s="62" t="s">
        <v>38</v>
      </c>
      <c r="C26" s="68" t="s">
        <v>447</v>
      </c>
      <c r="D26" s="63"/>
      <c r="E26" s="139">
        <v>33</v>
      </c>
      <c r="F26" s="142" t="s">
        <v>611</v>
      </c>
      <c r="G26" s="136"/>
      <c r="H26" s="106">
        <v>8534000</v>
      </c>
      <c r="I26" s="174">
        <f t="shared" si="5"/>
        <v>2610000</v>
      </c>
      <c r="J26" s="49">
        <f t="shared" si="6"/>
        <v>8534000</v>
      </c>
      <c r="K26" s="50">
        <f t="shared" si="7"/>
        <v>2610000</v>
      </c>
      <c r="L26" s="51">
        <f t="shared" si="8"/>
        <v>300000</v>
      </c>
      <c r="M26" s="161">
        <f t="shared" si="9"/>
        <v>2610000</v>
      </c>
      <c r="N26" s="63">
        <v>3414000</v>
      </c>
      <c r="O26" s="63">
        <v>5120000</v>
      </c>
      <c r="P26" s="85">
        <v>800</v>
      </c>
      <c r="Q26" s="110" t="s">
        <v>799</v>
      </c>
      <c r="R26" s="75">
        <v>3</v>
      </c>
      <c r="S26" s="58" t="s">
        <v>706</v>
      </c>
      <c r="T26" s="63" t="s">
        <v>233</v>
      </c>
      <c r="U26" s="63" t="s">
        <v>718</v>
      </c>
      <c r="V26" s="65">
        <v>1464</v>
      </c>
      <c r="W26" s="66" t="s">
        <v>180</v>
      </c>
      <c r="X26" s="64" t="s">
        <v>296</v>
      </c>
      <c r="Y26" s="64" t="s">
        <v>717</v>
      </c>
      <c r="Z26" s="71" t="s">
        <v>716</v>
      </c>
    </row>
    <row r="27" spans="1:26" s="7" customFormat="1" ht="76.5">
      <c r="A27" s="150" t="s">
        <v>44</v>
      </c>
      <c r="B27" s="150" t="s">
        <v>39</v>
      </c>
      <c r="C27" s="166" t="s">
        <v>448</v>
      </c>
      <c r="D27" s="63"/>
      <c r="E27" s="139">
        <v>34</v>
      </c>
      <c r="F27" s="142" t="s">
        <v>844</v>
      </c>
      <c r="G27" s="136"/>
      <c r="H27" s="106">
        <v>3498000</v>
      </c>
      <c r="I27" s="174">
        <f t="shared" si="5"/>
        <v>1399200</v>
      </c>
      <c r="J27" s="49">
        <f t="shared" si="6"/>
        <v>3498000</v>
      </c>
      <c r="K27" s="50">
        <f t="shared" si="7"/>
        <v>1399200</v>
      </c>
      <c r="L27" s="51">
        <f t="shared" si="8"/>
        <v>300000</v>
      </c>
      <c r="M27" s="161">
        <f t="shared" si="9"/>
        <v>2680000</v>
      </c>
      <c r="N27" s="63">
        <v>1399000</v>
      </c>
      <c r="O27" s="63">
        <v>2099000</v>
      </c>
      <c r="P27" s="69" t="s">
        <v>168</v>
      </c>
      <c r="Q27" s="110" t="s">
        <v>800</v>
      </c>
      <c r="R27" s="75">
        <v>3</v>
      </c>
      <c r="S27" s="58" t="s">
        <v>706</v>
      </c>
      <c r="T27" s="63" t="s">
        <v>233</v>
      </c>
      <c r="U27" s="63" t="s">
        <v>718</v>
      </c>
      <c r="V27" s="65">
        <v>1464</v>
      </c>
      <c r="W27" s="66" t="s">
        <v>180</v>
      </c>
      <c r="X27" s="64" t="s">
        <v>296</v>
      </c>
      <c r="Y27" s="64" t="s">
        <v>717</v>
      </c>
      <c r="Z27" s="71" t="s">
        <v>716</v>
      </c>
    </row>
    <row r="28" spans="1:26" s="7" customFormat="1" ht="38.25">
      <c r="A28" s="62" t="s">
        <v>45</v>
      </c>
      <c r="B28" s="62" t="s">
        <v>40</v>
      </c>
      <c r="C28" s="68" t="s">
        <v>449</v>
      </c>
      <c r="D28" s="63"/>
      <c r="E28" s="139">
        <v>35</v>
      </c>
      <c r="F28" s="142" t="s">
        <v>845</v>
      </c>
      <c r="G28" s="136"/>
      <c r="H28" s="106">
        <v>1350000</v>
      </c>
      <c r="I28" s="28">
        <f t="shared" si="5"/>
        <v>540000</v>
      </c>
      <c r="J28" s="49">
        <f t="shared" si="6"/>
        <v>1350000</v>
      </c>
      <c r="K28" s="50">
        <f t="shared" si="7"/>
        <v>540000</v>
      </c>
      <c r="L28" s="51">
        <f t="shared" si="8"/>
        <v>300000</v>
      </c>
      <c r="M28" s="94">
        <f t="shared" si="9"/>
        <v>2750000</v>
      </c>
      <c r="N28" s="63">
        <v>540000</v>
      </c>
      <c r="O28" s="22">
        <v>810000</v>
      </c>
      <c r="P28" s="85">
        <v>1000</v>
      </c>
      <c r="Q28" s="85">
        <v>400</v>
      </c>
      <c r="R28" s="75">
        <v>3</v>
      </c>
      <c r="S28" s="58" t="s">
        <v>706</v>
      </c>
      <c r="T28" s="63" t="s">
        <v>301</v>
      </c>
      <c r="U28" s="63" t="s">
        <v>342</v>
      </c>
      <c r="V28" s="65">
        <v>1078</v>
      </c>
      <c r="W28" s="66" t="s">
        <v>180</v>
      </c>
      <c r="X28" s="64" t="s">
        <v>302</v>
      </c>
      <c r="Y28" s="73" t="s">
        <v>303</v>
      </c>
      <c r="Z28" s="72" t="s">
        <v>343</v>
      </c>
    </row>
    <row r="29" spans="1:26" s="7" customFormat="1" ht="25.5">
      <c r="A29" s="62" t="s">
        <v>46</v>
      </c>
      <c r="B29" s="62" t="s">
        <v>41</v>
      </c>
      <c r="C29" s="42" t="s">
        <v>450</v>
      </c>
      <c r="D29" s="63"/>
      <c r="E29" s="139">
        <v>22</v>
      </c>
      <c r="F29" s="142" t="s">
        <v>846</v>
      </c>
      <c r="G29" s="136"/>
      <c r="H29" s="106">
        <v>1546000</v>
      </c>
      <c r="I29" s="28">
        <v>618000</v>
      </c>
      <c r="J29" s="49">
        <f t="shared" si="6"/>
        <v>1546000</v>
      </c>
      <c r="K29" s="50">
        <f t="shared" si="7"/>
        <v>618000</v>
      </c>
      <c r="L29" s="51">
        <f t="shared" si="8"/>
        <v>220000</v>
      </c>
      <c r="M29" s="94">
        <f t="shared" si="9"/>
        <v>1840000</v>
      </c>
      <c r="N29" s="63">
        <v>618000</v>
      </c>
      <c r="O29" s="22">
        <v>1000000</v>
      </c>
      <c r="P29" s="69" t="s">
        <v>168</v>
      </c>
      <c r="Q29" s="85" t="s">
        <v>168</v>
      </c>
      <c r="R29" s="75">
        <v>3</v>
      </c>
      <c r="S29" s="63" t="s">
        <v>869</v>
      </c>
      <c r="T29" s="63"/>
      <c r="U29" s="63" t="s">
        <v>364</v>
      </c>
      <c r="V29" s="65">
        <v>1089</v>
      </c>
      <c r="W29" s="66" t="s">
        <v>180</v>
      </c>
      <c r="X29" s="64" t="s">
        <v>357</v>
      </c>
      <c r="Y29" s="73" t="s">
        <v>358</v>
      </c>
      <c r="Z29" s="71" t="s">
        <v>719</v>
      </c>
    </row>
    <row r="30" spans="1:26" s="7" customFormat="1" ht="25.5">
      <c r="A30" s="62" t="s">
        <v>47</v>
      </c>
      <c r="B30" s="62" t="s">
        <v>42</v>
      </c>
      <c r="C30" s="68" t="s">
        <v>451</v>
      </c>
      <c r="D30" s="63"/>
      <c r="E30" s="139">
        <v>30</v>
      </c>
      <c r="F30" s="142" t="s">
        <v>773</v>
      </c>
      <c r="G30" s="136"/>
      <c r="H30" s="106">
        <v>3700000</v>
      </c>
      <c r="I30" s="28">
        <f aca="true" t="shared" si="10" ref="I30:I69">IF(H30&lt;750000,0,IF(H30*0.4&gt;M30,M30,H30*0.4))</f>
        <v>1480000</v>
      </c>
      <c r="J30" s="49">
        <f t="shared" si="6"/>
        <v>3700000</v>
      </c>
      <c r="K30" s="50">
        <f t="shared" si="7"/>
        <v>1480000</v>
      </c>
      <c r="L30" s="51">
        <f t="shared" si="8"/>
        <v>300000</v>
      </c>
      <c r="M30" s="94">
        <f t="shared" si="9"/>
        <v>2400000</v>
      </c>
      <c r="N30" s="63">
        <v>1480000</v>
      </c>
      <c r="O30" s="22">
        <v>2220000</v>
      </c>
      <c r="P30" s="69" t="s">
        <v>168</v>
      </c>
      <c r="Q30" s="85">
        <v>600</v>
      </c>
      <c r="R30" s="75">
        <v>3</v>
      </c>
      <c r="S30" s="58" t="s">
        <v>706</v>
      </c>
      <c r="T30" s="63"/>
      <c r="U30" s="64" t="s">
        <v>211</v>
      </c>
      <c r="V30" s="66">
        <v>1094</v>
      </c>
      <c r="W30" s="66" t="s">
        <v>180</v>
      </c>
      <c r="X30" s="64" t="s">
        <v>411</v>
      </c>
      <c r="Y30" s="73" t="s">
        <v>212</v>
      </c>
      <c r="Z30" s="72" t="s">
        <v>306</v>
      </c>
    </row>
    <row r="31" spans="1:26" s="7" customFormat="1" ht="76.5">
      <c r="A31" s="62" t="s">
        <v>48</v>
      </c>
      <c r="B31" s="62" t="s">
        <v>43</v>
      </c>
      <c r="C31" s="68" t="s">
        <v>452</v>
      </c>
      <c r="D31" s="63" t="s">
        <v>633</v>
      </c>
      <c r="E31" s="63">
        <v>26</v>
      </c>
      <c r="F31" s="142" t="s">
        <v>847</v>
      </c>
      <c r="G31" s="173"/>
      <c r="H31" s="106">
        <v>23225000</v>
      </c>
      <c r="I31" s="174">
        <f t="shared" si="10"/>
        <v>3100000</v>
      </c>
      <c r="J31" s="49">
        <f t="shared" si="6"/>
        <v>23225000</v>
      </c>
      <c r="K31" s="50">
        <f t="shared" si="7"/>
        <v>3100000</v>
      </c>
      <c r="L31" s="51">
        <f t="shared" si="8"/>
        <v>260000</v>
      </c>
      <c r="M31" s="161">
        <f t="shared" si="9"/>
        <v>3100000</v>
      </c>
      <c r="N31" s="63">
        <v>9290000</v>
      </c>
      <c r="O31" s="63">
        <v>10935</v>
      </c>
      <c r="P31" s="85" t="s">
        <v>368</v>
      </c>
      <c r="Q31" s="85" t="s">
        <v>600</v>
      </c>
      <c r="R31" s="75">
        <v>3</v>
      </c>
      <c r="S31" s="58" t="s">
        <v>706</v>
      </c>
      <c r="T31" s="63" t="s">
        <v>233</v>
      </c>
      <c r="U31" s="63" t="s">
        <v>718</v>
      </c>
      <c r="V31" s="65">
        <v>1464</v>
      </c>
      <c r="W31" s="66" t="s">
        <v>180</v>
      </c>
      <c r="X31" s="64" t="s">
        <v>296</v>
      </c>
      <c r="Y31" s="64" t="s">
        <v>717</v>
      </c>
      <c r="Z31" s="71" t="s">
        <v>716</v>
      </c>
    </row>
    <row r="32" spans="1:26" s="7" customFormat="1" ht="63.75">
      <c r="A32" s="62" t="s">
        <v>49</v>
      </c>
      <c r="B32" s="62" t="s">
        <v>44</v>
      </c>
      <c r="C32" s="68" t="s">
        <v>453</v>
      </c>
      <c r="D32" s="63"/>
      <c r="E32" s="63">
        <v>44</v>
      </c>
      <c r="F32" s="142" t="s">
        <v>773</v>
      </c>
      <c r="G32" s="173"/>
      <c r="H32" s="106">
        <v>3370000</v>
      </c>
      <c r="I32" s="174">
        <f t="shared" si="10"/>
        <v>1348000</v>
      </c>
      <c r="J32" s="49">
        <f t="shared" si="6"/>
        <v>3370000</v>
      </c>
      <c r="K32" s="50">
        <f t="shared" si="7"/>
        <v>1348000</v>
      </c>
      <c r="L32" s="51">
        <f t="shared" si="8"/>
        <v>300000</v>
      </c>
      <c r="M32" s="161">
        <f t="shared" si="9"/>
        <v>3380000</v>
      </c>
      <c r="N32" s="63">
        <v>1340000</v>
      </c>
      <c r="O32" s="63">
        <v>2030000</v>
      </c>
      <c r="P32" s="69" t="s">
        <v>168</v>
      </c>
      <c r="Q32" s="110" t="s">
        <v>801</v>
      </c>
      <c r="R32" s="75">
        <v>3</v>
      </c>
      <c r="S32" s="63" t="s">
        <v>791</v>
      </c>
      <c r="T32" s="63" t="s">
        <v>406</v>
      </c>
      <c r="U32" s="64" t="s">
        <v>208</v>
      </c>
      <c r="V32" s="66">
        <v>1117</v>
      </c>
      <c r="W32" s="66" t="s">
        <v>174</v>
      </c>
      <c r="X32" s="64" t="s">
        <v>209</v>
      </c>
      <c r="Y32" s="64" t="s">
        <v>210</v>
      </c>
      <c r="Z32" s="72" t="s">
        <v>407</v>
      </c>
    </row>
    <row r="33" spans="1:26" s="7" customFormat="1" ht="38.25">
      <c r="A33" s="62" t="s">
        <v>50</v>
      </c>
      <c r="B33" s="62" t="s">
        <v>45</v>
      </c>
      <c r="C33" s="42" t="s">
        <v>454</v>
      </c>
      <c r="D33" s="63"/>
      <c r="E33" s="139">
        <v>39</v>
      </c>
      <c r="F33" s="142" t="s">
        <v>848</v>
      </c>
      <c r="G33" s="136"/>
      <c r="H33" s="106">
        <v>6902000</v>
      </c>
      <c r="I33" s="28">
        <f t="shared" si="10"/>
        <v>2760800</v>
      </c>
      <c r="J33" s="49">
        <f t="shared" si="6"/>
        <v>6902000</v>
      </c>
      <c r="K33" s="50">
        <f t="shared" si="7"/>
        <v>2760800</v>
      </c>
      <c r="L33" s="51">
        <f t="shared" si="8"/>
        <v>300000</v>
      </c>
      <c r="M33" s="94">
        <f t="shared" si="9"/>
        <v>3030000</v>
      </c>
      <c r="N33" s="63">
        <v>2761000</v>
      </c>
      <c r="O33" s="22">
        <v>6210000</v>
      </c>
      <c r="P33" s="69" t="s">
        <v>168</v>
      </c>
      <c r="Q33" s="85" t="s">
        <v>168</v>
      </c>
      <c r="R33" s="75">
        <v>3</v>
      </c>
      <c r="S33" s="63"/>
      <c r="T33" s="63" t="s">
        <v>247</v>
      </c>
      <c r="U33" s="63" t="s">
        <v>248</v>
      </c>
      <c r="V33" s="65">
        <v>1063</v>
      </c>
      <c r="W33" s="66" t="s">
        <v>174</v>
      </c>
      <c r="X33" s="64" t="s">
        <v>249</v>
      </c>
      <c r="Y33" s="73" t="s">
        <v>250</v>
      </c>
      <c r="Z33" s="72" t="s">
        <v>304</v>
      </c>
    </row>
    <row r="34" spans="1:26" s="7" customFormat="1" ht="38.25">
      <c r="A34" s="62" t="s">
        <v>51</v>
      </c>
      <c r="B34" s="62" t="s">
        <v>46</v>
      </c>
      <c r="C34" s="68" t="s">
        <v>455</v>
      </c>
      <c r="D34" s="63"/>
      <c r="E34" s="139">
        <v>45</v>
      </c>
      <c r="F34" s="142" t="s">
        <v>645</v>
      </c>
      <c r="G34" s="136"/>
      <c r="H34" s="106">
        <v>10065000</v>
      </c>
      <c r="I34" s="28">
        <f t="shared" si="10"/>
        <v>3450000</v>
      </c>
      <c r="J34" s="49">
        <f t="shared" si="6"/>
        <v>10065000</v>
      </c>
      <c r="K34" s="50">
        <f t="shared" si="7"/>
        <v>3450000</v>
      </c>
      <c r="L34" s="51">
        <f t="shared" si="8"/>
        <v>300000</v>
      </c>
      <c r="M34" s="94">
        <f t="shared" si="9"/>
        <v>3450000</v>
      </c>
      <c r="N34" s="63">
        <v>3450000</v>
      </c>
      <c r="O34" s="22">
        <v>6039000</v>
      </c>
      <c r="P34" s="69" t="s">
        <v>168</v>
      </c>
      <c r="Q34" s="85" t="s">
        <v>168</v>
      </c>
      <c r="R34" s="75">
        <v>4</v>
      </c>
      <c r="S34" s="63"/>
      <c r="T34" s="63"/>
      <c r="U34" s="75" t="s">
        <v>669</v>
      </c>
      <c r="V34" s="75">
        <v>1093</v>
      </c>
      <c r="W34" s="75" t="s">
        <v>180</v>
      </c>
      <c r="X34" s="75" t="s">
        <v>670</v>
      </c>
      <c r="Y34" s="73" t="s">
        <v>671</v>
      </c>
      <c r="Z34" s="71" t="s">
        <v>672</v>
      </c>
    </row>
    <row r="35" spans="1:26" s="7" customFormat="1" ht="38.25">
      <c r="A35" s="62" t="s">
        <v>52</v>
      </c>
      <c r="B35" s="62" t="s">
        <v>47</v>
      </c>
      <c r="C35" s="68" t="s">
        <v>456</v>
      </c>
      <c r="D35" s="63"/>
      <c r="E35" s="139">
        <v>35</v>
      </c>
      <c r="F35" s="142" t="s">
        <v>849</v>
      </c>
      <c r="G35" s="136"/>
      <c r="H35" s="106">
        <v>9976000</v>
      </c>
      <c r="I35" s="28">
        <f t="shared" si="10"/>
        <v>2750000</v>
      </c>
      <c r="J35" s="49">
        <f t="shared" si="6"/>
        <v>9976000</v>
      </c>
      <c r="K35" s="50">
        <f t="shared" si="7"/>
        <v>2750000</v>
      </c>
      <c r="L35" s="51">
        <f t="shared" si="8"/>
        <v>300000</v>
      </c>
      <c r="M35" s="94">
        <f t="shared" si="9"/>
        <v>2750000</v>
      </c>
      <c r="N35" s="63">
        <v>2750000</v>
      </c>
      <c r="O35" s="22">
        <v>7226000</v>
      </c>
      <c r="P35" s="69" t="s">
        <v>168</v>
      </c>
      <c r="Q35" s="85" t="s">
        <v>168</v>
      </c>
      <c r="R35" s="75">
        <v>4</v>
      </c>
      <c r="S35" s="63"/>
      <c r="T35" s="63" t="s">
        <v>316</v>
      </c>
      <c r="U35" s="64" t="s">
        <v>245</v>
      </c>
      <c r="V35" s="66">
        <v>1094</v>
      </c>
      <c r="W35" s="66" t="s">
        <v>180</v>
      </c>
      <c r="X35" s="63" t="s">
        <v>346</v>
      </c>
      <c r="Y35" s="64" t="s">
        <v>408</v>
      </c>
      <c r="Z35" s="79" t="s">
        <v>345</v>
      </c>
    </row>
    <row r="36" spans="1:26" s="7" customFormat="1" ht="63.75">
      <c r="A36" s="62" t="s">
        <v>53</v>
      </c>
      <c r="B36" s="62" t="s">
        <v>48</v>
      </c>
      <c r="C36" s="68" t="s">
        <v>457</v>
      </c>
      <c r="D36" s="63"/>
      <c r="E36" s="139">
        <v>34</v>
      </c>
      <c r="F36" s="142" t="s">
        <v>736</v>
      </c>
      <c r="G36" s="136"/>
      <c r="H36" s="106">
        <v>976000</v>
      </c>
      <c r="I36" s="28">
        <f t="shared" si="10"/>
        <v>390400</v>
      </c>
      <c r="J36" s="49">
        <f t="shared" si="6"/>
        <v>976000</v>
      </c>
      <c r="K36" s="50">
        <f t="shared" si="7"/>
        <v>390400</v>
      </c>
      <c r="L36" s="51">
        <f t="shared" si="8"/>
        <v>300000</v>
      </c>
      <c r="M36" s="94">
        <f t="shared" si="9"/>
        <v>2680000</v>
      </c>
      <c r="N36" s="63">
        <v>376000</v>
      </c>
      <c r="O36" s="22">
        <v>600000</v>
      </c>
      <c r="P36" s="85" t="s">
        <v>609</v>
      </c>
      <c r="Q36" s="110" t="s">
        <v>804</v>
      </c>
      <c r="R36" s="75">
        <v>4</v>
      </c>
      <c r="S36" s="63"/>
      <c r="T36" s="63" t="s">
        <v>253</v>
      </c>
      <c r="U36" s="63" t="s">
        <v>252</v>
      </c>
      <c r="V36" s="65">
        <v>1094</v>
      </c>
      <c r="W36" s="66" t="s">
        <v>174</v>
      </c>
      <c r="X36" s="64" t="s">
        <v>254</v>
      </c>
      <c r="Y36" s="64" t="s">
        <v>255</v>
      </c>
      <c r="Z36" s="71" t="s">
        <v>405</v>
      </c>
    </row>
    <row r="37" spans="1:26" s="7" customFormat="1" ht="25.5">
      <c r="A37" s="62" t="s">
        <v>54</v>
      </c>
      <c r="B37" s="62" t="s">
        <v>49</v>
      </c>
      <c r="C37" s="68" t="s">
        <v>458</v>
      </c>
      <c r="D37" s="63"/>
      <c r="E37" s="139">
        <v>13</v>
      </c>
      <c r="F37" s="142" t="s">
        <v>628</v>
      </c>
      <c r="G37" s="136"/>
      <c r="H37" s="106">
        <v>1183000</v>
      </c>
      <c r="I37" s="28">
        <f t="shared" si="10"/>
        <v>473200</v>
      </c>
      <c r="J37" s="49">
        <f t="shared" si="6"/>
        <v>1183000</v>
      </c>
      <c r="K37" s="50">
        <f t="shared" si="7"/>
        <v>473200</v>
      </c>
      <c r="L37" s="51">
        <f t="shared" si="8"/>
        <v>130000</v>
      </c>
      <c r="M37" s="94">
        <f t="shared" si="9"/>
        <v>1210000</v>
      </c>
      <c r="N37" s="63">
        <v>473000</v>
      </c>
      <c r="O37" s="22">
        <v>710000</v>
      </c>
      <c r="P37" s="69" t="s">
        <v>168</v>
      </c>
      <c r="Q37" s="85" t="s">
        <v>168</v>
      </c>
      <c r="R37" s="75">
        <v>7</v>
      </c>
      <c r="S37" s="58" t="s">
        <v>513</v>
      </c>
      <c r="T37" s="63" t="s">
        <v>175</v>
      </c>
      <c r="U37" s="63" t="s">
        <v>176</v>
      </c>
      <c r="V37" s="65">
        <v>1094</v>
      </c>
      <c r="W37" s="66" t="s">
        <v>174</v>
      </c>
      <c r="X37" s="64" t="s">
        <v>177</v>
      </c>
      <c r="Y37" s="64" t="s">
        <v>178</v>
      </c>
      <c r="Z37" s="72" t="s">
        <v>361</v>
      </c>
    </row>
    <row r="38" spans="1:26" s="7" customFormat="1" ht="63.75">
      <c r="A38" s="62" t="s">
        <v>55</v>
      </c>
      <c r="B38" s="62" t="s">
        <v>50</v>
      </c>
      <c r="C38" s="42" t="s">
        <v>459</v>
      </c>
      <c r="D38" s="63"/>
      <c r="E38" s="139">
        <v>10</v>
      </c>
      <c r="F38" s="142" t="s">
        <v>850</v>
      </c>
      <c r="G38" s="136"/>
      <c r="H38" s="106">
        <v>7000000</v>
      </c>
      <c r="I38" s="28">
        <f t="shared" si="10"/>
        <v>1000000</v>
      </c>
      <c r="J38" s="49">
        <f t="shared" si="6"/>
        <v>7000000</v>
      </c>
      <c r="K38" s="50">
        <f t="shared" si="7"/>
        <v>1000000</v>
      </c>
      <c r="L38" s="51">
        <f t="shared" si="8"/>
        <v>100000</v>
      </c>
      <c r="M38" s="94">
        <f t="shared" si="9"/>
        <v>1000000</v>
      </c>
      <c r="N38" s="63">
        <v>1000000</v>
      </c>
      <c r="O38" s="22">
        <v>6000000</v>
      </c>
      <c r="P38" s="85">
        <v>500</v>
      </c>
      <c r="Q38" s="85" t="s">
        <v>168</v>
      </c>
      <c r="R38" s="75">
        <v>2</v>
      </c>
      <c r="S38" s="63"/>
      <c r="T38" s="63" t="s">
        <v>324</v>
      </c>
      <c r="U38" s="63" t="s">
        <v>325</v>
      </c>
      <c r="V38" s="65">
        <v>1124</v>
      </c>
      <c r="W38" s="66" t="s">
        <v>174</v>
      </c>
      <c r="X38" s="64" t="s">
        <v>326</v>
      </c>
      <c r="Y38" s="64" t="s">
        <v>327</v>
      </c>
      <c r="Z38" s="79" t="s">
        <v>328</v>
      </c>
    </row>
    <row r="39" spans="1:26" s="7" customFormat="1" ht="38.25">
      <c r="A39" s="62" t="s">
        <v>56</v>
      </c>
      <c r="B39" s="62" t="s">
        <v>51</v>
      </c>
      <c r="C39" s="42" t="s">
        <v>460</v>
      </c>
      <c r="D39" s="63"/>
      <c r="E39" s="139">
        <v>12</v>
      </c>
      <c r="F39" s="142" t="s">
        <v>851</v>
      </c>
      <c r="G39" s="136"/>
      <c r="H39" s="106">
        <v>1406000</v>
      </c>
      <c r="I39" s="28">
        <f t="shared" si="10"/>
        <v>562400</v>
      </c>
      <c r="J39" s="49">
        <f t="shared" si="6"/>
        <v>1406000</v>
      </c>
      <c r="K39" s="50">
        <f t="shared" si="7"/>
        <v>562400</v>
      </c>
      <c r="L39" s="51">
        <f t="shared" si="8"/>
        <v>120000</v>
      </c>
      <c r="M39" s="94">
        <f t="shared" si="9"/>
        <v>1140000</v>
      </c>
      <c r="N39" s="63">
        <v>562000</v>
      </c>
      <c r="O39" s="22">
        <v>1406000</v>
      </c>
      <c r="P39" s="69" t="s">
        <v>168</v>
      </c>
      <c r="Q39" s="85" t="s">
        <v>168</v>
      </c>
      <c r="R39" s="75">
        <v>2</v>
      </c>
      <c r="S39" s="63"/>
      <c r="T39" s="75"/>
      <c r="U39" s="63" t="s">
        <v>230</v>
      </c>
      <c r="V39" s="63">
        <v>1094</v>
      </c>
      <c r="W39" s="63" t="s">
        <v>180</v>
      </c>
      <c r="X39" s="63" t="s">
        <v>231</v>
      </c>
      <c r="Y39" s="63" t="s">
        <v>737</v>
      </c>
      <c r="Z39" s="79" t="s">
        <v>300</v>
      </c>
    </row>
    <row r="40" spans="1:26" s="7" customFormat="1" ht="38.25">
      <c r="A40" s="62" t="s">
        <v>57</v>
      </c>
      <c r="B40" s="62" t="s">
        <v>52</v>
      </c>
      <c r="C40" s="68" t="s">
        <v>461</v>
      </c>
      <c r="D40" s="63"/>
      <c r="E40" s="139">
        <v>42</v>
      </c>
      <c r="F40" s="142" t="s">
        <v>738</v>
      </c>
      <c r="G40" s="136"/>
      <c r="H40" s="106">
        <v>862000</v>
      </c>
      <c r="I40" s="28">
        <f t="shared" si="10"/>
        <v>344800</v>
      </c>
      <c r="J40" s="49">
        <f t="shared" si="6"/>
        <v>862000</v>
      </c>
      <c r="K40" s="50">
        <f t="shared" si="7"/>
        <v>344800</v>
      </c>
      <c r="L40" s="51">
        <f t="shared" si="8"/>
        <v>300000</v>
      </c>
      <c r="M40" s="94">
        <f t="shared" si="9"/>
        <v>3240000</v>
      </c>
      <c r="N40" s="63">
        <v>344800</v>
      </c>
      <c r="O40" s="22">
        <v>517200</v>
      </c>
      <c r="P40" s="85">
        <v>400</v>
      </c>
      <c r="Q40" s="85" t="s">
        <v>168</v>
      </c>
      <c r="R40" s="75">
        <v>6</v>
      </c>
      <c r="S40" s="58" t="s">
        <v>513</v>
      </c>
      <c r="T40" s="63" t="s">
        <v>268</v>
      </c>
      <c r="U40" s="63" t="s">
        <v>427</v>
      </c>
      <c r="V40" s="65">
        <v>1096</v>
      </c>
      <c r="W40" s="66" t="s">
        <v>174</v>
      </c>
      <c r="X40" s="64" t="s">
        <v>269</v>
      </c>
      <c r="Y40" s="64" t="s">
        <v>270</v>
      </c>
      <c r="Z40" s="72" t="s">
        <v>399</v>
      </c>
    </row>
    <row r="41" spans="1:26" s="7" customFormat="1" ht="25.5">
      <c r="A41" s="62" t="s">
        <v>58</v>
      </c>
      <c r="B41" s="62" t="s">
        <v>53</v>
      </c>
      <c r="C41" s="42" t="s">
        <v>462</v>
      </c>
      <c r="D41" s="63"/>
      <c r="E41" s="139">
        <v>15</v>
      </c>
      <c r="F41" s="142" t="s">
        <v>744</v>
      </c>
      <c r="G41" s="136"/>
      <c r="H41" s="106">
        <v>1935000</v>
      </c>
      <c r="I41" s="28">
        <f t="shared" si="10"/>
        <v>774000</v>
      </c>
      <c r="J41" s="49">
        <f t="shared" si="6"/>
        <v>1935000</v>
      </c>
      <c r="K41" s="50">
        <f t="shared" si="7"/>
        <v>774000</v>
      </c>
      <c r="L41" s="51">
        <f t="shared" si="8"/>
        <v>150000</v>
      </c>
      <c r="M41" s="94">
        <f t="shared" si="9"/>
        <v>1350000</v>
      </c>
      <c r="N41" s="63">
        <v>774000</v>
      </c>
      <c r="O41" s="22">
        <v>1161000</v>
      </c>
      <c r="P41" s="69" t="s">
        <v>168</v>
      </c>
      <c r="Q41" s="85" t="s">
        <v>168</v>
      </c>
      <c r="R41" s="75">
        <v>1</v>
      </c>
      <c r="S41" s="58" t="s">
        <v>513</v>
      </c>
      <c r="T41" s="63"/>
      <c r="U41" s="63" t="s">
        <v>739</v>
      </c>
      <c r="V41" s="65">
        <v>3324</v>
      </c>
      <c r="W41" s="66" t="s">
        <v>740</v>
      </c>
      <c r="X41" s="64" t="s">
        <v>741</v>
      </c>
      <c r="Y41" s="64" t="s">
        <v>742</v>
      </c>
      <c r="Z41" s="71" t="s">
        <v>743</v>
      </c>
    </row>
    <row r="42" spans="1:26" s="7" customFormat="1" ht="76.5">
      <c r="A42" s="62" t="s">
        <v>59</v>
      </c>
      <c r="B42" s="62" t="s">
        <v>54</v>
      </c>
      <c r="C42" s="42" t="s">
        <v>463</v>
      </c>
      <c r="D42" s="63"/>
      <c r="E42" s="139">
        <v>30</v>
      </c>
      <c r="F42" s="142" t="s">
        <v>611</v>
      </c>
      <c r="G42" s="136"/>
      <c r="H42" s="106">
        <v>5046000</v>
      </c>
      <c r="I42" s="28">
        <f t="shared" si="10"/>
        <v>2018400</v>
      </c>
      <c r="J42" s="49">
        <f t="shared" si="6"/>
        <v>5046000</v>
      </c>
      <c r="K42" s="50">
        <f t="shared" si="7"/>
        <v>2018400</v>
      </c>
      <c r="L42" s="51">
        <f t="shared" si="8"/>
        <v>300000</v>
      </c>
      <c r="M42" s="94">
        <f t="shared" si="9"/>
        <v>2400000</v>
      </c>
      <c r="N42" s="63">
        <v>2018000</v>
      </c>
      <c r="O42" s="22">
        <v>3028000</v>
      </c>
      <c r="P42" s="85">
        <v>1000</v>
      </c>
      <c r="Q42" s="85" t="s">
        <v>168</v>
      </c>
      <c r="R42" s="75">
        <v>1</v>
      </c>
      <c r="S42" s="58" t="s">
        <v>513</v>
      </c>
      <c r="T42" s="63" t="s">
        <v>233</v>
      </c>
      <c r="U42" s="63" t="s">
        <v>718</v>
      </c>
      <c r="V42" s="65">
        <v>1464</v>
      </c>
      <c r="W42" s="66" t="s">
        <v>180</v>
      </c>
      <c r="X42" s="64" t="s">
        <v>296</v>
      </c>
      <c r="Y42" s="64" t="s">
        <v>717</v>
      </c>
      <c r="Z42" s="71" t="s">
        <v>716</v>
      </c>
    </row>
    <row r="43" spans="1:26" s="7" customFormat="1" ht="38.25">
      <c r="A43" s="62" t="s">
        <v>60</v>
      </c>
      <c r="B43" s="62" t="s">
        <v>55</v>
      </c>
      <c r="C43" s="68" t="s">
        <v>464</v>
      </c>
      <c r="D43" s="63"/>
      <c r="E43" s="139">
        <v>47</v>
      </c>
      <c r="F43" s="142" t="s">
        <v>646</v>
      </c>
      <c r="G43" s="136"/>
      <c r="H43" s="106">
        <v>10411000</v>
      </c>
      <c r="I43" s="28">
        <f t="shared" si="10"/>
        <v>3590000</v>
      </c>
      <c r="J43" s="49">
        <f t="shared" si="6"/>
        <v>10411000</v>
      </c>
      <c r="K43" s="50">
        <f t="shared" si="7"/>
        <v>3590000</v>
      </c>
      <c r="L43" s="51">
        <f t="shared" si="8"/>
        <v>300000</v>
      </c>
      <c r="M43" s="94">
        <f t="shared" si="9"/>
        <v>3590000</v>
      </c>
      <c r="N43" s="63">
        <v>4164000</v>
      </c>
      <c r="O43" s="22">
        <v>6247000</v>
      </c>
      <c r="P43" s="85">
        <v>800</v>
      </c>
      <c r="Q43" s="85" t="s">
        <v>168</v>
      </c>
      <c r="R43" s="75">
        <v>8</v>
      </c>
      <c r="S43" s="63"/>
      <c r="T43" s="63" t="s">
        <v>175</v>
      </c>
      <c r="U43" s="63" t="s">
        <v>176</v>
      </c>
      <c r="V43" s="65">
        <v>1094</v>
      </c>
      <c r="W43" s="66" t="s">
        <v>174</v>
      </c>
      <c r="X43" s="64" t="s">
        <v>177</v>
      </c>
      <c r="Y43" s="64" t="s">
        <v>178</v>
      </c>
      <c r="Z43" s="72" t="s">
        <v>361</v>
      </c>
    </row>
    <row r="44" spans="1:26" s="7" customFormat="1" ht="38.25">
      <c r="A44" s="62" t="s">
        <v>61</v>
      </c>
      <c r="B44" s="62" t="s">
        <v>56</v>
      </c>
      <c r="C44" s="68" t="s">
        <v>465</v>
      </c>
      <c r="D44" s="63"/>
      <c r="E44" s="139">
        <v>27</v>
      </c>
      <c r="F44" s="142" t="s">
        <v>793</v>
      </c>
      <c r="G44" s="136"/>
      <c r="H44" s="106">
        <v>4942000</v>
      </c>
      <c r="I44" s="28">
        <f t="shared" si="10"/>
        <v>1976800</v>
      </c>
      <c r="J44" s="49">
        <f t="shared" si="6"/>
        <v>4942000</v>
      </c>
      <c r="K44" s="50">
        <f t="shared" si="7"/>
        <v>1976800</v>
      </c>
      <c r="L44" s="51">
        <f t="shared" si="8"/>
        <v>270000</v>
      </c>
      <c r="M44" s="95">
        <f t="shared" si="9"/>
        <v>2190000</v>
      </c>
      <c r="N44" s="63">
        <v>1976000</v>
      </c>
      <c r="O44" s="97">
        <v>2966000</v>
      </c>
      <c r="P44" s="69" t="s">
        <v>168</v>
      </c>
      <c r="Q44" s="85" t="s">
        <v>168</v>
      </c>
      <c r="R44" s="75">
        <v>8</v>
      </c>
      <c r="S44" s="58" t="s">
        <v>513</v>
      </c>
      <c r="T44" s="63" t="s">
        <v>175</v>
      </c>
      <c r="U44" s="63" t="s">
        <v>176</v>
      </c>
      <c r="V44" s="65">
        <v>1094</v>
      </c>
      <c r="W44" s="66" t="s">
        <v>174</v>
      </c>
      <c r="X44" s="64" t="s">
        <v>177</v>
      </c>
      <c r="Y44" s="64" t="s">
        <v>178</v>
      </c>
      <c r="Z44" s="72" t="s">
        <v>361</v>
      </c>
    </row>
    <row r="45" spans="1:26" s="7" customFormat="1" ht="51">
      <c r="A45" s="62" t="s">
        <v>62</v>
      </c>
      <c r="B45" s="62" t="s">
        <v>57</v>
      </c>
      <c r="C45" s="68" t="s">
        <v>466</v>
      </c>
      <c r="D45" s="63"/>
      <c r="E45" s="63">
        <v>40</v>
      </c>
      <c r="F45" s="142" t="s">
        <v>727</v>
      </c>
      <c r="G45" s="173"/>
      <c r="H45" s="106">
        <v>1051000</v>
      </c>
      <c r="I45" s="174">
        <f t="shared" si="10"/>
        <v>420400</v>
      </c>
      <c r="J45" s="49">
        <f t="shared" si="6"/>
        <v>1051000</v>
      </c>
      <c r="K45" s="50">
        <f t="shared" si="7"/>
        <v>420400</v>
      </c>
      <c r="L45" s="51">
        <f t="shared" si="8"/>
        <v>300000</v>
      </c>
      <c r="M45" s="161">
        <f t="shared" si="9"/>
        <v>3100000</v>
      </c>
      <c r="N45" s="63">
        <v>630000</v>
      </c>
      <c r="O45" s="63">
        <v>750000</v>
      </c>
      <c r="P45" s="69" t="s">
        <v>168</v>
      </c>
      <c r="Q45" s="85">
        <v>1200</v>
      </c>
      <c r="R45" s="75">
        <v>8</v>
      </c>
      <c r="S45" s="58" t="s">
        <v>513</v>
      </c>
      <c r="T45" s="63"/>
      <c r="U45" s="63" t="s">
        <v>234</v>
      </c>
      <c r="V45" s="65">
        <v>1096</v>
      </c>
      <c r="W45" s="66" t="s">
        <v>180</v>
      </c>
      <c r="X45" s="64" t="s">
        <v>235</v>
      </c>
      <c r="Y45" s="64" t="s">
        <v>305</v>
      </c>
      <c r="Z45" s="71" t="s">
        <v>371</v>
      </c>
    </row>
    <row r="46" spans="1:26" s="7" customFormat="1" ht="38.25">
      <c r="A46" s="62" t="s">
        <v>63</v>
      </c>
      <c r="B46" s="62" t="s">
        <v>58</v>
      </c>
      <c r="C46" s="68" t="s">
        <v>467</v>
      </c>
      <c r="D46" s="63"/>
      <c r="E46" s="139">
        <v>86</v>
      </c>
      <c r="F46" s="142" t="s">
        <v>728</v>
      </c>
      <c r="G46" s="136"/>
      <c r="H46" s="106">
        <v>2700000</v>
      </c>
      <c r="I46" s="28">
        <f t="shared" si="10"/>
        <v>1080000</v>
      </c>
      <c r="J46" s="49">
        <f t="shared" si="6"/>
        <v>2700000</v>
      </c>
      <c r="K46" s="50">
        <f t="shared" si="7"/>
        <v>1080000</v>
      </c>
      <c r="L46" s="51">
        <f t="shared" si="8"/>
        <v>300000</v>
      </c>
      <c r="M46" s="94">
        <f t="shared" si="9"/>
        <v>6320000</v>
      </c>
      <c r="N46" s="63">
        <v>1080000</v>
      </c>
      <c r="O46" s="22">
        <v>1620000</v>
      </c>
      <c r="P46" s="85">
        <v>1000</v>
      </c>
      <c r="Q46" s="85">
        <v>940</v>
      </c>
      <c r="R46" s="75">
        <v>6</v>
      </c>
      <c r="S46" s="63"/>
      <c r="T46" s="63"/>
      <c r="U46" s="64" t="s">
        <v>211</v>
      </c>
      <c r="V46" s="66">
        <v>1094</v>
      </c>
      <c r="W46" s="66" t="s">
        <v>180</v>
      </c>
      <c r="X46" s="64" t="s">
        <v>411</v>
      </c>
      <c r="Y46" s="64" t="s">
        <v>212</v>
      </c>
      <c r="Z46" s="72" t="s">
        <v>306</v>
      </c>
    </row>
    <row r="47" spans="1:26" s="7" customFormat="1" ht="38.25">
      <c r="A47" s="62" t="s">
        <v>64</v>
      </c>
      <c r="B47" s="62" t="s">
        <v>59</v>
      </c>
      <c r="C47" s="42" t="s">
        <v>468</v>
      </c>
      <c r="D47" s="63"/>
      <c r="E47" s="139">
        <v>34</v>
      </c>
      <c r="F47" s="142" t="s">
        <v>729</v>
      </c>
      <c r="G47" s="136"/>
      <c r="H47" s="106">
        <v>5206000</v>
      </c>
      <c r="I47" s="28">
        <f t="shared" si="10"/>
        <v>2082400</v>
      </c>
      <c r="J47" s="49">
        <f t="shared" si="6"/>
        <v>5206000</v>
      </c>
      <c r="K47" s="50">
        <f t="shared" si="7"/>
        <v>2082400</v>
      </c>
      <c r="L47" s="51">
        <f t="shared" si="8"/>
        <v>300000</v>
      </c>
      <c r="M47" s="94">
        <f t="shared" si="9"/>
        <v>2680000</v>
      </c>
      <c r="N47" s="63">
        <v>2082000</v>
      </c>
      <c r="O47" s="22">
        <v>3124000</v>
      </c>
      <c r="P47" s="69" t="s">
        <v>168</v>
      </c>
      <c r="Q47" s="85" t="s">
        <v>602</v>
      </c>
      <c r="R47" s="75">
        <v>3</v>
      </c>
      <c r="S47" s="58" t="s">
        <v>868</v>
      </c>
      <c r="T47" s="63" t="s">
        <v>196</v>
      </c>
      <c r="U47" s="63" t="s">
        <v>193</v>
      </c>
      <c r="V47" s="65">
        <v>1094</v>
      </c>
      <c r="W47" s="75" t="s">
        <v>180</v>
      </c>
      <c r="X47" s="64" t="s">
        <v>281</v>
      </c>
      <c r="Y47" s="64" t="s">
        <v>195</v>
      </c>
      <c r="Z47" s="72" t="s">
        <v>282</v>
      </c>
    </row>
    <row r="48" spans="1:26" s="7" customFormat="1" ht="38.25">
      <c r="A48" s="62" t="s">
        <v>65</v>
      </c>
      <c r="B48" s="62" t="s">
        <v>60</v>
      </c>
      <c r="C48" s="42" t="s">
        <v>469</v>
      </c>
      <c r="D48" s="63" t="s">
        <v>633</v>
      </c>
      <c r="E48" s="139">
        <v>51</v>
      </c>
      <c r="F48" s="142" t="s">
        <v>831</v>
      </c>
      <c r="G48" s="136"/>
      <c r="H48" s="106">
        <v>9121000</v>
      </c>
      <c r="I48" s="28">
        <f t="shared" si="10"/>
        <v>3648400</v>
      </c>
      <c r="J48" s="49">
        <f t="shared" si="6"/>
        <v>9121000</v>
      </c>
      <c r="K48" s="50">
        <f t="shared" si="7"/>
        <v>3648400</v>
      </c>
      <c r="L48" s="51">
        <f t="shared" si="8"/>
        <v>300000</v>
      </c>
      <c r="M48" s="94">
        <f t="shared" si="9"/>
        <v>5600000</v>
      </c>
      <c r="N48" s="63">
        <v>3648000</v>
      </c>
      <c r="O48" s="22">
        <v>5472000</v>
      </c>
      <c r="P48" s="69" t="s">
        <v>168</v>
      </c>
      <c r="Q48" s="85" t="s">
        <v>168</v>
      </c>
      <c r="R48" s="75">
        <v>3</v>
      </c>
      <c r="S48" s="58" t="s">
        <v>513</v>
      </c>
      <c r="T48" s="63" t="s">
        <v>265</v>
      </c>
      <c r="U48" s="63" t="s">
        <v>266</v>
      </c>
      <c r="V48" s="66">
        <v>1093</v>
      </c>
      <c r="W48" s="66" t="s">
        <v>174</v>
      </c>
      <c r="X48" s="64" t="s">
        <v>344</v>
      </c>
      <c r="Y48" s="64" t="s">
        <v>267</v>
      </c>
      <c r="Z48" s="72" t="s">
        <v>285</v>
      </c>
    </row>
    <row r="49" spans="1:26" s="7" customFormat="1" ht="63.75">
      <c r="A49" s="62" t="s">
        <v>66</v>
      </c>
      <c r="B49" s="62" t="s">
        <v>61</v>
      </c>
      <c r="C49" s="42" t="s">
        <v>470</v>
      </c>
      <c r="D49" s="63"/>
      <c r="E49" s="139">
        <v>27</v>
      </c>
      <c r="F49" s="142" t="s">
        <v>679</v>
      </c>
      <c r="G49" s="136"/>
      <c r="H49" s="106">
        <v>5759000</v>
      </c>
      <c r="I49" s="28">
        <f t="shared" si="10"/>
        <v>2190000</v>
      </c>
      <c r="J49" s="49">
        <f t="shared" si="6"/>
        <v>5759000</v>
      </c>
      <c r="K49" s="50">
        <f t="shared" si="7"/>
        <v>2190000</v>
      </c>
      <c r="L49" s="51">
        <f t="shared" si="8"/>
        <v>270000</v>
      </c>
      <c r="M49" s="94">
        <f t="shared" si="9"/>
        <v>2190000</v>
      </c>
      <c r="N49" s="63">
        <v>2300000</v>
      </c>
      <c r="O49" s="22">
        <v>4015000</v>
      </c>
      <c r="P49" s="85">
        <v>1000</v>
      </c>
      <c r="Q49" s="110" t="s">
        <v>805</v>
      </c>
      <c r="R49" s="75">
        <v>2</v>
      </c>
      <c r="S49" s="63"/>
      <c r="T49" s="63" t="s">
        <v>268</v>
      </c>
      <c r="U49" s="63" t="s">
        <v>427</v>
      </c>
      <c r="V49" s="65">
        <v>1096</v>
      </c>
      <c r="W49" s="66" t="s">
        <v>174</v>
      </c>
      <c r="X49" s="64" t="s">
        <v>269</v>
      </c>
      <c r="Y49" s="64" t="s">
        <v>270</v>
      </c>
      <c r="Z49" s="72" t="s">
        <v>399</v>
      </c>
    </row>
    <row r="50" spans="1:26" s="7" customFormat="1" ht="76.5">
      <c r="A50" s="62" t="s">
        <v>67</v>
      </c>
      <c r="B50" s="62" t="s">
        <v>62</v>
      </c>
      <c r="C50" s="42" t="s">
        <v>471</v>
      </c>
      <c r="D50" s="63"/>
      <c r="E50" s="139">
        <v>26</v>
      </c>
      <c r="F50" s="142" t="s">
        <v>745</v>
      </c>
      <c r="G50" s="136"/>
      <c r="H50" s="106">
        <v>5044000</v>
      </c>
      <c r="I50" s="28">
        <f t="shared" si="10"/>
        <v>2017600</v>
      </c>
      <c r="J50" s="49">
        <f t="shared" si="6"/>
        <v>5044000</v>
      </c>
      <c r="K50" s="50">
        <f t="shared" si="7"/>
        <v>2017600</v>
      </c>
      <c r="L50" s="51">
        <f t="shared" si="8"/>
        <v>260000</v>
      </c>
      <c r="M50" s="156">
        <f t="shared" si="9"/>
        <v>2120000</v>
      </c>
      <c r="N50" s="63">
        <v>2018000</v>
      </c>
      <c r="O50" s="22">
        <v>3026000</v>
      </c>
      <c r="P50" s="85">
        <v>500</v>
      </c>
      <c r="Q50" s="85" t="s">
        <v>603</v>
      </c>
      <c r="R50" s="75">
        <v>2</v>
      </c>
      <c r="S50" s="58" t="s">
        <v>513</v>
      </c>
      <c r="T50" s="63" t="s">
        <v>233</v>
      </c>
      <c r="U50" s="63" t="s">
        <v>718</v>
      </c>
      <c r="V50" s="65">
        <v>1464</v>
      </c>
      <c r="W50" s="66" t="s">
        <v>180</v>
      </c>
      <c r="X50" s="64" t="s">
        <v>296</v>
      </c>
      <c r="Y50" s="64" t="s">
        <v>717</v>
      </c>
      <c r="Z50" s="71" t="s">
        <v>716</v>
      </c>
    </row>
    <row r="51" spans="1:26" s="7" customFormat="1" ht="38.25">
      <c r="A51" s="62" t="s">
        <v>68</v>
      </c>
      <c r="B51" s="62" t="s">
        <v>63</v>
      </c>
      <c r="C51" s="42" t="s">
        <v>472</v>
      </c>
      <c r="D51" s="63"/>
      <c r="E51" s="139">
        <v>20</v>
      </c>
      <c r="F51" s="142" t="s">
        <v>610</v>
      </c>
      <c r="G51" s="136"/>
      <c r="H51" s="106">
        <v>4300000</v>
      </c>
      <c r="I51" s="28">
        <f t="shared" si="10"/>
        <v>1700000</v>
      </c>
      <c r="J51" s="49">
        <f t="shared" si="6"/>
        <v>4300000</v>
      </c>
      <c r="K51" s="50">
        <f t="shared" si="7"/>
        <v>1700000</v>
      </c>
      <c r="L51" s="51">
        <f t="shared" si="8"/>
        <v>200000</v>
      </c>
      <c r="M51" s="94">
        <f t="shared" si="9"/>
        <v>1700000</v>
      </c>
      <c r="N51" s="63">
        <v>1720000</v>
      </c>
      <c r="O51" s="22">
        <v>2580000</v>
      </c>
      <c r="P51" s="85">
        <v>400</v>
      </c>
      <c r="Q51" s="85" t="s">
        <v>168</v>
      </c>
      <c r="R51" s="75">
        <v>2</v>
      </c>
      <c r="S51" s="21"/>
      <c r="T51" s="63" t="s">
        <v>175</v>
      </c>
      <c r="U51" s="63" t="s">
        <v>176</v>
      </c>
      <c r="V51" s="65">
        <v>1094</v>
      </c>
      <c r="W51" s="66" t="s">
        <v>174</v>
      </c>
      <c r="X51" s="64" t="s">
        <v>177</v>
      </c>
      <c r="Y51" s="64" t="s">
        <v>178</v>
      </c>
      <c r="Z51" s="72" t="s">
        <v>361</v>
      </c>
    </row>
    <row r="52" spans="1:26" s="7" customFormat="1" ht="38.25">
      <c r="A52" s="62" t="s">
        <v>69</v>
      </c>
      <c r="B52" s="62" t="s">
        <v>64</v>
      </c>
      <c r="C52" s="42" t="s">
        <v>473</v>
      </c>
      <c r="D52" s="63"/>
      <c r="E52" s="139">
        <v>33</v>
      </c>
      <c r="F52" s="142" t="s">
        <v>720</v>
      </c>
      <c r="G52" s="136"/>
      <c r="H52" s="106">
        <v>19450000</v>
      </c>
      <c r="I52" s="28">
        <f t="shared" si="10"/>
        <v>2610000</v>
      </c>
      <c r="J52" s="49">
        <f t="shared" si="6"/>
        <v>19450000</v>
      </c>
      <c r="K52" s="50">
        <f t="shared" si="7"/>
        <v>2610000</v>
      </c>
      <c r="L52" s="51">
        <f t="shared" si="8"/>
        <v>300000</v>
      </c>
      <c r="M52" s="94">
        <f t="shared" si="9"/>
        <v>2610000</v>
      </c>
      <c r="N52" s="63">
        <v>7780000</v>
      </c>
      <c r="O52" s="98">
        <v>11670000</v>
      </c>
      <c r="P52" s="69" t="s">
        <v>168</v>
      </c>
      <c r="Q52" s="85" t="s">
        <v>604</v>
      </c>
      <c r="R52" s="75">
        <v>1</v>
      </c>
      <c r="S52" s="58" t="s">
        <v>513</v>
      </c>
      <c r="T52" s="75" t="s">
        <v>338</v>
      </c>
      <c r="U52" s="63" t="s">
        <v>340</v>
      </c>
      <c r="V52" s="65">
        <v>1053</v>
      </c>
      <c r="W52" s="66" t="s">
        <v>180</v>
      </c>
      <c r="X52" s="64" t="s">
        <v>410</v>
      </c>
      <c r="Y52" s="64" t="s">
        <v>339</v>
      </c>
      <c r="Z52" s="72" t="s">
        <v>341</v>
      </c>
    </row>
    <row r="53" spans="1:26" s="7" customFormat="1" ht="76.5">
      <c r="A53" s="62" t="s">
        <v>70</v>
      </c>
      <c r="B53" s="62" t="s">
        <v>65</v>
      </c>
      <c r="C53" s="42" t="s">
        <v>474</v>
      </c>
      <c r="D53" s="63" t="s">
        <v>633</v>
      </c>
      <c r="E53" s="139">
        <v>16</v>
      </c>
      <c r="F53" s="142" t="s">
        <v>720</v>
      </c>
      <c r="G53" s="136"/>
      <c r="H53" s="106">
        <v>7445000</v>
      </c>
      <c r="I53" s="28">
        <f t="shared" si="10"/>
        <v>2100000</v>
      </c>
      <c r="J53" s="49">
        <f t="shared" si="6"/>
        <v>7445000</v>
      </c>
      <c r="K53" s="50">
        <f t="shared" si="7"/>
        <v>2100000</v>
      </c>
      <c r="L53" s="51">
        <f t="shared" si="8"/>
        <v>160000</v>
      </c>
      <c r="M53" s="94">
        <f t="shared" si="9"/>
        <v>2100000</v>
      </c>
      <c r="N53" s="63">
        <v>2978000</v>
      </c>
      <c r="O53" s="22">
        <v>4467000</v>
      </c>
      <c r="P53" s="85">
        <v>400</v>
      </c>
      <c r="Q53" s="85" t="s">
        <v>168</v>
      </c>
      <c r="R53" s="75">
        <v>2</v>
      </c>
      <c r="S53" s="58" t="s">
        <v>271</v>
      </c>
      <c r="T53" s="63" t="s">
        <v>233</v>
      </c>
      <c r="U53" s="63" t="s">
        <v>718</v>
      </c>
      <c r="V53" s="65">
        <v>1464</v>
      </c>
      <c r="W53" s="66" t="s">
        <v>180</v>
      </c>
      <c r="X53" s="64" t="s">
        <v>296</v>
      </c>
      <c r="Y53" s="64" t="s">
        <v>717</v>
      </c>
      <c r="Z53" s="71" t="s">
        <v>716</v>
      </c>
    </row>
    <row r="54" spans="1:26" s="7" customFormat="1" ht="63.75">
      <c r="A54" s="62" t="s">
        <v>71</v>
      </c>
      <c r="B54" s="62" t="s">
        <v>66</v>
      </c>
      <c r="C54" s="42" t="s">
        <v>475</v>
      </c>
      <c r="D54" s="63"/>
      <c r="E54" s="139">
        <v>39</v>
      </c>
      <c r="F54" s="142" t="s">
        <v>725</v>
      </c>
      <c r="G54" s="136"/>
      <c r="H54" s="106">
        <v>9289000</v>
      </c>
      <c r="I54" s="28">
        <f t="shared" si="10"/>
        <v>3030000</v>
      </c>
      <c r="J54" s="49">
        <f t="shared" si="6"/>
        <v>9289000</v>
      </c>
      <c r="K54" s="50">
        <f t="shared" si="7"/>
        <v>3030000</v>
      </c>
      <c r="L54" s="51">
        <f t="shared" si="8"/>
        <v>300000</v>
      </c>
      <c r="M54" s="94">
        <f t="shared" si="9"/>
        <v>3030000</v>
      </c>
      <c r="N54" s="63">
        <v>3030000</v>
      </c>
      <c r="O54" s="22">
        <v>4000000</v>
      </c>
      <c r="P54" s="85">
        <v>500</v>
      </c>
      <c r="Q54" s="110" t="s">
        <v>806</v>
      </c>
      <c r="R54" s="75">
        <v>2</v>
      </c>
      <c r="S54" s="58" t="s">
        <v>513</v>
      </c>
      <c r="T54" s="63" t="s">
        <v>283</v>
      </c>
      <c r="U54" s="63" t="s">
        <v>266</v>
      </c>
      <c r="V54" s="65">
        <v>1093</v>
      </c>
      <c r="W54" s="66" t="s">
        <v>180</v>
      </c>
      <c r="X54" s="64" t="s">
        <v>344</v>
      </c>
      <c r="Y54" s="64" t="s">
        <v>284</v>
      </c>
      <c r="Z54" s="72" t="s">
        <v>285</v>
      </c>
    </row>
    <row r="55" spans="1:26" s="7" customFormat="1" ht="38.25">
      <c r="A55" s="62" t="s">
        <v>72</v>
      </c>
      <c r="B55" s="62" t="s">
        <v>67</v>
      </c>
      <c r="C55" s="42" t="s">
        <v>476</v>
      </c>
      <c r="D55" s="63" t="s">
        <v>633</v>
      </c>
      <c r="E55" s="139">
        <v>23</v>
      </c>
      <c r="F55" s="142" t="s">
        <v>832</v>
      </c>
      <c r="G55" s="136"/>
      <c r="H55" s="106">
        <v>9731000</v>
      </c>
      <c r="I55" s="28">
        <f t="shared" si="10"/>
        <v>2800000</v>
      </c>
      <c r="J55" s="49">
        <f t="shared" si="6"/>
        <v>9731000</v>
      </c>
      <c r="K55" s="50">
        <f t="shared" si="7"/>
        <v>2800000</v>
      </c>
      <c r="L55" s="51">
        <f t="shared" si="8"/>
        <v>230000</v>
      </c>
      <c r="M55" s="94">
        <f t="shared" si="9"/>
        <v>2800000</v>
      </c>
      <c r="N55" s="63">
        <v>3000000</v>
      </c>
      <c r="O55" s="22">
        <v>6731000</v>
      </c>
      <c r="P55" s="85">
        <v>400</v>
      </c>
      <c r="Q55" s="85" t="s">
        <v>168</v>
      </c>
      <c r="R55" s="75">
        <v>2</v>
      </c>
      <c r="S55" s="58" t="s">
        <v>513</v>
      </c>
      <c r="T55" s="75" t="s">
        <v>251</v>
      </c>
      <c r="U55" s="75" t="s">
        <v>638</v>
      </c>
      <c r="V55" s="75">
        <v>1098</v>
      </c>
      <c r="W55" s="75" t="s">
        <v>180</v>
      </c>
      <c r="X55" s="75" t="s">
        <v>388</v>
      </c>
      <c r="Y55" s="75" t="s">
        <v>639</v>
      </c>
      <c r="Z55" s="74" t="s">
        <v>289</v>
      </c>
    </row>
    <row r="56" spans="1:26" s="7" customFormat="1" ht="51">
      <c r="A56" s="62" t="s">
        <v>73</v>
      </c>
      <c r="B56" s="62" t="s">
        <v>68</v>
      </c>
      <c r="C56" s="42" t="s">
        <v>418</v>
      </c>
      <c r="D56" s="63"/>
      <c r="E56" s="139">
        <v>25</v>
      </c>
      <c r="F56" s="142" t="s">
        <v>630</v>
      </c>
      <c r="G56" s="136"/>
      <c r="H56" s="106">
        <v>6371000</v>
      </c>
      <c r="I56" s="76">
        <f t="shared" si="10"/>
        <v>2050000</v>
      </c>
      <c r="J56" s="49">
        <f t="shared" si="6"/>
        <v>6371000</v>
      </c>
      <c r="K56" s="50">
        <f t="shared" si="7"/>
        <v>2050000</v>
      </c>
      <c r="L56" s="51">
        <f t="shared" si="8"/>
        <v>250000</v>
      </c>
      <c r="M56" s="94">
        <f t="shared" si="9"/>
        <v>2050000</v>
      </c>
      <c r="N56" s="63">
        <v>2500000</v>
      </c>
      <c r="O56" s="22">
        <v>6500000</v>
      </c>
      <c r="P56" s="85">
        <v>500</v>
      </c>
      <c r="Q56" s="85" t="s">
        <v>168</v>
      </c>
      <c r="R56" s="75">
        <v>1</v>
      </c>
      <c r="S56" s="58" t="s">
        <v>513</v>
      </c>
      <c r="T56" s="63"/>
      <c r="U56" s="63" t="s">
        <v>213</v>
      </c>
      <c r="V56" s="65">
        <v>1092</v>
      </c>
      <c r="W56" s="75" t="s">
        <v>174</v>
      </c>
      <c r="X56" s="63" t="s">
        <v>214</v>
      </c>
      <c r="Y56" s="63" t="s">
        <v>215</v>
      </c>
      <c r="Z56" s="72" t="s">
        <v>311</v>
      </c>
    </row>
    <row r="57" spans="1:26" s="7" customFormat="1" ht="38.25">
      <c r="A57" s="62" t="s">
        <v>74</v>
      </c>
      <c r="B57" s="62" t="s">
        <v>69</v>
      </c>
      <c r="C57" s="68" t="s">
        <v>477</v>
      </c>
      <c r="D57" s="63"/>
      <c r="E57" s="139">
        <v>70</v>
      </c>
      <c r="F57" s="142" t="s">
        <v>635</v>
      </c>
      <c r="G57" s="140"/>
      <c r="H57" s="109">
        <v>5823000</v>
      </c>
      <c r="I57" s="28">
        <f t="shared" si="10"/>
        <v>2329200</v>
      </c>
      <c r="J57" s="49">
        <f t="shared" si="6"/>
        <v>5823000</v>
      </c>
      <c r="K57" s="50">
        <f t="shared" si="7"/>
        <v>2329200</v>
      </c>
      <c r="L57" s="51">
        <f t="shared" si="8"/>
        <v>300000</v>
      </c>
      <c r="M57" s="94">
        <f t="shared" si="9"/>
        <v>5200000</v>
      </c>
      <c r="N57" s="63">
        <v>2329000</v>
      </c>
      <c r="O57" s="97">
        <v>3494000</v>
      </c>
      <c r="P57" s="69" t="s">
        <v>168</v>
      </c>
      <c r="Q57" s="85" t="s">
        <v>168</v>
      </c>
      <c r="R57" s="75">
        <v>3</v>
      </c>
      <c r="S57" s="63"/>
      <c r="T57" s="63" t="s">
        <v>196</v>
      </c>
      <c r="U57" s="64" t="s">
        <v>193</v>
      </c>
      <c r="V57" s="66">
        <v>1094</v>
      </c>
      <c r="W57" s="66" t="s">
        <v>174</v>
      </c>
      <c r="X57" s="63" t="s">
        <v>194</v>
      </c>
      <c r="Y57" s="64" t="s">
        <v>195</v>
      </c>
      <c r="Z57" s="72" t="s">
        <v>282</v>
      </c>
    </row>
    <row r="58" spans="1:26" s="7" customFormat="1" ht="25.5">
      <c r="A58" s="62" t="s">
        <v>75</v>
      </c>
      <c r="B58" s="213" t="s">
        <v>70</v>
      </c>
      <c r="C58" s="180" t="s">
        <v>478</v>
      </c>
      <c r="D58" s="63"/>
      <c r="E58" s="182">
        <v>17</v>
      </c>
      <c r="F58" s="142" t="s">
        <v>852</v>
      </c>
      <c r="G58" s="140"/>
      <c r="H58" s="106">
        <v>1402000</v>
      </c>
      <c r="I58" s="115">
        <f t="shared" si="10"/>
        <v>560800</v>
      </c>
      <c r="J58" s="190">
        <f>H58+H59</f>
        <v>1896000</v>
      </c>
      <c r="K58" s="192">
        <f>IF(I58+I59&gt;M58,M58,I58+I59)</f>
        <v>560800</v>
      </c>
      <c r="L58" s="51">
        <f t="shared" si="8"/>
        <v>170000</v>
      </c>
      <c r="M58" s="188">
        <f t="shared" si="9"/>
        <v>1490000</v>
      </c>
      <c r="N58" s="182">
        <v>740000</v>
      </c>
      <c r="O58" s="182">
        <v>1110000</v>
      </c>
      <c r="P58" s="184" t="s">
        <v>168</v>
      </c>
      <c r="Q58" s="186" t="s">
        <v>807</v>
      </c>
      <c r="R58" s="75">
        <v>3</v>
      </c>
      <c r="S58" s="63"/>
      <c r="T58" s="63"/>
      <c r="U58" s="64" t="s">
        <v>211</v>
      </c>
      <c r="V58" s="66">
        <v>1094</v>
      </c>
      <c r="W58" s="66" t="s">
        <v>180</v>
      </c>
      <c r="X58" s="64" t="s">
        <v>411</v>
      </c>
      <c r="Y58" s="64" t="s">
        <v>212</v>
      </c>
      <c r="Z58" s="72" t="s">
        <v>306</v>
      </c>
    </row>
    <row r="59" spans="1:26" s="7" customFormat="1" ht="25.5">
      <c r="A59" s="62" t="s">
        <v>76</v>
      </c>
      <c r="B59" s="215"/>
      <c r="C59" s="181"/>
      <c r="D59" s="63"/>
      <c r="E59" s="183"/>
      <c r="F59" s="142" t="s">
        <v>656</v>
      </c>
      <c r="G59" s="140"/>
      <c r="H59" s="106">
        <v>494000</v>
      </c>
      <c r="I59" s="115">
        <f t="shared" si="10"/>
        <v>0</v>
      </c>
      <c r="J59" s="191"/>
      <c r="K59" s="193"/>
      <c r="L59" s="51">
        <f>IF(E58&gt;=30,300000,E58*10000)</f>
        <v>170000</v>
      </c>
      <c r="M59" s="189"/>
      <c r="N59" s="183"/>
      <c r="O59" s="183"/>
      <c r="P59" s="185"/>
      <c r="Q59" s="187"/>
      <c r="R59" s="75">
        <v>3</v>
      </c>
      <c r="S59" s="63" t="s">
        <v>792</v>
      </c>
      <c r="T59" s="63"/>
      <c r="U59" s="64" t="s">
        <v>211</v>
      </c>
      <c r="V59" s="66">
        <v>1094</v>
      </c>
      <c r="W59" s="66" t="s">
        <v>180</v>
      </c>
      <c r="X59" s="64" t="s">
        <v>411</v>
      </c>
      <c r="Y59" s="64" t="s">
        <v>212</v>
      </c>
      <c r="Z59" s="72" t="s">
        <v>306</v>
      </c>
    </row>
    <row r="60" spans="1:26" s="7" customFormat="1" ht="51">
      <c r="A60" s="62" t="s">
        <v>77</v>
      </c>
      <c r="B60" s="62" t="s">
        <v>71</v>
      </c>
      <c r="C60" s="68" t="s">
        <v>479</v>
      </c>
      <c r="D60" s="63"/>
      <c r="E60" s="139">
        <v>80</v>
      </c>
      <c r="F60" s="142" t="s">
        <v>746</v>
      </c>
      <c r="G60" s="140"/>
      <c r="H60" s="106">
        <v>12985000</v>
      </c>
      <c r="I60" s="28">
        <f t="shared" si="10"/>
        <v>5194000</v>
      </c>
      <c r="J60" s="49">
        <f aca="true" t="shared" si="11" ref="J60:J68">H60</f>
        <v>12985000</v>
      </c>
      <c r="K60" s="50">
        <f aca="true" t="shared" si="12" ref="K60:K68">IF(I60+0&gt;M60,M60,I60+0)</f>
        <v>5194000</v>
      </c>
      <c r="L60" s="51">
        <f aca="true" t="shared" si="13" ref="L60:L69">IF(E60&gt;=30,300000,E60*10000)</f>
        <v>300000</v>
      </c>
      <c r="M60" s="94">
        <f aca="true" t="shared" si="14" ref="M60:M69">IF(D60=0,E60*70000+300000,E60*100000+500000)</f>
        <v>5900000</v>
      </c>
      <c r="N60" s="63">
        <v>5194000</v>
      </c>
      <c r="O60" s="22">
        <v>7791000</v>
      </c>
      <c r="P60" s="69" t="s">
        <v>168</v>
      </c>
      <c r="Q60" s="85" t="s">
        <v>604</v>
      </c>
      <c r="R60" s="75">
        <v>3</v>
      </c>
      <c r="S60" s="63"/>
      <c r="T60" s="63" t="s">
        <v>316</v>
      </c>
      <c r="U60" s="64" t="s">
        <v>245</v>
      </c>
      <c r="V60" s="66">
        <v>1094</v>
      </c>
      <c r="W60" s="66" t="s">
        <v>180</v>
      </c>
      <c r="X60" s="63" t="s">
        <v>346</v>
      </c>
      <c r="Y60" s="64" t="s">
        <v>246</v>
      </c>
      <c r="Z60" s="79" t="s">
        <v>345</v>
      </c>
    </row>
    <row r="61" spans="1:26" s="7" customFormat="1" ht="89.25">
      <c r="A61" s="62" t="s">
        <v>78</v>
      </c>
      <c r="B61" s="62" t="s">
        <v>72</v>
      </c>
      <c r="C61" s="42" t="s">
        <v>480</v>
      </c>
      <c r="D61" s="63" t="s">
        <v>633</v>
      </c>
      <c r="E61" s="139">
        <v>50</v>
      </c>
      <c r="F61" s="142" t="s">
        <v>720</v>
      </c>
      <c r="G61" s="140"/>
      <c r="H61" s="106">
        <v>18758000</v>
      </c>
      <c r="I61" s="28">
        <f t="shared" si="10"/>
        <v>5500000</v>
      </c>
      <c r="J61" s="49">
        <f t="shared" si="11"/>
        <v>18758000</v>
      </c>
      <c r="K61" s="50">
        <f t="shared" si="12"/>
        <v>5500000</v>
      </c>
      <c r="L61" s="51">
        <f t="shared" si="13"/>
        <v>300000</v>
      </c>
      <c r="M61" s="94">
        <f t="shared" si="14"/>
        <v>5500000</v>
      </c>
      <c r="N61" s="63">
        <v>7503000</v>
      </c>
      <c r="O61" s="22">
        <v>11255000</v>
      </c>
      <c r="P61" s="69" t="s">
        <v>168</v>
      </c>
      <c r="Q61" s="85">
        <v>1000</v>
      </c>
      <c r="R61" s="75">
        <v>1</v>
      </c>
      <c r="S61" s="58" t="s">
        <v>271</v>
      </c>
      <c r="T61" s="63" t="s">
        <v>221</v>
      </c>
      <c r="U61" s="63" t="s">
        <v>747</v>
      </c>
      <c r="V61" s="65">
        <v>1093</v>
      </c>
      <c r="W61" s="75" t="s">
        <v>180</v>
      </c>
      <c r="X61" s="64" t="s">
        <v>222</v>
      </c>
      <c r="Y61" s="64" t="s">
        <v>862</v>
      </c>
      <c r="Z61" s="71" t="s">
        <v>377</v>
      </c>
    </row>
    <row r="62" spans="1:26" s="7" customFormat="1" ht="38.25">
      <c r="A62" s="62" t="s">
        <v>79</v>
      </c>
      <c r="B62" s="62" t="s">
        <v>73</v>
      </c>
      <c r="C62" s="42" t="s">
        <v>481</v>
      </c>
      <c r="D62" s="63"/>
      <c r="E62" s="139">
        <v>28</v>
      </c>
      <c r="F62" s="142" t="s">
        <v>663</v>
      </c>
      <c r="G62" s="140"/>
      <c r="H62" s="106">
        <v>3200000</v>
      </c>
      <c r="I62" s="28">
        <f t="shared" si="10"/>
        <v>1280000</v>
      </c>
      <c r="J62" s="49">
        <f t="shared" si="11"/>
        <v>3200000</v>
      </c>
      <c r="K62" s="50">
        <f t="shared" si="12"/>
        <v>1280000</v>
      </c>
      <c r="L62" s="51">
        <f t="shared" si="13"/>
        <v>280000</v>
      </c>
      <c r="M62" s="94">
        <f t="shared" si="14"/>
        <v>2260000</v>
      </c>
      <c r="N62" s="63">
        <v>1280000</v>
      </c>
      <c r="O62" s="22">
        <v>1920000</v>
      </c>
      <c r="P62" s="85">
        <v>1000</v>
      </c>
      <c r="Q62" s="85">
        <v>1200</v>
      </c>
      <c r="R62" s="75">
        <v>1</v>
      </c>
      <c r="S62" s="58" t="s">
        <v>513</v>
      </c>
      <c r="T62" s="63"/>
      <c r="U62" s="64" t="s">
        <v>211</v>
      </c>
      <c r="V62" s="66">
        <v>1094</v>
      </c>
      <c r="W62" s="66" t="s">
        <v>180</v>
      </c>
      <c r="X62" s="64" t="s">
        <v>411</v>
      </c>
      <c r="Y62" s="64" t="s">
        <v>212</v>
      </c>
      <c r="Z62" s="72" t="s">
        <v>306</v>
      </c>
    </row>
    <row r="63" spans="1:26" s="7" customFormat="1" ht="76.5">
      <c r="A63" s="62" t="s">
        <v>80</v>
      </c>
      <c r="B63" s="62" t="s">
        <v>74</v>
      </c>
      <c r="C63" s="42" t="s">
        <v>482</v>
      </c>
      <c r="D63" s="63"/>
      <c r="E63" s="63">
        <v>32</v>
      </c>
      <c r="F63" s="142" t="s">
        <v>748</v>
      </c>
      <c r="G63" s="173"/>
      <c r="H63" s="106">
        <v>5414000</v>
      </c>
      <c r="I63" s="174">
        <f t="shared" si="10"/>
        <v>2165600</v>
      </c>
      <c r="J63" s="49">
        <f t="shared" si="11"/>
        <v>5414000</v>
      </c>
      <c r="K63" s="50">
        <f t="shared" si="12"/>
        <v>2165600</v>
      </c>
      <c r="L63" s="51">
        <f t="shared" si="13"/>
        <v>300000</v>
      </c>
      <c r="M63" s="161">
        <f t="shared" si="14"/>
        <v>2540000</v>
      </c>
      <c r="N63" s="63">
        <v>2166000</v>
      </c>
      <c r="O63" s="63">
        <v>3248000</v>
      </c>
      <c r="P63" s="85">
        <v>1000</v>
      </c>
      <c r="Q63" s="85" t="s">
        <v>168</v>
      </c>
      <c r="R63" s="75">
        <v>1</v>
      </c>
      <c r="S63" s="58" t="s">
        <v>513</v>
      </c>
      <c r="T63" s="63" t="s">
        <v>233</v>
      </c>
      <c r="U63" s="63" t="s">
        <v>718</v>
      </c>
      <c r="V63" s="65">
        <v>1464</v>
      </c>
      <c r="W63" s="66" t="s">
        <v>180</v>
      </c>
      <c r="X63" s="64" t="s">
        <v>296</v>
      </c>
      <c r="Y63" s="64" t="s">
        <v>717</v>
      </c>
      <c r="Z63" s="71" t="s">
        <v>716</v>
      </c>
    </row>
    <row r="64" spans="1:26" s="7" customFormat="1" ht="25.5">
      <c r="A64" s="62" t="s">
        <v>81</v>
      </c>
      <c r="B64" s="62" t="s">
        <v>75</v>
      </c>
      <c r="C64" s="42" t="s">
        <v>483</v>
      </c>
      <c r="D64" s="63"/>
      <c r="E64" s="63">
        <v>56</v>
      </c>
      <c r="F64" s="142" t="s">
        <v>678</v>
      </c>
      <c r="G64" s="173"/>
      <c r="H64" s="106">
        <v>19931000</v>
      </c>
      <c r="I64" s="174">
        <f t="shared" si="10"/>
        <v>4220000</v>
      </c>
      <c r="J64" s="49">
        <f t="shared" si="11"/>
        <v>19931000</v>
      </c>
      <c r="K64" s="50">
        <f t="shared" si="12"/>
        <v>4220000</v>
      </c>
      <c r="L64" s="51">
        <f t="shared" si="13"/>
        <v>300000</v>
      </c>
      <c r="M64" s="161">
        <f t="shared" si="14"/>
        <v>4220000</v>
      </c>
      <c r="N64" s="63">
        <v>4220000</v>
      </c>
      <c r="O64" s="63">
        <v>15800000</v>
      </c>
      <c r="P64" s="69" t="s">
        <v>168</v>
      </c>
      <c r="Q64" s="85" t="s">
        <v>168</v>
      </c>
      <c r="R64" s="75">
        <v>1</v>
      </c>
      <c r="S64" s="58" t="s">
        <v>513</v>
      </c>
      <c r="T64" s="63" t="s">
        <v>283</v>
      </c>
      <c r="U64" s="63" t="s">
        <v>266</v>
      </c>
      <c r="V64" s="65">
        <v>1093</v>
      </c>
      <c r="W64" s="66" t="s">
        <v>180</v>
      </c>
      <c r="X64" s="64" t="s">
        <v>344</v>
      </c>
      <c r="Y64" s="64" t="s">
        <v>284</v>
      </c>
      <c r="Z64" s="72" t="s">
        <v>285</v>
      </c>
    </row>
    <row r="65" spans="1:26" s="7" customFormat="1" ht="38.25">
      <c r="A65" s="62" t="s">
        <v>82</v>
      </c>
      <c r="B65" s="62" t="s">
        <v>76</v>
      </c>
      <c r="C65" s="42" t="s">
        <v>484</v>
      </c>
      <c r="D65" s="63"/>
      <c r="E65" s="63">
        <v>65</v>
      </c>
      <c r="F65" s="142" t="s">
        <v>645</v>
      </c>
      <c r="G65" s="173"/>
      <c r="H65" s="106">
        <v>9429000</v>
      </c>
      <c r="I65" s="174">
        <f t="shared" si="10"/>
        <v>3771600</v>
      </c>
      <c r="J65" s="49">
        <f t="shared" si="11"/>
        <v>9429000</v>
      </c>
      <c r="K65" s="50">
        <f t="shared" si="12"/>
        <v>3771600</v>
      </c>
      <c r="L65" s="51">
        <f t="shared" si="13"/>
        <v>300000</v>
      </c>
      <c r="M65" s="161">
        <f t="shared" si="14"/>
        <v>4850000</v>
      </c>
      <c r="N65" s="63">
        <v>3000000</v>
      </c>
      <c r="O65" s="63">
        <v>6429000</v>
      </c>
      <c r="P65" s="69" t="s">
        <v>168</v>
      </c>
      <c r="Q65" s="85" t="s">
        <v>168</v>
      </c>
      <c r="R65" s="75">
        <v>1</v>
      </c>
      <c r="S65" s="103" t="s">
        <v>632</v>
      </c>
      <c r="T65" s="75" t="s">
        <v>251</v>
      </c>
      <c r="U65" s="75" t="s">
        <v>638</v>
      </c>
      <c r="V65" s="75">
        <v>1098</v>
      </c>
      <c r="W65" s="75" t="s">
        <v>180</v>
      </c>
      <c r="X65" s="75" t="s">
        <v>388</v>
      </c>
      <c r="Y65" s="75" t="s">
        <v>639</v>
      </c>
      <c r="Z65" s="74" t="s">
        <v>289</v>
      </c>
    </row>
    <row r="66" spans="1:26" s="7" customFormat="1" ht="76.5">
      <c r="A66" s="62" t="s">
        <v>83</v>
      </c>
      <c r="B66" s="62" t="s">
        <v>77</v>
      </c>
      <c r="C66" s="42" t="s">
        <v>485</v>
      </c>
      <c r="D66" s="63"/>
      <c r="E66" s="139">
        <v>22</v>
      </c>
      <c r="F66" s="142" t="s">
        <v>749</v>
      </c>
      <c r="G66" s="136"/>
      <c r="H66" s="106">
        <v>4404000</v>
      </c>
      <c r="I66" s="28">
        <f t="shared" si="10"/>
        <v>1761600</v>
      </c>
      <c r="J66" s="49">
        <f t="shared" si="11"/>
        <v>4404000</v>
      </c>
      <c r="K66" s="50">
        <f t="shared" si="12"/>
        <v>1761600</v>
      </c>
      <c r="L66" s="51">
        <f t="shared" si="13"/>
        <v>220000</v>
      </c>
      <c r="M66" s="94">
        <f t="shared" si="14"/>
        <v>1840000</v>
      </c>
      <c r="N66" s="63">
        <v>1762000</v>
      </c>
      <c r="O66" s="22">
        <v>2642000</v>
      </c>
      <c r="P66" s="69" t="s">
        <v>168</v>
      </c>
      <c r="Q66" s="85">
        <v>800</v>
      </c>
      <c r="R66" s="75">
        <v>1</v>
      </c>
      <c r="S66" s="58" t="s">
        <v>513</v>
      </c>
      <c r="T66" s="63" t="s">
        <v>233</v>
      </c>
      <c r="U66" s="63" t="s">
        <v>718</v>
      </c>
      <c r="V66" s="65">
        <v>1464</v>
      </c>
      <c r="W66" s="66" t="s">
        <v>180</v>
      </c>
      <c r="X66" s="64" t="s">
        <v>296</v>
      </c>
      <c r="Y66" s="64" t="s">
        <v>717</v>
      </c>
      <c r="Z66" s="71" t="s">
        <v>716</v>
      </c>
    </row>
    <row r="67" spans="1:26" s="7" customFormat="1" ht="25.5">
      <c r="A67" s="62" t="s">
        <v>84</v>
      </c>
      <c r="B67" s="62" t="s">
        <v>78</v>
      </c>
      <c r="C67" s="42" t="s">
        <v>486</v>
      </c>
      <c r="D67" s="63"/>
      <c r="E67" s="139">
        <v>28</v>
      </c>
      <c r="F67" s="142" t="s">
        <v>668</v>
      </c>
      <c r="G67" s="136"/>
      <c r="H67" s="106">
        <v>2901000</v>
      </c>
      <c r="I67" s="28">
        <f t="shared" si="10"/>
        <v>1160400</v>
      </c>
      <c r="J67" s="49">
        <f t="shared" si="11"/>
        <v>2901000</v>
      </c>
      <c r="K67" s="50">
        <f t="shared" si="12"/>
        <v>1160400</v>
      </c>
      <c r="L67" s="51">
        <f t="shared" si="13"/>
        <v>280000</v>
      </c>
      <c r="M67" s="94">
        <f t="shared" si="14"/>
        <v>2260000</v>
      </c>
      <c r="N67" s="63">
        <v>800000</v>
      </c>
      <c r="O67" s="22">
        <v>1900000</v>
      </c>
      <c r="P67" s="69" t="s">
        <v>168</v>
      </c>
      <c r="Q67" s="85">
        <v>800</v>
      </c>
      <c r="R67" s="75">
        <v>2</v>
      </c>
      <c r="S67" s="56"/>
      <c r="T67" s="63"/>
      <c r="U67" s="63" t="s">
        <v>312</v>
      </c>
      <c r="V67" s="65">
        <v>1093</v>
      </c>
      <c r="W67" s="66" t="s">
        <v>180</v>
      </c>
      <c r="X67" s="64" t="s">
        <v>313</v>
      </c>
      <c r="Y67" s="64" t="s">
        <v>314</v>
      </c>
      <c r="Z67" s="72" t="s">
        <v>373</v>
      </c>
    </row>
    <row r="68" spans="1:26" s="7" customFormat="1" ht="89.25">
      <c r="A68" s="62" t="s">
        <v>85</v>
      </c>
      <c r="B68" s="62" t="s">
        <v>79</v>
      </c>
      <c r="C68" s="42" t="s">
        <v>487</v>
      </c>
      <c r="D68" s="63"/>
      <c r="E68" s="139">
        <v>92</v>
      </c>
      <c r="F68" s="142" t="s">
        <v>750</v>
      </c>
      <c r="G68" s="136"/>
      <c r="H68" s="106">
        <v>15475000</v>
      </c>
      <c r="I68" s="28">
        <f t="shared" si="10"/>
        <v>6190000</v>
      </c>
      <c r="J68" s="49">
        <f t="shared" si="11"/>
        <v>15475000</v>
      </c>
      <c r="K68" s="50">
        <f t="shared" si="12"/>
        <v>6190000</v>
      </c>
      <c r="L68" s="51">
        <f t="shared" si="13"/>
        <v>300000</v>
      </c>
      <c r="M68" s="94">
        <f t="shared" si="14"/>
        <v>6740000</v>
      </c>
      <c r="N68" s="63">
        <v>6190000</v>
      </c>
      <c r="O68" s="22">
        <v>9285000</v>
      </c>
      <c r="P68" s="69" t="s">
        <v>168</v>
      </c>
      <c r="Q68" s="85" t="s">
        <v>168</v>
      </c>
      <c r="R68" s="75">
        <v>2</v>
      </c>
      <c r="S68" s="63"/>
      <c r="T68" s="63" t="s">
        <v>221</v>
      </c>
      <c r="U68" s="63" t="s">
        <v>747</v>
      </c>
      <c r="V68" s="65">
        <v>1093</v>
      </c>
      <c r="W68" s="75" t="s">
        <v>180</v>
      </c>
      <c r="X68" s="64" t="s">
        <v>222</v>
      </c>
      <c r="Y68" s="64" t="s">
        <v>862</v>
      </c>
      <c r="Z68" s="71" t="s">
        <v>377</v>
      </c>
    </row>
    <row r="69" spans="1:26" s="7" customFormat="1" ht="63.75">
      <c r="A69" s="62" t="s">
        <v>86</v>
      </c>
      <c r="B69" s="213" t="s">
        <v>80</v>
      </c>
      <c r="C69" s="202" t="s">
        <v>488</v>
      </c>
      <c r="D69" s="63"/>
      <c r="E69" s="182">
        <v>42</v>
      </c>
      <c r="F69" s="142" t="s">
        <v>752</v>
      </c>
      <c r="G69" s="136"/>
      <c r="H69" s="106">
        <v>6142000</v>
      </c>
      <c r="I69" s="115">
        <f t="shared" si="10"/>
        <v>2456800</v>
      </c>
      <c r="J69" s="190">
        <f>H69+H70+H71</f>
        <v>9208000</v>
      </c>
      <c r="K69" s="192">
        <f>IF(I69+I70+I71&gt;M69,M69,I69+I70+I71)</f>
        <v>3240000</v>
      </c>
      <c r="L69" s="51">
        <f t="shared" si="13"/>
        <v>300000</v>
      </c>
      <c r="M69" s="188">
        <f t="shared" si="14"/>
        <v>3240000</v>
      </c>
      <c r="N69" s="182">
        <v>4500000</v>
      </c>
      <c r="O69" s="182">
        <v>4708000</v>
      </c>
      <c r="P69" s="184" t="s">
        <v>168</v>
      </c>
      <c r="Q69" s="206" t="s">
        <v>168</v>
      </c>
      <c r="R69" s="75">
        <v>2</v>
      </c>
      <c r="S69" s="177" t="s">
        <v>864</v>
      </c>
      <c r="T69" s="75" t="s">
        <v>286</v>
      </c>
      <c r="U69" s="75" t="s">
        <v>638</v>
      </c>
      <c r="V69" s="75">
        <v>1098</v>
      </c>
      <c r="W69" s="75" t="s">
        <v>180</v>
      </c>
      <c r="X69" s="75" t="s">
        <v>287</v>
      </c>
      <c r="Y69" s="75" t="s">
        <v>288</v>
      </c>
      <c r="Z69" s="72" t="s">
        <v>289</v>
      </c>
    </row>
    <row r="70" spans="1:26" s="7" customFormat="1" ht="76.5">
      <c r="A70" s="62" t="s">
        <v>87</v>
      </c>
      <c r="B70" s="214"/>
      <c r="C70" s="203"/>
      <c r="D70" s="63"/>
      <c r="E70" s="197"/>
      <c r="F70" s="142" t="s">
        <v>751</v>
      </c>
      <c r="G70" s="136"/>
      <c r="H70" s="106">
        <v>1672000</v>
      </c>
      <c r="I70" s="115">
        <f>IF(H70&lt;750000,0,IF(H70*0.4&gt;M69,M69,H70*0.4))</f>
        <v>668800</v>
      </c>
      <c r="J70" s="194"/>
      <c r="K70" s="195"/>
      <c r="L70" s="51">
        <f>IF(E69&gt;=30,300000,E69*10000)</f>
        <v>300000</v>
      </c>
      <c r="M70" s="196"/>
      <c r="N70" s="197"/>
      <c r="O70" s="197"/>
      <c r="P70" s="205"/>
      <c r="Q70" s="207"/>
      <c r="R70" s="75">
        <v>2</v>
      </c>
      <c r="S70" s="178"/>
      <c r="T70" s="75" t="s">
        <v>286</v>
      </c>
      <c r="U70" s="75" t="s">
        <v>638</v>
      </c>
      <c r="V70" s="75">
        <v>1098</v>
      </c>
      <c r="W70" s="75" t="s">
        <v>180</v>
      </c>
      <c r="X70" s="75" t="s">
        <v>287</v>
      </c>
      <c r="Y70" s="75" t="s">
        <v>288</v>
      </c>
      <c r="Z70" s="72" t="s">
        <v>289</v>
      </c>
    </row>
    <row r="71" spans="1:26" s="7" customFormat="1" ht="76.5">
      <c r="A71" s="62" t="s">
        <v>88</v>
      </c>
      <c r="B71" s="215"/>
      <c r="C71" s="204"/>
      <c r="D71" s="63"/>
      <c r="E71" s="183"/>
      <c r="F71" s="142" t="s">
        <v>753</v>
      </c>
      <c r="G71" s="136"/>
      <c r="H71" s="106">
        <v>1394000</v>
      </c>
      <c r="I71" s="115">
        <f>IF(H71&lt;750000,0,IF(H71*0.4&gt;M69,M69,H71*0.4))</f>
        <v>557600</v>
      </c>
      <c r="J71" s="191"/>
      <c r="K71" s="193"/>
      <c r="L71" s="51">
        <f>IF(E69&gt;=30,300000,E69*10000)</f>
        <v>300000</v>
      </c>
      <c r="M71" s="189"/>
      <c r="N71" s="183"/>
      <c r="O71" s="183"/>
      <c r="P71" s="185"/>
      <c r="Q71" s="208"/>
      <c r="R71" s="75">
        <v>2</v>
      </c>
      <c r="S71" s="179"/>
      <c r="T71" s="75" t="s">
        <v>286</v>
      </c>
      <c r="U71" s="75" t="s">
        <v>638</v>
      </c>
      <c r="V71" s="75">
        <v>1098</v>
      </c>
      <c r="W71" s="75" t="s">
        <v>180</v>
      </c>
      <c r="X71" s="75" t="s">
        <v>287</v>
      </c>
      <c r="Y71" s="75" t="s">
        <v>288</v>
      </c>
      <c r="Z71" s="72" t="s">
        <v>289</v>
      </c>
    </row>
    <row r="72" spans="1:26" s="7" customFormat="1" ht="63.75">
      <c r="A72" s="62" t="s">
        <v>89</v>
      </c>
      <c r="B72" s="62" t="s">
        <v>81</v>
      </c>
      <c r="C72" s="42" t="s">
        <v>489</v>
      </c>
      <c r="D72" s="63" t="s">
        <v>633</v>
      </c>
      <c r="E72" s="139">
        <v>34</v>
      </c>
      <c r="F72" s="142" t="s">
        <v>830</v>
      </c>
      <c r="G72" s="136"/>
      <c r="H72" s="106">
        <v>16349000</v>
      </c>
      <c r="I72" s="28">
        <f>IF(H72&lt;750000,0,IF(H72*0.4&gt;M72,M72,H72*0.4))</f>
        <v>3900000</v>
      </c>
      <c r="J72" s="49">
        <f>H72</f>
        <v>16349000</v>
      </c>
      <c r="K72" s="50">
        <f>IF(I72+0&gt;M72,M72,I72+0)</f>
        <v>3900000</v>
      </c>
      <c r="L72" s="51">
        <f>IF(E72&gt;=30,300000,E72*10000)</f>
        <v>300000</v>
      </c>
      <c r="M72" s="94">
        <f>IF(D72=0,E72*70000+300000,E72*100000+500000)</f>
        <v>3900000</v>
      </c>
      <c r="N72" s="63">
        <v>3900000</v>
      </c>
      <c r="O72" s="22">
        <v>14320000</v>
      </c>
      <c r="P72" s="85">
        <v>600</v>
      </c>
      <c r="Q72" s="110" t="s">
        <v>808</v>
      </c>
      <c r="R72" s="75">
        <v>2</v>
      </c>
      <c r="S72" s="58" t="s">
        <v>513</v>
      </c>
      <c r="T72" s="63"/>
      <c r="U72" s="63" t="s">
        <v>266</v>
      </c>
      <c r="V72" s="65">
        <v>1093</v>
      </c>
      <c r="W72" s="66" t="s">
        <v>180</v>
      </c>
      <c r="X72" s="64" t="s">
        <v>344</v>
      </c>
      <c r="Y72" s="64" t="s">
        <v>284</v>
      </c>
      <c r="Z72" s="72" t="s">
        <v>285</v>
      </c>
    </row>
    <row r="73" spans="1:26" s="7" customFormat="1" ht="63.75">
      <c r="A73" s="62" t="s">
        <v>90</v>
      </c>
      <c r="B73" s="62" t="s">
        <v>82</v>
      </c>
      <c r="C73" s="42" t="s">
        <v>490</v>
      </c>
      <c r="D73" s="63"/>
      <c r="E73" s="139">
        <v>63</v>
      </c>
      <c r="F73" s="142" t="s">
        <v>825</v>
      </c>
      <c r="G73" s="136"/>
      <c r="H73" s="106">
        <v>13332000</v>
      </c>
      <c r="I73" s="28">
        <f>IF(H73&lt;750000,0,IF(H73*0.4&gt;M73,M73,H73*0.4))</f>
        <v>4710000</v>
      </c>
      <c r="J73" s="49">
        <f>H73</f>
        <v>13332000</v>
      </c>
      <c r="K73" s="50">
        <f>IF(I73+0&gt;M73,M73,I73+0)</f>
        <v>4710000</v>
      </c>
      <c r="L73" s="51">
        <f>IF(E73&gt;=30,300000,E73*10000)</f>
        <v>300000</v>
      </c>
      <c r="M73" s="94">
        <f>IF(D73=0,E73*70000+300000,E73*100000+500000)</f>
        <v>4710000</v>
      </c>
      <c r="N73" s="63">
        <v>4710000</v>
      </c>
      <c r="O73" s="22">
        <v>8622000</v>
      </c>
      <c r="P73" s="85">
        <v>1000</v>
      </c>
      <c r="Q73" s="110" t="s">
        <v>802</v>
      </c>
      <c r="R73" s="75">
        <v>2</v>
      </c>
      <c r="S73" s="58" t="s">
        <v>513</v>
      </c>
      <c r="T73" s="63" t="s">
        <v>283</v>
      </c>
      <c r="U73" s="63" t="s">
        <v>266</v>
      </c>
      <c r="V73" s="65">
        <v>1093</v>
      </c>
      <c r="W73" s="66" t="s">
        <v>180</v>
      </c>
      <c r="X73" s="64" t="s">
        <v>344</v>
      </c>
      <c r="Y73" s="64" t="s">
        <v>754</v>
      </c>
      <c r="Z73" s="72" t="s">
        <v>285</v>
      </c>
    </row>
    <row r="74" spans="1:26" s="7" customFormat="1" ht="25.5">
      <c r="A74" s="62" t="s">
        <v>91</v>
      </c>
      <c r="B74" s="62" t="s">
        <v>83</v>
      </c>
      <c r="C74" s="42" t="s">
        <v>491</v>
      </c>
      <c r="D74" s="63"/>
      <c r="E74" s="139">
        <v>57</v>
      </c>
      <c r="F74" s="142" t="s">
        <v>826</v>
      </c>
      <c r="G74" s="136"/>
      <c r="H74" s="106">
        <v>12962000</v>
      </c>
      <c r="I74" s="28">
        <f>IF(H74&lt;750000,0,IF(H74*0.4&gt;M74,M74,H74*0.4))</f>
        <v>4290000</v>
      </c>
      <c r="J74" s="49">
        <f>H74</f>
        <v>12962000</v>
      </c>
      <c r="K74" s="50">
        <f>IF(I74+0&gt;M74,M74,I74+0)</f>
        <v>4290000</v>
      </c>
      <c r="L74" s="51">
        <f>IF(E74&gt;=30,300000,E74*10000)</f>
        <v>300000</v>
      </c>
      <c r="M74" s="94">
        <f>IF(D74=0,E74*70000+300000,E74*100000+500000)</f>
        <v>4290000</v>
      </c>
      <c r="N74" s="63">
        <v>4290000</v>
      </c>
      <c r="O74" s="22">
        <v>10000000</v>
      </c>
      <c r="P74" s="69" t="s">
        <v>168</v>
      </c>
      <c r="Q74" s="85" t="s">
        <v>168</v>
      </c>
      <c r="R74" s="75">
        <v>2</v>
      </c>
      <c r="S74" s="58" t="s">
        <v>513</v>
      </c>
      <c r="T74" s="63" t="s">
        <v>283</v>
      </c>
      <c r="U74" s="63" t="s">
        <v>266</v>
      </c>
      <c r="V74" s="65">
        <v>1093</v>
      </c>
      <c r="W74" s="66" t="s">
        <v>180</v>
      </c>
      <c r="X74" s="64" t="s">
        <v>344</v>
      </c>
      <c r="Y74" s="64" t="s">
        <v>284</v>
      </c>
      <c r="Z74" s="72" t="s">
        <v>285</v>
      </c>
    </row>
    <row r="75" spans="1:26" s="7" customFormat="1" ht="38.25">
      <c r="A75" s="62" t="s">
        <v>92</v>
      </c>
      <c r="B75" s="213" t="s">
        <v>84</v>
      </c>
      <c r="C75" s="202" t="s">
        <v>492</v>
      </c>
      <c r="D75" s="63"/>
      <c r="E75" s="182">
        <v>29</v>
      </c>
      <c r="F75" s="142" t="s">
        <v>664</v>
      </c>
      <c r="G75" s="136"/>
      <c r="H75" s="106">
        <v>1468000</v>
      </c>
      <c r="I75" s="115">
        <f>IF(H75&lt;750000,0,IF(H75*0.4&gt;M75,M75,H75*0.4))</f>
        <v>587200</v>
      </c>
      <c r="J75" s="190">
        <f>H75+H76</f>
        <v>2850000</v>
      </c>
      <c r="K75" s="192">
        <f>IF(I75+I76&gt;M75,M75,I75+I76)</f>
        <v>1140000</v>
      </c>
      <c r="L75" s="162">
        <f>IF(E75&gt;=30,300000,E75*10000)</f>
        <v>290000</v>
      </c>
      <c r="M75" s="188">
        <f>IF(D75=0,E75*70000+300000,E75*100000+500000)</f>
        <v>2330000</v>
      </c>
      <c r="N75" s="182">
        <v>1140000</v>
      </c>
      <c r="O75" s="182">
        <v>1710000</v>
      </c>
      <c r="P75" s="206">
        <v>1000</v>
      </c>
      <c r="Q75" s="206">
        <v>900</v>
      </c>
      <c r="R75" s="75">
        <v>2</v>
      </c>
      <c r="S75" s="58" t="s">
        <v>513</v>
      </c>
      <c r="T75" s="63"/>
      <c r="U75" s="64" t="s">
        <v>211</v>
      </c>
      <c r="V75" s="66">
        <v>1094</v>
      </c>
      <c r="W75" s="66" t="s">
        <v>180</v>
      </c>
      <c r="X75" s="64" t="s">
        <v>411</v>
      </c>
      <c r="Y75" s="64" t="s">
        <v>212</v>
      </c>
      <c r="Z75" s="72" t="s">
        <v>306</v>
      </c>
    </row>
    <row r="76" spans="1:26" s="7" customFormat="1" ht="51">
      <c r="A76" s="62" t="s">
        <v>93</v>
      </c>
      <c r="B76" s="215"/>
      <c r="C76" s="204"/>
      <c r="D76" s="63"/>
      <c r="E76" s="183"/>
      <c r="F76" s="142" t="s">
        <v>665</v>
      </c>
      <c r="G76" s="136"/>
      <c r="H76" s="106">
        <v>1382000</v>
      </c>
      <c r="I76" s="115">
        <f>IF(H76&lt;750000,0,IF(H76*0.4&gt;M75,M75,H76*0.4))</f>
        <v>552800</v>
      </c>
      <c r="J76" s="191"/>
      <c r="K76" s="193"/>
      <c r="L76" s="162">
        <f>IF(E75&gt;=30,300000,E75*10000)</f>
        <v>290000</v>
      </c>
      <c r="M76" s="189"/>
      <c r="N76" s="183"/>
      <c r="O76" s="183"/>
      <c r="P76" s="208"/>
      <c r="Q76" s="208"/>
      <c r="R76" s="75">
        <v>2</v>
      </c>
      <c r="S76" s="58" t="s">
        <v>513</v>
      </c>
      <c r="T76" s="63"/>
      <c r="U76" s="64" t="s">
        <v>211</v>
      </c>
      <c r="V76" s="66">
        <v>1094</v>
      </c>
      <c r="W76" s="66" t="s">
        <v>180</v>
      </c>
      <c r="X76" s="64" t="s">
        <v>411</v>
      </c>
      <c r="Y76" s="64" t="s">
        <v>212</v>
      </c>
      <c r="Z76" s="72" t="s">
        <v>306</v>
      </c>
    </row>
    <row r="77" spans="1:26" s="7" customFormat="1" ht="63.75">
      <c r="A77" s="62" t="s">
        <v>94</v>
      </c>
      <c r="B77" s="62" t="s">
        <v>85</v>
      </c>
      <c r="C77" s="42" t="s">
        <v>493</v>
      </c>
      <c r="D77" s="63"/>
      <c r="E77" s="139">
        <v>31</v>
      </c>
      <c r="F77" s="142" t="s">
        <v>755</v>
      </c>
      <c r="G77" s="136"/>
      <c r="H77" s="106">
        <v>8870000</v>
      </c>
      <c r="I77" s="28">
        <f aca="true" t="shared" si="15" ref="I77:I107">IF(H77&lt;750000,0,IF(H77*0.4&gt;M77,M77,H77*0.4))</f>
        <v>2470000</v>
      </c>
      <c r="J77" s="49">
        <f aca="true" t="shared" si="16" ref="J77:J106">H77</f>
        <v>8870000</v>
      </c>
      <c r="K77" s="50">
        <f aca="true" t="shared" si="17" ref="K77:K106">IF(I77+0&gt;M77,M77,I77+0)</f>
        <v>2470000</v>
      </c>
      <c r="L77" s="51">
        <f aca="true" t="shared" si="18" ref="L77:L107">IF(E77&gt;=30,300000,E77*10000)</f>
        <v>300000</v>
      </c>
      <c r="M77" s="94">
        <f aca="true" t="shared" si="19" ref="M77:M107">IF(D77=0,E77*70000+300000,E77*100000+500000)</f>
        <v>2470000</v>
      </c>
      <c r="N77" s="63">
        <v>2470000</v>
      </c>
      <c r="O77" s="99">
        <v>6000000</v>
      </c>
      <c r="P77" s="69" t="s">
        <v>168</v>
      </c>
      <c r="Q77" s="110" t="s">
        <v>809</v>
      </c>
      <c r="R77" s="152">
        <v>2</v>
      </c>
      <c r="S77" s="58" t="s">
        <v>513</v>
      </c>
      <c r="T77" s="63" t="s">
        <v>283</v>
      </c>
      <c r="U77" s="63" t="s">
        <v>266</v>
      </c>
      <c r="V77" s="65">
        <v>1093</v>
      </c>
      <c r="W77" s="66" t="s">
        <v>180</v>
      </c>
      <c r="X77" s="64" t="s">
        <v>344</v>
      </c>
      <c r="Y77" s="64" t="s">
        <v>284</v>
      </c>
      <c r="Z77" s="72" t="s">
        <v>285</v>
      </c>
    </row>
    <row r="78" spans="1:26" s="7" customFormat="1" ht="63.75">
      <c r="A78" s="62" t="s">
        <v>95</v>
      </c>
      <c r="B78" s="62" t="s">
        <v>86</v>
      </c>
      <c r="C78" s="42" t="s">
        <v>494</v>
      </c>
      <c r="D78" s="63"/>
      <c r="E78" s="139">
        <v>19</v>
      </c>
      <c r="F78" s="142" t="s">
        <v>756</v>
      </c>
      <c r="G78" s="136"/>
      <c r="H78" s="106">
        <v>3620000</v>
      </c>
      <c r="I78" s="28">
        <f t="shared" si="15"/>
        <v>1448000</v>
      </c>
      <c r="J78" s="49">
        <f t="shared" si="16"/>
        <v>3620000</v>
      </c>
      <c r="K78" s="50">
        <f t="shared" si="17"/>
        <v>1448000</v>
      </c>
      <c r="L78" s="51">
        <f t="shared" si="18"/>
        <v>190000</v>
      </c>
      <c r="M78" s="94">
        <f t="shared" si="19"/>
        <v>1630000</v>
      </c>
      <c r="N78" s="63">
        <v>1448000</v>
      </c>
      <c r="O78" s="99">
        <v>4000000</v>
      </c>
      <c r="P78" s="69" t="s">
        <v>168</v>
      </c>
      <c r="Q78" s="110" t="s">
        <v>802</v>
      </c>
      <c r="R78" s="152">
        <v>2</v>
      </c>
      <c r="S78" s="58" t="s">
        <v>513</v>
      </c>
      <c r="T78" s="63" t="s">
        <v>283</v>
      </c>
      <c r="U78" s="63" t="s">
        <v>266</v>
      </c>
      <c r="V78" s="65">
        <v>1093</v>
      </c>
      <c r="W78" s="66" t="s">
        <v>180</v>
      </c>
      <c r="X78" s="64" t="s">
        <v>344</v>
      </c>
      <c r="Y78" s="64" t="s">
        <v>284</v>
      </c>
      <c r="Z78" s="72" t="s">
        <v>285</v>
      </c>
    </row>
    <row r="79" spans="1:26" s="7" customFormat="1" ht="38.25">
      <c r="A79" s="62" t="s">
        <v>96</v>
      </c>
      <c r="B79" s="62" t="s">
        <v>87</v>
      </c>
      <c r="C79" s="42" t="s">
        <v>495</v>
      </c>
      <c r="D79" s="63" t="s">
        <v>633</v>
      </c>
      <c r="E79" s="139">
        <v>28</v>
      </c>
      <c r="F79" s="142" t="s">
        <v>611</v>
      </c>
      <c r="G79" s="136"/>
      <c r="H79" s="106">
        <v>5390000</v>
      </c>
      <c r="I79" s="28">
        <f t="shared" si="15"/>
        <v>2156000</v>
      </c>
      <c r="J79" s="49">
        <f t="shared" si="16"/>
        <v>5390000</v>
      </c>
      <c r="K79" s="50">
        <f t="shared" si="17"/>
        <v>2156000</v>
      </c>
      <c r="L79" s="51">
        <f t="shared" si="18"/>
        <v>280000</v>
      </c>
      <c r="M79" s="94">
        <f t="shared" si="19"/>
        <v>3300000</v>
      </c>
      <c r="N79" s="63">
        <v>2156000</v>
      </c>
      <c r="O79" s="99">
        <v>3234000</v>
      </c>
      <c r="P79" s="69" t="s">
        <v>168</v>
      </c>
      <c r="Q79" s="85" t="s">
        <v>168</v>
      </c>
      <c r="R79" s="152">
        <v>2</v>
      </c>
      <c r="S79" s="58" t="s">
        <v>797</v>
      </c>
      <c r="T79" s="63" t="s">
        <v>175</v>
      </c>
      <c r="U79" s="63" t="s">
        <v>176</v>
      </c>
      <c r="V79" s="65">
        <v>1094</v>
      </c>
      <c r="W79" s="66" t="s">
        <v>174</v>
      </c>
      <c r="X79" s="64" t="s">
        <v>177</v>
      </c>
      <c r="Y79" s="64" t="s">
        <v>178</v>
      </c>
      <c r="Z79" s="72" t="s">
        <v>361</v>
      </c>
    </row>
    <row r="80" spans="1:26" s="7" customFormat="1" ht="89.25">
      <c r="A80" s="62" t="s">
        <v>97</v>
      </c>
      <c r="B80" s="62" t="s">
        <v>88</v>
      </c>
      <c r="C80" s="42" t="s">
        <v>496</v>
      </c>
      <c r="D80" s="63"/>
      <c r="E80" s="139">
        <v>21</v>
      </c>
      <c r="F80" s="142" t="s">
        <v>757</v>
      </c>
      <c r="G80" s="136"/>
      <c r="H80" s="106">
        <v>4248000</v>
      </c>
      <c r="I80" s="28">
        <f t="shared" si="15"/>
        <v>1699200</v>
      </c>
      <c r="J80" s="49">
        <f t="shared" si="16"/>
        <v>4248000</v>
      </c>
      <c r="K80" s="50">
        <f t="shared" si="17"/>
        <v>1699200</v>
      </c>
      <c r="L80" s="51">
        <f t="shared" si="18"/>
        <v>210000</v>
      </c>
      <c r="M80" s="161">
        <f t="shared" si="19"/>
        <v>1770000</v>
      </c>
      <c r="N80" s="63">
        <v>1687000</v>
      </c>
      <c r="O80" s="63">
        <v>2561000</v>
      </c>
      <c r="P80" s="86">
        <v>1000</v>
      </c>
      <c r="Q80" s="86" t="s">
        <v>168</v>
      </c>
      <c r="R80" s="152">
        <v>1</v>
      </c>
      <c r="S80" s="58" t="s">
        <v>513</v>
      </c>
      <c r="T80" s="63" t="s">
        <v>221</v>
      </c>
      <c r="U80" s="63" t="s">
        <v>747</v>
      </c>
      <c r="V80" s="65">
        <v>1093</v>
      </c>
      <c r="W80" s="75" t="s">
        <v>180</v>
      </c>
      <c r="X80" s="64" t="s">
        <v>222</v>
      </c>
      <c r="Y80" s="64" t="s">
        <v>862</v>
      </c>
      <c r="Z80" s="71" t="s">
        <v>315</v>
      </c>
    </row>
    <row r="81" spans="1:26" s="7" customFormat="1" ht="76.5">
      <c r="A81" s="62" t="s">
        <v>98</v>
      </c>
      <c r="B81" s="62" t="s">
        <v>89</v>
      </c>
      <c r="C81" s="42" t="s">
        <v>497</v>
      </c>
      <c r="D81" s="63"/>
      <c r="E81" s="139">
        <v>13</v>
      </c>
      <c r="F81" s="142" t="s">
        <v>755</v>
      </c>
      <c r="G81" s="136"/>
      <c r="H81" s="107">
        <v>5053000</v>
      </c>
      <c r="I81" s="28">
        <f t="shared" si="15"/>
        <v>1210000</v>
      </c>
      <c r="J81" s="49">
        <f t="shared" si="16"/>
        <v>5053000</v>
      </c>
      <c r="K81" s="50">
        <f t="shared" si="17"/>
        <v>1210000</v>
      </c>
      <c r="L81" s="51">
        <f t="shared" si="18"/>
        <v>130000</v>
      </c>
      <c r="M81" s="161">
        <f t="shared" si="19"/>
        <v>1210000</v>
      </c>
      <c r="N81" s="63">
        <v>2021000</v>
      </c>
      <c r="O81" s="63">
        <v>3032000</v>
      </c>
      <c r="P81" s="148" t="s">
        <v>168</v>
      </c>
      <c r="Q81" s="86">
        <v>800</v>
      </c>
      <c r="R81" s="152">
        <v>1</v>
      </c>
      <c r="S81" s="58" t="s">
        <v>513</v>
      </c>
      <c r="T81" s="63" t="s">
        <v>233</v>
      </c>
      <c r="U81" s="63" t="s">
        <v>718</v>
      </c>
      <c r="V81" s="65">
        <v>1464</v>
      </c>
      <c r="W81" s="66" t="s">
        <v>180</v>
      </c>
      <c r="X81" s="64" t="s">
        <v>296</v>
      </c>
      <c r="Y81" s="64" t="s">
        <v>717</v>
      </c>
      <c r="Z81" s="71" t="s">
        <v>716</v>
      </c>
    </row>
    <row r="82" spans="1:26" s="7" customFormat="1" ht="25.5">
      <c r="A82" s="62" t="s">
        <v>99</v>
      </c>
      <c r="B82" s="62" t="s">
        <v>90</v>
      </c>
      <c r="C82" s="68" t="s">
        <v>498</v>
      </c>
      <c r="D82" s="63"/>
      <c r="E82" s="139">
        <v>22</v>
      </c>
      <c r="F82" s="142" t="s">
        <v>673</v>
      </c>
      <c r="G82" s="136"/>
      <c r="H82" s="106">
        <v>2500000</v>
      </c>
      <c r="I82" s="28">
        <f t="shared" si="15"/>
        <v>1000000</v>
      </c>
      <c r="J82" s="49">
        <f t="shared" si="16"/>
        <v>2500000</v>
      </c>
      <c r="K82" s="50">
        <f t="shared" si="17"/>
        <v>1000000</v>
      </c>
      <c r="L82" s="51">
        <f t="shared" si="18"/>
        <v>220000</v>
      </c>
      <c r="M82" s="94">
        <f t="shared" si="19"/>
        <v>1840000</v>
      </c>
      <c r="N82" s="63">
        <v>1000000</v>
      </c>
      <c r="O82" s="99">
        <v>1500000</v>
      </c>
      <c r="P82" s="86">
        <v>500</v>
      </c>
      <c r="Q82" s="86">
        <v>900</v>
      </c>
      <c r="R82" s="152">
        <v>7</v>
      </c>
      <c r="S82" s="21"/>
      <c r="T82" s="63"/>
      <c r="U82" s="64" t="s">
        <v>211</v>
      </c>
      <c r="V82" s="66">
        <v>1094</v>
      </c>
      <c r="W82" s="66" t="s">
        <v>180</v>
      </c>
      <c r="X82" s="64" t="s">
        <v>411</v>
      </c>
      <c r="Y82" s="64" t="s">
        <v>212</v>
      </c>
      <c r="Z82" s="72" t="s">
        <v>306</v>
      </c>
    </row>
    <row r="83" spans="1:26" s="7" customFormat="1" ht="89.25">
      <c r="A83" s="62" t="s">
        <v>100</v>
      </c>
      <c r="B83" s="62" t="s">
        <v>91</v>
      </c>
      <c r="C83" s="68" t="s">
        <v>499</v>
      </c>
      <c r="D83" s="63"/>
      <c r="E83" s="139">
        <v>35</v>
      </c>
      <c r="F83" s="142" t="s">
        <v>826</v>
      </c>
      <c r="G83" s="136"/>
      <c r="H83" s="106">
        <v>6250000</v>
      </c>
      <c r="I83" s="28">
        <f t="shared" si="15"/>
        <v>2500000</v>
      </c>
      <c r="J83" s="49">
        <f t="shared" si="16"/>
        <v>6250000</v>
      </c>
      <c r="K83" s="50">
        <f t="shared" si="17"/>
        <v>2500000</v>
      </c>
      <c r="L83" s="51">
        <f t="shared" si="18"/>
        <v>300000</v>
      </c>
      <c r="M83" s="94">
        <f t="shared" si="19"/>
        <v>2750000</v>
      </c>
      <c r="N83" s="63">
        <v>2500000</v>
      </c>
      <c r="O83" s="99">
        <v>3750000</v>
      </c>
      <c r="P83" s="148" t="s">
        <v>168</v>
      </c>
      <c r="Q83" s="86" t="s">
        <v>168</v>
      </c>
      <c r="R83" s="152">
        <v>3</v>
      </c>
      <c r="S83" s="58" t="s">
        <v>513</v>
      </c>
      <c r="T83" s="63" t="s">
        <v>221</v>
      </c>
      <c r="U83" s="63" t="s">
        <v>747</v>
      </c>
      <c r="V83" s="65">
        <v>1093</v>
      </c>
      <c r="W83" s="75" t="s">
        <v>180</v>
      </c>
      <c r="X83" s="64" t="s">
        <v>222</v>
      </c>
      <c r="Y83" s="64" t="s">
        <v>862</v>
      </c>
      <c r="Z83" s="72" t="s">
        <v>315</v>
      </c>
    </row>
    <row r="84" spans="1:26" s="7" customFormat="1" ht="38.25">
      <c r="A84" s="62" t="s">
        <v>101</v>
      </c>
      <c r="B84" s="62" t="s">
        <v>92</v>
      </c>
      <c r="C84" s="68" t="s">
        <v>500</v>
      </c>
      <c r="D84" s="63"/>
      <c r="E84" s="139">
        <v>35</v>
      </c>
      <c r="F84" s="142" t="s">
        <v>613</v>
      </c>
      <c r="G84" s="136"/>
      <c r="H84" s="106">
        <v>3520000</v>
      </c>
      <c r="I84" s="28">
        <f t="shared" si="15"/>
        <v>1408000</v>
      </c>
      <c r="J84" s="49">
        <f t="shared" si="16"/>
        <v>3520000</v>
      </c>
      <c r="K84" s="50">
        <f t="shared" si="17"/>
        <v>1408000</v>
      </c>
      <c r="L84" s="51">
        <f t="shared" si="18"/>
        <v>300000</v>
      </c>
      <c r="M84" s="94">
        <f t="shared" si="19"/>
        <v>2750000</v>
      </c>
      <c r="N84" s="63">
        <v>1408000</v>
      </c>
      <c r="O84" s="99">
        <v>2112000</v>
      </c>
      <c r="P84" s="86">
        <v>600</v>
      </c>
      <c r="Q84" s="86">
        <v>1000</v>
      </c>
      <c r="R84" s="152">
        <v>7</v>
      </c>
      <c r="S84" s="21"/>
      <c r="T84" s="63" t="s">
        <v>175</v>
      </c>
      <c r="U84" s="63" t="s">
        <v>176</v>
      </c>
      <c r="V84" s="65">
        <v>1094</v>
      </c>
      <c r="W84" s="66" t="s">
        <v>174</v>
      </c>
      <c r="X84" s="64" t="s">
        <v>177</v>
      </c>
      <c r="Y84" s="64" t="s">
        <v>178</v>
      </c>
      <c r="Z84" s="72" t="s">
        <v>361</v>
      </c>
    </row>
    <row r="85" spans="1:26" s="7" customFormat="1" ht="38.25">
      <c r="A85" s="62" t="s">
        <v>102</v>
      </c>
      <c r="B85" s="62" t="s">
        <v>93</v>
      </c>
      <c r="C85" s="68" t="s">
        <v>501</v>
      </c>
      <c r="D85" s="63"/>
      <c r="E85" s="139">
        <v>29</v>
      </c>
      <c r="F85" s="142" t="s">
        <v>827</v>
      </c>
      <c r="G85" s="136"/>
      <c r="H85" s="106">
        <v>848000</v>
      </c>
      <c r="I85" s="28">
        <f t="shared" si="15"/>
        <v>339200</v>
      </c>
      <c r="J85" s="49">
        <f t="shared" si="16"/>
        <v>848000</v>
      </c>
      <c r="K85" s="50">
        <f t="shared" si="17"/>
        <v>339200</v>
      </c>
      <c r="L85" s="51">
        <f t="shared" si="18"/>
        <v>290000</v>
      </c>
      <c r="M85" s="94">
        <f t="shared" si="19"/>
        <v>2330000</v>
      </c>
      <c r="N85" s="63">
        <v>300000</v>
      </c>
      <c r="O85" s="99">
        <v>848000</v>
      </c>
      <c r="P85" s="148" t="s">
        <v>168</v>
      </c>
      <c r="Q85" s="86" t="s">
        <v>168</v>
      </c>
      <c r="R85" s="152">
        <v>3</v>
      </c>
      <c r="S85" s="58" t="s">
        <v>513</v>
      </c>
      <c r="T85" s="63" t="s">
        <v>268</v>
      </c>
      <c r="U85" s="63" t="s">
        <v>427</v>
      </c>
      <c r="V85" s="65">
        <v>1096</v>
      </c>
      <c r="W85" s="66" t="s">
        <v>174</v>
      </c>
      <c r="X85" s="64" t="s">
        <v>269</v>
      </c>
      <c r="Y85" s="64" t="s">
        <v>270</v>
      </c>
      <c r="Z85" s="72" t="s">
        <v>399</v>
      </c>
    </row>
    <row r="86" spans="1:26" s="7" customFormat="1" ht="25.5">
      <c r="A86" s="62" t="s">
        <v>103</v>
      </c>
      <c r="B86" s="62" t="s">
        <v>94</v>
      </c>
      <c r="C86" s="68" t="s">
        <v>502</v>
      </c>
      <c r="D86" s="63"/>
      <c r="E86" s="63">
        <v>21</v>
      </c>
      <c r="F86" s="142" t="s">
        <v>674</v>
      </c>
      <c r="G86" s="173"/>
      <c r="H86" s="106">
        <v>1500000</v>
      </c>
      <c r="I86" s="174">
        <f t="shared" si="15"/>
        <v>600000</v>
      </c>
      <c r="J86" s="49">
        <f t="shared" si="16"/>
        <v>1500000</v>
      </c>
      <c r="K86" s="50">
        <f t="shared" si="17"/>
        <v>600000</v>
      </c>
      <c r="L86" s="51">
        <f t="shared" si="18"/>
        <v>210000</v>
      </c>
      <c r="M86" s="161">
        <f t="shared" si="19"/>
        <v>1770000</v>
      </c>
      <c r="N86" s="63">
        <v>600000</v>
      </c>
      <c r="O86" s="63">
        <v>900000</v>
      </c>
      <c r="P86" s="85">
        <v>500</v>
      </c>
      <c r="Q86" s="86">
        <v>500</v>
      </c>
      <c r="R86" s="152">
        <v>7</v>
      </c>
      <c r="S86" s="57"/>
      <c r="T86" s="63"/>
      <c r="U86" s="64" t="s">
        <v>211</v>
      </c>
      <c r="V86" s="66">
        <v>1094</v>
      </c>
      <c r="W86" s="66" t="s">
        <v>180</v>
      </c>
      <c r="X86" s="64" t="s">
        <v>411</v>
      </c>
      <c r="Y86" s="64" t="s">
        <v>212</v>
      </c>
      <c r="Z86" s="72" t="s">
        <v>306</v>
      </c>
    </row>
    <row r="87" spans="1:26" s="7" customFormat="1" ht="38.25">
      <c r="A87" s="62" t="s">
        <v>104</v>
      </c>
      <c r="B87" s="62" t="s">
        <v>95</v>
      </c>
      <c r="C87" s="68" t="s">
        <v>503</v>
      </c>
      <c r="D87" s="63"/>
      <c r="E87" s="63">
        <v>32</v>
      </c>
      <c r="F87" s="142" t="s">
        <v>612</v>
      </c>
      <c r="G87" s="173"/>
      <c r="H87" s="106">
        <v>6000000</v>
      </c>
      <c r="I87" s="174">
        <f t="shared" si="15"/>
        <v>2400000</v>
      </c>
      <c r="J87" s="49">
        <f t="shared" si="16"/>
        <v>6000000</v>
      </c>
      <c r="K87" s="50">
        <f t="shared" si="17"/>
        <v>2400000</v>
      </c>
      <c r="L87" s="51">
        <f t="shared" si="18"/>
        <v>300000</v>
      </c>
      <c r="M87" s="161">
        <f t="shared" si="19"/>
        <v>2540000</v>
      </c>
      <c r="N87" s="63">
        <v>2400000</v>
      </c>
      <c r="O87" s="63">
        <v>3600000</v>
      </c>
      <c r="P87" s="69" t="s">
        <v>168</v>
      </c>
      <c r="Q87" s="86" t="s">
        <v>168</v>
      </c>
      <c r="R87" s="152">
        <v>4</v>
      </c>
      <c r="S87" s="21"/>
      <c r="T87" s="63" t="s">
        <v>175</v>
      </c>
      <c r="U87" s="63" t="s">
        <v>176</v>
      </c>
      <c r="V87" s="65">
        <v>1094</v>
      </c>
      <c r="W87" s="66" t="s">
        <v>174</v>
      </c>
      <c r="X87" s="64" t="s">
        <v>177</v>
      </c>
      <c r="Y87" s="64" t="s">
        <v>178</v>
      </c>
      <c r="Z87" s="72" t="s">
        <v>361</v>
      </c>
    </row>
    <row r="88" spans="1:26" s="7" customFormat="1" ht="38.25">
      <c r="A88" s="62" t="s">
        <v>105</v>
      </c>
      <c r="B88" s="62" t="s">
        <v>96</v>
      </c>
      <c r="C88" s="68" t="s">
        <v>504</v>
      </c>
      <c r="D88" s="63"/>
      <c r="E88" s="139">
        <v>108</v>
      </c>
      <c r="F88" s="142" t="s">
        <v>699</v>
      </c>
      <c r="G88" s="136"/>
      <c r="H88" s="106">
        <v>52705000</v>
      </c>
      <c r="I88" s="28">
        <f t="shared" si="15"/>
        <v>7860000</v>
      </c>
      <c r="J88" s="49">
        <f t="shared" si="16"/>
        <v>52705000</v>
      </c>
      <c r="K88" s="50">
        <f t="shared" si="17"/>
        <v>7860000</v>
      </c>
      <c r="L88" s="51">
        <f t="shared" si="18"/>
        <v>300000</v>
      </c>
      <c r="M88" s="156">
        <f t="shared" si="19"/>
        <v>7860000</v>
      </c>
      <c r="N88" s="63">
        <v>7860000</v>
      </c>
      <c r="O88" s="163">
        <v>52705000</v>
      </c>
      <c r="P88" s="148" t="s">
        <v>168</v>
      </c>
      <c r="Q88" s="86" t="s">
        <v>606</v>
      </c>
      <c r="R88" s="152">
        <v>8</v>
      </c>
      <c r="S88" s="21"/>
      <c r="T88" s="63" t="s">
        <v>318</v>
      </c>
      <c r="U88" s="63" t="s">
        <v>834</v>
      </c>
      <c r="V88" s="65">
        <v>1106</v>
      </c>
      <c r="W88" s="66" t="s">
        <v>180</v>
      </c>
      <c r="X88" s="64" t="s">
        <v>319</v>
      </c>
      <c r="Y88" s="64" t="s">
        <v>835</v>
      </c>
      <c r="Z88" s="79" t="s">
        <v>372</v>
      </c>
    </row>
    <row r="89" spans="1:26" s="7" customFormat="1" ht="76.5">
      <c r="A89" s="62" t="s">
        <v>106</v>
      </c>
      <c r="B89" s="62" t="s">
        <v>97</v>
      </c>
      <c r="C89" s="68" t="s">
        <v>505</v>
      </c>
      <c r="D89" s="63"/>
      <c r="E89" s="139">
        <v>17</v>
      </c>
      <c r="F89" s="142" t="s">
        <v>758</v>
      </c>
      <c r="G89" s="136"/>
      <c r="H89" s="106">
        <v>2909000</v>
      </c>
      <c r="I89" s="28">
        <f t="shared" si="15"/>
        <v>1163600</v>
      </c>
      <c r="J89" s="49">
        <f t="shared" si="16"/>
        <v>2909000</v>
      </c>
      <c r="K89" s="50">
        <f t="shared" si="17"/>
        <v>1163600</v>
      </c>
      <c r="L89" s="51">
        <f t="shared" si="18"/>
        <v>170000</v>
      </c>
      <c r="M89" s="94">
        <f t="shared" si="19"/>
        <v>1490000</v>
      </c>
      <c r="N89" s="63">
        <v>1164000</v>
      </c>
      <c r="O89" s="99">
        <v>1745000</v>
      </c>
      <c r="P89" s="148" t="s">
        <v>168</v>
      </c>
      <c r="Q89" s="86" t="s">
        <v>601</v>
      </c>
      <c r="R89" s="152">
        <v>6</v>
      </c>
      <c r="S89" s="103" t="s">
        <v>794</v>
      </c>
      <c r="T89" s="63" t="s">
        <v>233</v>
      </c>
      <c r="U89" s="63" t="s">
        <v>718</v>
      </c>
      <c r="V89" s="65">
        <v>1464</v>
      </c>
      <c r="W89" s="66" t="s">
        <v>180</v>
      </c>
      <c r="X89" s="64" t="s">
        <v>296</v>
      </c>
      <c r="Y89" s="64" t="s">
        <v>717</v>
      </c>
      <c r="Z89" s="71" t="s">
        <v>716</v>
      </c>
    </row>
    <row r="90" spans="1:26" s="7" customFormat="1" ht="38.25">
      <c r="A90" s="62" t="s">
        <v>107</v>
      </c>
      <c r="B90" s="62" t="s">
        <v>98</v>
      </c>
      <c r="C90" s="68" t="s">
        <v>506</v>
      </c>
      <c r="D90" s="63"/>
      <c r="E90" s="139">
        <v>35</v>
      </c>
      <c r="F90" s="142" t="s">
        <v>848</v>
      </c>
      <c r="G90" s="136"/>
      <c r="H90" s="106">
        <v>3234000</v>
      </c>
      <c r="I90" s="28">
        <f t="shared" si="15"/>
        <v>1293600</v>
      </c>
      <c r="J90" s="49">
        <f t="shared" si="16"/>
        <v>3234000</v>
      </c>
      <c r="K90" s="50">
        <f t="shared" si="17"/>
        <v>1293600</v>
      </c>
      <c r="L90" s="51">
        <f t="shared" si="18"/>
        <v>300000</v>
      </c>
      <c r="M90" s="94">
        <f t="shared" si="19"/>
        <v>2750000</v>
      </c>
      <c r="N90" s="63">
        <v>1294000</v>
      </c>
      <c r="O90" s="22">
        <v>2412000</v>
      </c>
      <c r="P90" s="148" t="s">
        <v>168</v>
      </c>
      <c r="Q90" s="86">
        <v>600</v>
      </c>
      <c r="R90" s="152">
        <v>6</v>
      </c>
      <c r="S90" s="58" t="s">
        <v>513</v>
      </c>
      <c r="T90" s="77"/>
      <c r="U90" s="63" t="s">
        <v>244</v>
      </c>
      <c r="V90" s="65">
        <v>1089</v>
      </c>
      <c r="W90" s="66" t="s">
        <v>180</v>
      </c>
      <c r="X90" s="64" t="s">
        <v>351</v>
      </c>
      <c r="Y90" s="64" t="s">
        <v>352</v>
      </c>
      <c r="Z90" s="79" t="s">
        <v>322</v>
      </c>
    </row>
    <row r="91" spans="1:26" s="7" customFormat="1" ht="38.25">
      <c r="A91" s="62" t="s">
        <v>108</v>
      </c>
      <c r="B91" s="62" t="s">
        <v>99</v>
      </c>
      <c r="C91" s="68" t="s">
        <v>437</v>
      </c>
      <c r="D91" s="63"/>
      <c r="E91" s="139">
        <v>23</v>
      </c>
      <c r="F91" s="142" t="s">
        <v>675</v>
      </c>
      <c r="G91" s="136"/>
      <c r="H91" s="106">
        <v>4500000</v>
      </c>
      <c r="I91" s="28">
        <f t="shared" si="15"/>
        <v>1800000</v>
      </c>
      <c r="J91" s="49">
        <f t="shared" si="16"/>
        <v>4500000</v>
      </c>
      <c r="K91" s="50">
        <f t="shared" si="17"/>
        <v>1800000</v>
      </c>
      <c r="L91" s="51">
        <f t="shared" si="18"/>
        <v>230000</v>
      </c>
      <c r="M91" s="94">
        <f t="shared" si="19"/>
        <v>1910000</v>
      </c>
      <c r="N91" s="63">
        <v>1800000</v>
      </c>
      <c r="O91" s="63">
        <v>2700000</v>
      </c>
      <c r="P91" s="148" t="s">
        <v>168</v>
      </c>
      <c r="Q91" s="86" t="s">
        <v>168</v>
      </c>
      <c r="R91" s="152">
        <v>3</v>
      </c>
      <c r="S91" s="63"/>
      <c r="T91" s="63"/>
      <c r="U91" s="64" t="s">
        <v>211</v>
      </c>
      <c r="V91" s="66">
        <v>1094</v>
      </c>
      <c r="W91" s="66" t="s">
        <v>180</v>
      </c>
      <c r="X91" s="64" t="s">
        <v>411</v>
      </c>
      <c r="Y91" s="64" t="s">
        <v>212</v>
      </c>
      <c r="Z91" s="72" t="s">
        <v>306</v>
      </c>
    </row>
    <row r="92" spans="1:26" s="7" customFormat="1" ht="89.25">
      <c r="A92" s="62" t="s">
        <v>109</v>
      </c>
      <c r="B92" s="62" t="s">
        <v>100</v>
      </c>
      <c r="C92" s="68" t="s">
        <v>507</v>
      </c>
      <c r="D92" s="63"/>
      <c r="E92" s="139">
        <v>26</v>
      </c>
      <c r="F92" s="142" t="s">
        <v>645</v>
      </c>
      <c r="G92" s="136"/>
      <c r="H92" s="106">
        <v>4015000</v>
      </c>
      <c r="I92" s="28">
        <f t="shared" si="15"/>
        <v>1606000</v>
      </c>
      <c r="J92" s="49">
        <f t="shared" si="16"/>
        <v>4015000</v>
      </c>
      <c r="K92" s="50">
        <f t="shared" si="17"/>
        <v>1606000</v>
      </c>
      <c r="L92" s="51">
        <f t="shared" si="18"/>
        <v>260000</v>
      </c>
      <c r="M92" s="94">
        <f t="shared" si="19"/>
        <v>2120000</v>
      </c>
      <c r="N92" s="63">
        <v>1606000</v>
      </c>
      <c r="O92" s="99">
        <v>4015000</v>
      </c>
      <c r="P92" s="148" t="s">
        <v>168</v>
      </c>
      <c r="Q92" s="86" t="s">
        <v>168</v>
      </c>
      <c r="R92" s="152">
        <v>3</v>
      </c>
      <c r="S92" s="63"/>
      <c r="T92" s="63" t="s">
        <v>221</v>
      </c>
      <c r="U92" s="63" t="s">
        <v>747</v>
      </c>
      <c r="V92" s="65">
        <v>1098</v>
      </c>
      <c r="W92" s="66" t="s">
        <v>174</v>
      </c>
      <c r="X92" s="64" t="s">
        <v>222</v>
      </c>
      <c r="Y92" s="64" t="s">
        <v>862</v>
      </c>
      <c r="Z92" s="71" t="s">
        <v>377</v>
      </c>
    </row>
    <row r="93" spans="1:26" s="7" customFormat="1" ht="38.25">
      <c r="A93" s="62" t="s">
        <v>110</v>
      </c>
      <c r="B93" s="62" t="s">
        <v>101</v>
      </c>
      <c r="C93" s="42" t="s">
        <v>508</v>
      </c>
      <c r="D93" s="63" t="s">
        <v>633</v>
      </c>
      <c r="E93" s="139">
        <v>20</v>
      </c>
      <c r="F93" s="142" t="s">
        <v>759</v>
      </c>
      <c r="G93" s="136"/>
      <c r="H93" s="106">
        <v>8928000</v>
      </c>
      <c r="I93" s="28">
        <f t="shared" si="15"/>
        <v>2500000</v>
      </c>
      <c r="J93" s="49">
        <f t="shared" si="16"/>
        <v>8928000</v>
      </c>
      <c r="K93" s="50">
        <f t="shared" si="17"/>
        <v>2500000</v>
      </c>
      <c r="L93" s="51">
        <f t="shared" si="18"/>
        <v>200000</v>
      </c>
      <c r="M93" s="94">
        <f t="shared" si="19"/>
        <v>2500000</v>
      </c>
      <c r="N93" s="63">
        <v>3000000</v>
      </c>
      <c r="O93" s="22">
        <v>5151000</v>
      </c>
      <c r="P93" s="86">
        <v>800</v>
      </c>
      <c r="Q93" s="86" t="s">
        <v>168</v>
      </c>
      <c r="R93" s="152">
        <v>1</v>
      </c>
      <c r="S93" s="58" t="s">
        <v>271</v>
      </c>
      <c r="T93" s="63" t="s">
        <v>268</v>
      </c>
      <c r="U93" s="63" t="s">
        <v>427</v>
      </c>
      <c r="V93" s="65">
        <v>1096</v>
      </c>
      <c r="W93" s="66" t="s">
        <v>174</v>
      </c>
      <c r="X93" s="64" t="s">
        <v>269</v>
      </c>
      <c r="Y93" s="64" t="s">
        <v>270</v>
      </c>
      <c r="Z93" s="72" t="s">
        <v>399</v>
      </c>
    </row>
    <row r="94" spans="1:26" s="7" customFormat="1" ht="38.25">
      <c r="A94" s="62" t="s">
        <v>111</v>
      </c>
      <c r="B94" s="62" t="s">
        <v>102</v>
      </c>
      <c r="C94" s="42" t="s">
        <v>509</v>
      </c>
      <c r="D94" s="63"/>
      <c r="E94" s="139">
        <v>48</v>
      </c>
      <c r="F94" s="142" t="s">
        <v>686</v>
      </c>
      <c r="G94" s="136"/>
      <c r="H94" s="106">
        <v>23109000</v>
      </c>
      <c r="I94" s="28">
        <f t="shared" si="15"/>
        <v>3660000</v>
      </c>
      <c r="J94" s="49">
        <f t="shared" si="16"/>
        <v>23109000</v>
      </c>
      <c r="K94" s="50">
        <f t="shared" si="17"/>
        <v>3660000</v>
      </c>
      <c r="L94" s="51">
        <f t="shared" si="18"/>
        <v>300000</v>
      </c>
      <c r="M94" s="94">
        <f t="shared" si="19"/>
        <v>3660000</v>
      </c>
      <c r="N94" s="63">
        <v>9200000</v>
      </c>
      <c r="O94" s="97">
        <v>1400000</v>
      </c>
      <c r="P94" s="69" t="s">
        <v>168</v>
      </c>
      <c r="Q94" s="86" t="s">
        <v>168</v>
      </c>
      <c r="R94" s="152">
        <v>1</v>
      </c>
      <c r="S94" s="58" t="s">
        <v>513</v>
      </c>
      <c r="T94" s="63" t="s">
        <v>216</v>
      </c>
      <c r="U94" s="63" t="s">
        <v>217</v>
      </c>
      <c r="V94" s="66">
        <v>1431</v>
      </c>
      <c r="W94" s="66" t="s">
        <v>218</v>
      </c>
      <c r="X94" s="64" t="s">
        <v>219</v>
      </c>
      <c r="Y94" s="64" t="s">
        <v>220</v>
      </c>
      <c r="Z94" s="72" t="s">
        <v>333</v>
      </c>
    </row>
    <row r="95" spans="1:26" s="7" customFormat="1" ht="51">
      <c r="A95" s="62" t="s">
        <v>112</v>
      </c>
      <c r="B95" s="62" t="s">
        <v>103</v>
      </c>
      <c r="C95" s="42" t="s">
        <v>510</v>
      </c>
      <c r="D95" s="63" t="s">
        <v>633</v>
      </c>
      <c r="E95" s="139">
        <v>48</v>
      </c>
      <c r="F95" s="142" t="s">
        <v>760</v>
      </c>
      <c r="G95" s="136"/>
      <c r="H95" s="106">
        <v>3800000</v>
      </c>
      <c r="I95" s="28">
        <f t="shared" si="15"/>
        <v>1520000</v>
      </c>
      <c r="J95" s="49">
        <f t="shared" si="16"/>
        <v>3800000</v>
      </c>
      <c r="K95" s="50">
        <f t="shared" si="17"/>
        <v>1520000</v>
      </c>
      <c r="L95" s="51">
        <f t="shared" si="18"/>
        <v>300000</v>
      </c>
      <c r="M95" s="94">
        <f t="shared" si="19"/>
        <v>5300000</v>
      </c>
      <c r="N95" s="63">
        <v>1520000</v>
      </c>
      <c r="O95" s="22">
        <v>2340000</v>
      </c>
      <c r="P95" s="148" t="s">
        <v>168</v>
      </c>
      <c r="Q95" s="86" t="s">
        <v>168</v>
      </c>
      <c r="R95" s="75">
        <v>1</v>
      </c>
      <c r="S95" s="58" t="s">
        <v>271</v>
      </c>
      <c r="T95" s="63" t="s">
        <v>404</v>
      </c>
      <c r="U95" s="64" t="s">
        <v>390</v>
      </c>
      <c r="V95" s="66">
        <v>1680</v>
      </c>
      <c r="W95" s="66" t="s">
        <v>180</v>
      </c>
      <c r="X95" s="63" t="s">
        <v>391</v>
      </c>
      <c r="Y95" s="64" t="s">
        <v>392</v>
      </c>
      <c r="Z95" s="72" t="s">
        <v>308</v>
      </c>
    </row>
    <row r="96" spans="1:26" s="7" customFormat="1" ht="38.25">
      <c r="A96" s="62" t="s">
        <v>113</v>
      </c>
      <c r="B96" s="62" t="s">
        <v>104</v>
      </c>
      <c r="C96" s="42" t="s">
        <v>511</v>
      </c>
      <c r="D96" s="63"/>
      <c r="E96" s="139">
        <v>39</v>
      </c>
      <c r="F96" s="142" t="s">
        <v>614</v>
      </c>
      <c r="G96" s="136"/>
      <c r="H96" s="106">
        <v>6100000</v>
      </c>
      <c r="I96" s="28">
        <f t="shared" si="15"/>
        <v>2440000</v>
      </c>
      <c r="J96" s="49">
        <f t="shared" si="16"/>
        <v>6100000</v>
      </c>
      <c r="K96" s="50">
        <f t="shared" si="17"/>
        <v>2440000</v>
      </c>
      <c r="L96" s="51">
        <f t="shared" si="18"/>
        <v>300000</v>
      </c>
      <c r="M96" s="94">
        <f t="shared" si="19"/>
        <v>3030000</v>
      </c>
      <c r="N96" s="63">
        <v>2440000</v>
      </c>
      <c r="O96" s="22">
        <v>3660000</v>
      </c>
      <c r="P96" s="85">
        <v>500</v>
      </c>
      <c r="Q96" s="85" t="s">
        <v>168</v>
      </c>
      <c r="R96" s="75">
        <v>1</v>
      </c>
      <c r="S96" s="58" t="s">
        <v>513</v>
      </c>
      <c r="T96" s="63" t="s">
        <v>175</v>
      </c>
      <c r="U96" s="63" t="s">
        <v>176</v>
      </c>
      <c r="V96" s="65">
        <v>1094</v>
      </c>
      <c r="W96" s="66" t="s">
        <v>174</v>
      </c>
      <c r="X96" s="64" t="s">
        <v>177</v>
      </c>
      <c r="Y96" s="64" t="s">
        <v>178</v>
      </c>
      <c r="Z96" s="72" t="s">
        <v>361</v>
      </c>
    </row>
    <row r="97" spans="1:26" s="7" customFormat="1" ht="38.25">
      <c r="A97" s="62" t="s">
        <v>114</v>
      </c>
      <c r="B97" s="62" t="s">
        <v>105</v>
      </c>
      <c r="C97" s="42" t="s">
        <v>512</v>
      </c>
      <c r="D97" s="63"/>
      <c r="E97" s="139">
        <v>26</v>
      </c>
      <c r="F97" s="142" t="s">
        <v>761</v>
      </c>
      <c r="G97" s="136"/>
      <c r="H97" s="106">
        <v>1931000</v>
      </c>
      <c r="I97" s="28">
        <f t="shared" si="15"/>
        <v>772400</v>
      </c>
      <c r="J97" s="49">
        <f t="shared" si="16"/>
        <v>1931000</v>
      </c>
      <c r="K97" s="50">
        <f t="shared" si="17"/>
        <v>772400</v>
      </c>
      <c r="L97" s="51">
        <f t="shared" si="18"/>
        <v>260000</v>
      </c>
      <c r="M97" s="94">
        <f t="shared" si="19"/>
        <v>2120000</v>
      </c>
      <c r="N97" s="63">
        <v>772000</v>
      </c>
      <c r="O97" s="22">
        <v>1159000</v>
      </c>
      <c r="P97" s="85">
        <v>700</v>
      </c>
      <c r="Q97" s="85" t="s">
        <v>168</v>
      </c>
      <c r="R97" s="75">
        <v>1</v>
      </c>
      <c r="S97" s="58" t="s">
        <v>513</v>
      </c>
      <c r="T97" s="63" t="s">
        <v>268</v>
      </c>
      <c r="U97" s="63" t="s">
        <v>427</v>
      </c>
      <c r="V97" s="65">
        <v>1096</v>
      </c>
      <c r="W97" s="66" t="s">
        <v>174</v>
      </c>
      <c r="X97" s="64" t="s">
        <v>269</v>
      </c>
      <c r="Y97" s="64" t="s">
        <v>270</v>
      </c>
      <c r="Z97" s="72" t="s">
        <v>399</v>
      </c>
    </row>
    <row r="98" spans="1:26" s="7" customFormat="1" ht="76.5">
      <c r="A98" s="62" t="s">
        <v>115</v>
      </c>
      <c r="B98" s="62" t="s">
        <v>106</v>
      </c>
      <c r="C98" s="42" t="s">
        <v>514</v>
      </c>
      <c r="D98" s="63" t="s">
        <v>633</v>
      </c>
      <c r="E98" s="139">
        <v>54</v>
      </c>
      <c r="F98" s="142" t="s">
        <v>762</v>
      </c>
      <c r="G98" s="136"/>
      <c r="H98" s="106">
        <v>3238000</v>
      </c>
      <c r="I98" s="28">
        <f t="shared" si="15"/>
        <v>1295200</v>
      </c>
      <c r="J98" s="49">
        <f t="shared" si="16"/>
        <v>3238000</v>
      </c>
      <c r="K98" s="50">
        <f t="shared" si="17"/>
        <v>1295200</v>
      </c>
      <c r="L98" s="51">
        <f t="shared" si="18"/>
        <v>300000</v>
      </c>
      <c r="M98" s="94">
        <f t="shared" si="19"/>
        <v>5900000</v>
      </c>
      <c r="N98" s="63">
        <v>1295000</v>
      </c>
      <c r="O98" s="22">
        <v>1943000</v>
      </c>
      <c r="P98" s="85">
        <v>3000</v>
      </c>
      <c r="Q98" s="85">
        <v>3000</v>
      </c>
      <c r="R98" s="75">
        <v>1</v>
      </c>
      <c r="S98" s="58" t="s">
        <v>271</v>
      </c>
      <c r="T98" s="63" t="s">
        <v>233</v>
      </c>
      <c r="U98" s="63" t="s">
        <v>718</v>
      </c>
      <c r="V98" s="65">
        <v>1464</v>
      </c>
      <c r="W98" s="66" t="s">
        <v>180</v>
      </c>
      <c r="X98" s="64" t="s">
        <v>296</v>
      </c>
      <c r="Y98" s="64" t="s">
        <v>717</v>
      </c>
      <c r="Z98" s="71" t="s">
        <v>716</v>
      </c>
    </row>
    <row r="99" spans="1:26" s="7" customFormat="1" ht="38.25">
      <c r="A99" s="62" t="s">
        <v>116</v>
      </c>
      <c r="B99" s="62" t="s">
        <v>107</v>
      </c>
      <c r="C99" s="42" t="s">
        <v>515</v>
      </c>
      <c r="D99" s="63"/>
      <c r="E99" s="139">
        <v>38</v>
      </c>
      <c r="F99" s="142" t="s">
        <v>615</v>
      </c>
      <c r="G99" s="136"/>
      <c r="H99" s="106">
        <v>2780000</v>
      </c>
      <c r="I99" s="28">
        <f t="shared" si="15"/>
        <v>1112000</v>
      </c>
      <c r="J99" s="49">
        <f t="shared" si="16"/>
        <v>2780000</v>
      </c>
      <c r="K99" s="50">
        <f t="shared" si="17"/>
        <v>1112000</v>
      </c>
      <c r="L99" s="51">
        <f t="shared" si="18"/>
        <v>300000</v>
      </c>
      <c r="M99" s="94">
        <f t="shared" si="19"/>
        <v>2960000</v>
      </c>
      <c r="N99" s="63">
        <v>1112000</v>
      </c>
      <c r="O99" s="22">
        <v>1668000</v>
      </c>
      <c r="P99" s="85">
        <v>1000</v>
      </c>
      <c r="Q99" s="85" t="s">
        <v>168</v>
      </c>
      <c r="R99" s="41">
        <v>1</v>
      </c>
      <c r="S99" s="165" t="s">
        <v>513</v>
      </c>
      <c r="T99" s="63" t="s">
        <v>175</v>
      </c>
      <c r="U99" s="63" t="s">
        <v>176</v>
      </c>
      <c r="V99" s="65">
        <v>1094</v>
      </c>
      <c r="W99" s="66" t="s">
        <v>174</v>
      </c>
      <c r="X99" s="64" t="s">
        <v>177</v>
      </c>
      <c r="Y99" s="64" t="s">
        <v>178</v>
      </c>
      <c r="Z99" s="72" t="s">
        <v>361</v>
      </c>
    </row>
    <row r="100" spans="1:26" s="7" customFormat="1" ht="38.25">
      <c r="A100" s="62" t="s">
        <v>117</v>
      </c>
      <c r="B100" s="62" t="s">
        <v>108</v>
      </c>
      <c r="C100" s="42" t="s">
        <v>419</v>
      </c>
      <c r="D100" s="63"/>
      <c r="E100" s="139">
        <v>37</v>
      </c>
      <c r="F100" s="142" t="s">
        <v>853</v>
      </c>
      <c r="G100" s="136"/>
      <c r="H100" s="106">
        <v>11000000</v>
      </c>
      <c r="I100" s="28">
        <f t="shared" si="15"/>
        <v>2890000</v>
      </c>
      <c r="J100" s="49">
        <f t="shared" si="16"/>
        <v>11000000</v>
      </c>
      <c r="K100" s="50">
        <f t="shared" si="17"/>
        <v>2890000</v>
      </c>
      <c r="L100" s="51">
        <f t="shared" si="18"/>
        <v>300000</v>
      </c>
      <c r="M100" s="94">
        <f t="shared" si="19"/>
        <v>2890000</v>
      </c>
      <c r="N100" s="63">
        <v>2000000</v>
      </c>
      <c r="O100" s="22">
        <v>9000000</v>
      </c>
      <c r="P100" s="87">
        <v>800</v>
      </c>
      <c r="Q100" s="87" t="s">
        <v>168</v>
      </c>
      <c r="R100" s="41">
        <v>1</v>
      </c>
      <c r="S100" s="165" t="s">
        <v>796</v>
      </c>
      <c r="T100" s="63" t="s">
        <v>324</v>
      </c>
      <c r="U100" s="63" t="s">
        <v>403</v>
      </c>
      <c r="V100" s="65">
        <v>1124</v>
      </c>
      <c r="W100" s="66" t="s">
        <v>174</v>
      </c>
      <c r="X100" s="64" t="s">
        <v>326</v>
      </c>
      <c r="Y100" s="64" t="s">
        <v>327</v>
      </c>
      <c r="Z100" s="79" t="s">
        <v>328</v>
      </c>
    </row>
    <row r="101" spans="1:26" s="7" customFormat="1" ht="38.25">
      <c r="A101" s="62" t="s">
        <v>118</v>
      </c>
      <c r="B101" s="62" t="s">
        <v>109</v>
      </c>
      <c r="C101" s="42" t="s">
        <v>420</v>
      </c>
      <c r="D101" s="63"/>
      <c r="E101" s="139">
        <v>42</v>
      </c>
      <c r="F101" s="142" t="s">
        <v>763</v>
      </c>
      <c r="G101" s="136"/>
      <c r="H101" s="106">
        <v>1905000</v>
      </c>
      <c r="I101" s="28">
        <f t="shared" si="15"/>
        <v>762000</v>
      </c>
      <c r="J101" s="49">
        <f t="shared" si="16"/>
        <v>1905000</v>
      </c>
      <c r="K101" s="50">
        <f t="shared" si="17"/>
        <v>762000</v>
      </c>
      <c r="L101" s="51">
        <f t="shared" si="18"/>
        <v>300000</v>
      </c>
      <c r="M101" s="94">
        <f t="shared" si="19"/>
        <v>3240000</v>
      </c>
      <c r="N101" s="63">
        <v>571000</v>
      </c>
      <c r="O101" s="158">
        <v>1905000</v>
      </c>
      <c r="P101" s="87">
        <v>1400</v>
      </c>
      <c r="Q101" s="87">
        <v>2000</v>
      </c>
      <c r="R101" s="152">
        <v>1</v>
      </c>
      <c r="S101" s="58" t="s">
        <v>513</v>
      </c>
      <c r="T101" s="63"/>
      <c r="U101" s="63" t="s">
        <v>202</v>
      </c>
      <c r="V101" s="66">
        <v>1092</v>
      </c>
      <c r="W101" s="66" t="s">
        <v>174</v>
      </c>
      <c r="X101" s="64" t="s">
        <v>203</v>
      </c>
      <c r="Y101" s="64" t="s">
        <v>204</v>
      </c>
      <c r="Z101" s="79" t="s">
        <v>363</v>
      </c>
    </row>
    <row r="102" spans="1:26" ht="63.75">
      <c r="A102" s="62" t="s">
        <v>119</v>
      </c>
      <c r="B102" s="62" t="s">
        <v>110</v>
      </c>
      <c r="C102" s="42" t="s">
        <v>421</v>
      </c>
      <c r="D102" s="63"/>
      <c r="E102" s="139">
        <v>50</v>
      </c>
      <c r="F102" s="142" t="s">
        <v>724</v>
      </c>
      <c r="G102" s="136"/>
      <c r="H102" s="106">
        <v>4726000</v>
      </c>
      <c r="I102" s="28">
        <f t="shared" si="15"/>
        <v>1890400</v>
      </c>
      <c r="J102" s="49">
        <f t="shared" si="16"/>
        <v>4726000</v>
      </c>
      <c r="K102" s="50">
        <f t="shared" si="17"/>
        <v>1890400</v>
      </c>
      <c r="L102" s="51">
        <f t="shared" si="18"/>
        <v>300000</v>
      </c>
      <c r="M102" s="156">
        <f t="shared" si="19"/>
        <v>3800000</v>
      </c>
      <c r="N102" s="63">
        <v>1890000</v>
      </c>
      <c r="O102" s="158">
        <v>3271000</v>
      </c>
      <c r="P102" s="85">
        <v>1000</v>
      </c>
      <c r="Q102" s="110" t="s">
        <v>810</v>
      </c>
      <c r="R102" s="75">
        <v>1</v>
      </c>
      <c r="S102" s="58" t="s">
        <v>513</v>
      </c>
      <c r="T102" s="63" t="s">
        <v>268</v>
      </c>
      <c r="U102" s="63" t="s">
        <v>427</v>
      </c>
      <c r="V102" s="65">
        <v>1096</v>
      </c>
      <c r="W102" s="66" t="s">
        <v>174</v>
      </c>
      <c r="X102" s="64" t="s">
        <v>269</v>
      </c>
      <c r="Y102" s="64" t="s">
        <v>270</v>
      </c>
      <c r="Z102" s="72" t="s">
        <v>399</v>
      </c>
    </row>
    <row r="103" spans="1:26" ht="51">
      <c r="A103" s="62" t="s">
        <v>120</v>
      </c>
      <c r="B103" s="62" t="s">
        <v>111</v>
      </c>
      <c r="C103" s="42" t="s">
        <v>516</v>
      </c>
      <c r="D103" s="63"/>
      <c r="E103" s="139">
        <v>60</v>
      </c>
      <c r="F103" s="142" t="s">
        <v>678</v>
      </c>
      <c r="G103" s="136"/>
      <c r="H103" s="106">
        <v>7200000</v>
      </c>
      <c r="I103" s="28">
        <f t="shared" si="15"/>
        <v>2880000</v>
      </c>
      <c r="J103" s="49">
        <f t="shared" si="16"/>
        <v>7200000</v>
      </c>
      <c r="K103" s="50">
        <f t="shared" si="17"/>
        <v>2880000</v>
      </c>
      <c r="L103" s="51">
        <f t="shared" si="18"/>
        <v>300000</v>
      </c>
      <c r="M103" s="94">
        <f t="shared" si="19"/>
        <v>4500000</v>
      </c>
      <c r="N103" s="63">
        <v>2880000</v>
      </c>
      <c r="O103" s="22">
        <v>4320000</v>
      </c>
      <c r="P103" s="85">
        <v>400</v>
      </c>
      <c r="Q103" s="110" t="s">
        <v>811</v>
      </c>
      <c r="R103" s="75">
        <v>2</v>
      </c>
      <c r="S103" s="58" t="s">
        <v>513</v>
      </c>
      <c r="T103" s="63" t="s">
        <v>175</v>
      </c>
      <c r="U103" s="63" t="s">
        <v>176</v>
      </c>
      <c r="V103" s="65">
        <v>1094</v>
      </c>
      <c r="W103" s="66" t="s">
        <v>174</v>
      </c>
      <c r="X103" s="64" t="s">
        <v>177</v>
      </c>
      <c r="Y103" s="64" t="s">
        <v>178</v>
      </c>
      <c r="Z103" s="72" t="s">
        <v>361</v>
      </c>
    </row>
    <row r="104" spans="1:26" ht="76.5">
      <c r="A104" s="62" t="s">
        <v>126</v>
      </c>
      <c r="B104" s="62" t="s">
        <v>112</v>
      </c>
      <c r="C104" s="42" t="s">
        <v>517</v>
      </c>
      <c r="D104" s="63"/>
      <c r="E104" s="139">
        <v>30</v>
      </c>
      <c r="F104" s="142" t="s">
        <v>854</v>
      </c>
      <c r="G104" s="136"/>
      <c r="H104" s="106">
        <v>3094000</v>
      </c>
      <c r="I104" s="28">
        <f t="shared" si="15"/>
        <v>1237600</v>
      </c>
      <c r="J104" s="49">
        <f t="shared" si="16"/>
        <v>3094000</v>
      </c>
      <c r="K104" s="50">
        <f t="shared" si="17"/>
        <v>1237600</v>
      </c>
      <c r="L104" s="51">
        <f t="shared" si="18"/>
        <v>300000</v>
      </c>
      <c r="M104" s="94">
        <f t="shared" si="19"/>
        <v>2400000</v>
      </c>
      <c r="N104" s="63">
        <v>1238000</v>
      </c>
      <c r="O104" s="22">
        <v>1856000</v>
      </c>
      <c r="P104" s="85">
        <v>300</v>
      </c>
      <c r="Q104" s="85">
        <v>1000</v>
      </c>
      <c r="R104" s="75">
        <v>2</v>
      </c>
      <c r="S104" s="58" t="s">
        <v>513</v>
      </c>
      <c r="T104" s="63" t="s">
        <v>233</v>
      </c>
      <c r="U104" s="63" t="s">
        <v>718</v>
      </c>
      <c r="V104" s="65">
        <v>1464</v>
      </c>
      <c r="W104" s="66" t="s">
        <v>180</v>
      </c>
      <c r="X104" s="64" t="s">
        <v>296</v>
      </c>
      <c r="Y104" s="64" t="s">
        <v>717</v>
      </c>
      <c r="Z104" s="71" t="s">
        <v>716</v>
      </c>
    </row>
    <row r="105" spans="1:26" s="7" customFormat="1" ht="76.5">
      <c r="A105" s="62" t="s">
        <v>127</v>
      </c>
      <c r="B105" s="62" t="s">
        <v>113</v>
      </c>
      <c r="C105" s="42" t="s">
        <v>518</v>
      </c>
      <c r="D105" s="63"/>
      <c r="E105" s="139">
        <v>29</v>
      </c>
      <c r="F105" s="142" t="s">
        <v>855</v>
      </c>
      <c r="G105" s="136"/>
      <c r="H105" s="106">
        <v>1075000</v>
      </c>
      <c r="I105" s="28">
        <f t="shared" si="15"/>
        <v>430000</v>
      </c>
      <c r="J105" s="49">
        <f t="shared" si="16"/>
        <v>1075000</v>
      </c>
      <c r="K105" s="50">
        <f t="shared" si="17"/>
        <v>430000</v>
      </c>
      <c r="L105" s="51">
        <f t="shared" si="18"/>
        <v>290000</v>
      </c>
      <c r="M105" s="94">
        <f t="shared" si="19"/>
        <v>2330000</v>
      </c>
      <c r="N105" s="63">
        <v>430000</v>
      </c>
      <c r="O105" s="22">
        <v>645000</v>
      </c>
      <c r="P105" s="85">
        <v>800</v>
      </c>
      <c r="Q105" s="110" t="s">
        <v>805</v>
      </c>
      <c r="R105" s="75">
        <v>2</v>
      </c>
      <c r="S105" s="58" t="s">
        <v>513</v>
      </c>
      <c r="T105" s="63" t="s">
        <v>233</v>
      </c>
      <c r="U105" s="63" t="s">
        <v>718</v>
      </c>
      <c r="V105" s="65">
        <v>1464</v>
      </c>
      <c r="W105" s="66" t="s">
        <v>180</v>
      </c>
      <c r="X105" s="64" t="s">
        <v>296</v>
      </c>
      <c r="Y105" s="64" t="s">
        <v>717</v>
      </c>
      <c r="Z105" s="71" t="s">
        <v>716</v>
      </c>
    </row>
    <row r="106" spans="1:26" ht="89.25">
      <c r="A106" s="62" t="s">
        <v>128</v>
      </c>
      <c r="B106" s="62" t="s">
        <v>114</v>
      </c>
      <c r="C106" s="42" t="s">
        <v>519</v>
      </c>
      <c r="D106" s="63" t="s">
        <v>633</v>
      </c>
      <c r="E106" s="139">
        <v>21</v>
      </c>
      <c r="F106" s="142" t="s">
        <v>679</v>
      </c>
      <c r="G106" s="136"/>
      <c r="H106" s="106">
        <v>10338000</v>
      </c>
      <c r="I106" s="28">
        <f t="shared" si="15"/>
        <v>2600000</v>
      </c>
      <c r="J106" s="49">
        <f t="shared" si="16"/>
        <v>10338000</v>
      </c>
      <c r="K106" s="50">
        <f t="shared" si="17"/>
        <v>2600000</v>
      </c>
      <c r="L106" s="51">
        <f t="shared" si="18"/>
        <v>210000</v>
      </c>
      <c r="M106" s="95">
        <f t="shared" si="19"/>
        <v>2600000</v>
      </c>
      <c r="N106" s="63">
        <v>4135000</v>
      </c>
      <c r="O106" s="22">
        <v>6203000</v>
      </c>
      <c r="P106" s="69" t="s">
        <v>168</v>
      </c>
      <c r="Q106" s="85" t="s">
        <v>168</v>
      </c>
      <c r="R106" s="75">
        <v>2</v>
      </c>
      <c r="S106" s="58" t="s">
        <v>798</v>
      </c>
      <c r="T106" s="63" t="s">
        <v>221</v>
      </c>
      <c r="U106" s="63" t="s">
        <v>747</v>
      </c>
      <c r="V106" s="65">
        <v>1098</v>
      </c>
      <c r="W106" s="66" t="s">
        <v>174</v>
      </c>
      <c r="X106" s="64" t="s">
        <v>222</v>
      </c>
      <c r="Y106" s="64" t="s">
        <v>862</v>
      </c>
      <c r="Z106" s="71" t="s">
        <v>377</v>
      </c>
    </row>
    <row r="107" spans="1:26" ht="38.25">
      <c r="A107" s="62" t="s">
        <v>129</v>
      </c>
      <c r="B107" s="213" t="s">
        <v>115</v>
      </c>
      <c r="C107" s="202" t="s">
        <v>520</v>
      </c>
      <c r="D107" s="63"/>
      <c r="E107" s="182">
        <v>66</v>
      </c>
      <c r="F107" s="142" t="s">
        <v>856</v>
      </c>
      <c r="G107" s="136"/>
      <c r="H107" s="106">
        <v>1205000</v>
      </c>
      <c r="I107" s="115">
        <f t="shared" si="15"/>
        <v>482000</v>
      </c>
      <c r="J107" s="190">
        <f>H107+H108</f>
        <v>2645000</v>
      </c>
      <c r="K107" s="192">
        <f>IF(I107+I108&gt;M107,M107,I107+I108)</f>
        <v>1058000</v>
      </c>
      <c r="L107" s="51">
        <f t="shared" si="18"/>
        <v>300000</v>
      </c>
      <c r="M107" s="188">
        <f t="shared" si="19"/>
        <v>4920000</v>
      </c>
      <c r="N107" s="182">
        <v>482000</v>
      </c>
      <c r="O107" s="182">
        <v>723000</v>
      </c>
      <c r="P107" s="184" t="s">
        <v>168</v>
      </c>
      <c r="Q107" s="206">
        <v>400</v>
      </c>
      <c r="R107" s="75">
        <v>2</v>
      </c>
      <c r="S107" s="58" t="s">
        <v>513</v>
      </c>
      <c r="T107" s="63"/>
      <c r="U107" s="75" t="s">
        <v>764</v>
      </c>
      <c r="V107" s="75">
        <v>1202</v>
      </c>
      <c r="W107" s="66" t="s">
        <v>180</v>
      </c>
      <c r="X107" s="75" t="s">
        <v>400</v>
      </c>
      <c r="Y107" s="75" t="s">
        <v>401</v>
      </c>
      <c r="Z107" s="71" t="s">
        <v>402</v>
      </c>
    </row>
    <row r="108" spans="1:26" ht="38.25">
      <c r="A108" s="62" t="s">
        <v>130</v>
      </c>
      <c r="B108" s="215"/>
      <c r="C108" s="204"/>
      <c r="D108" s="63"/>
      <c r="E108" s="183"/>
      <c r="F108" s="142" t="s">
        <v>765</v>
      </c>
      <c r="G108" s="136"/>
      <c r="H108" s="106">
        <v>1440000</v>
      </c>
      <c r="I108" s="115">
        <f>IF(H108&lt;750000,0,IF(H108*0.4&gt;M107,M107,H108*0.4))</f>
        <v>576000</v>
      </c>
      <c r="J108" s="191"/>
      <c r="K108" s="193"/>
      <c r="L108" s="51">
        <f>IF(E107&gt;=30,300000,E107*10000)</f>
        <v>300000</v>
      </c>
      <c r="M108" s="189"/>
      <c r="N108" s="183"/>
      <c r="O108" s="183"/>
      <c r="P108" s="185"/>
      <c r="Q108" s="208"/>
      <c r="R108" s="75">
        <v>2</v>
      </c>
      <c r="S108" s="58" t="s">
        <v>513</v>
      </c>
      <c r="T108" s="63"/>
      <c r="U108" s="75" t="s">
        <v>764</v>
      </c>
      <c r="V108" s="75">
        <v>1202</v>
      </c>
      <c r="W108" s="66" t="s">
        <v>180</v>
      </c>
      <c r="X108" s="75" t="s">
        <v>400</v>
      </c>
      <c r="Y108" s="75" t="s">
        <v>401</v>
      </c>
      <c r="Z108" s="71" t="s">
        <v>402</v>
      </c>
    </row>
    <row r="109" spans="1:26" ht="76.5">
      <c r="A109" s="62" t="s">
        <v>131</v>
      </c>
      <c r="B109" s="62" t="s">
        <v>116</v>
      </c>
      <c r="C109" s="68" t="s">
        <v>521</v>
      </c>
      <c r="D109" s="63"/>
      <c r="E109" s="63">
        <v>22</v>
      </c>
      <c r="F109" s="142" t="s">
        <v>766</v>
      </c>
      <c r="G109" s="173"/>
      <c r="H109" s="106">
        <v>3055000</v>
      </c>
      <c r="I109" s="174">
        <f aca="true" t="shared" si="20" ref="I109:I124">IF(H109&lt;750000,0,IF(H109*0.4&gt;M109,M109,H109*0.4))</f>
        <v>1222000</v>
      </c>
      <c r="J109" s="49">
        <f aca="true" t="shared" si="21" ref="J109:J123">H109</f>
        <v>3055000</v>
      </c>
      <c r="K109" s="50">
        <f aca="true" t="shared" si="22" ref="K109:K123">IF(I109+0&gt;M109,M109,I109+0)</f>
        <v>1222000</v>
      </c>
      <c r="L109" s="51">
        <f aca="true" t="shared" si="23" ref="L109:L124">IF(E109&gt;=30,300000,E109*10000)</f>
        <v>220000</v>
      </c>
      <c r="M109" s="161">
        <f aca="true" t="shared" si="24" ref="M109:M124">IF(D109=0,E109*70000+300000,E109*100000+500000)</f>
        <v>1840000</v>
      </c>
      <c r="N109" s="63">
        <v>1222000</v>
      </c>
      <c r="O109" s="63">
        <v>1833000</v>
      </c>
      <c r="P109" s="104">
        <v>1600</v>
      </c>
      <c r="Q109" s="110" t="s">
        <v>812</v>
      </c>
      <c r="R109" s="75">
        <v>5</v>
      </c>
      <c r="S109" s="63"/>
      <c r="T109" s="63" t="s">
        <v>233</v>
      </c>
      <c r="U109" s="63" t="s">
        <v>718</v>
      </c>
      <c r="V109" s="65">
        <v>1464</v>
      </c>
      <c r="W109" s="66" t="s">
        <v>180</v>
      </c>
      <c r="X109" s="64" t="s">
        <v>296</v>
      </c>
      <c r="Y109" s="64" t="s">
        <v>717</v>
      </c>
      <c r="Z109" s="71" t="s">
        <v>716</v>
      </c>
    </row>
    <row r="110" spans="1:26" ht="38.25">
      <c r="A110" s="150" t="s">
        <v>132</v>
      </c>
      <c r="B110" s="150" t="s">
        <v>117</v>
      </c>
      <c r="C110" s="166" t="s">
        <v>522</v>
      </c>
      <c r="D110" s="145"/>
      <c r="E110" s="167">
        <v>43</v>
      </c>
      <c r="F110" s="168" t="s">
        <v>730</v>
      </c>
      <c r="G110" s="169"/>
      <c r="H110" s="170">
        <v>1000000</v>
      </c>
      <c r="I110" s="171">
        <f t="shared" si="20"/>
        <v>400000</v>
      </c>
      <c r="J110" s="143">
        <f t="shared" si="21"/>
        <v>1000000</v>
      </c>
      <c r="K110" s="144">
        <f t="shared" si="22"/>
        <v>400000</v>
      </c>
      <c r="L110" s="172">
        <f t="shared" si="23"/>
        <v>300000</v>
      </c>
      <c r="M110" s="146">
        <f t="shared" si="24"/>
        <v>3310000</v>
      </c>
      <c r="N110" s="145">
        <v>400000</v>
      </c>
      <c r="O110" s="145">
        <v>600000</v>
      </c>
      <c r="P110" s="104">
        <v>1400</v>
      </c>
      <c r="Q110" s="85" t="s">
        <v>168</v>
      </c>
      <c r="R110" s="75">
        <v>5</v>
      </c>
      <c r="S110" s="58" t="s">
        <v>513</v>
      </c>
      <c r="T110" s="63"/>
      <c r="U110" s="64" t="s">
        <v>692</v>
      </c>
      <c r="V110" s="65">
        <v>1096</v>
      </c>
      <c r="W110" s="66" t="s">
        <v>174</v>
      </c>
      <c r="X110" s="63" t="s">
        <v>693</v>
      </c>
      <c r="Y110" s="64" t="s">
        <v>694</v>
      </c>
      <c r="Z110" s="71" t="s">
        <v>695</v>
      </c>
    </row>
    <row r="111" spans="1:26" ht="38.25">
      <c r="A111" s="62" t="s">
        <v>133</v>
      </c>
      <c r="B111" s="62" t="s">
        <v>118</v>
      </c>
      <c r="C111" s="68" t="s">
        <v>685</v>
      </c>
      <c r="D111" s="63"/>
      <c r="E111" s="139">
        <v>14</v>
      </c>
      <c r="F111" s="142" t="s">
        <v>735</v>
      </c>
      <c r="G111" s="136"/>
      <c r="H111" s="106">
        <v>3250000</v>
      </c>
      <c r="I111" s="28">
        <f t="shared" si="20"/>
        <v>1280000</v>
      </c>
      <c r="J111" s="49">
        <f t="shared" si="21"/>
        <v>3250000</v>
      </c>
      <c r="K111" s="50">
        <f t="shared" si="22"/>
        <v>1280000</v>
      </c>
      <c r="L111" s="51">
        <f t="shared" si="23"/>
        <v>140000</v>
      </c>
      <c r="M111" s="94">
        <f t="shared" si="24"/>
        <v>1280000</v>
      </c>
      <c r="N111" s="63">
        <v>1280000</v>
      </c>
      <c r="O111" s="22">
        <v>2050000</v>
      </c>
      <c r="P111" s="69" t="s">
        <v>168</v>
      </c>
      <c r="Q111" s="85" t="s">
        <v>168</v>
      </c>
      <c r="R111" s="75">
        <v>8</v>
      </c>
      <c r="S111" s="63"/>
      <c r="T111" s="75"/>
      <c r="U111" s="75" t="s">
        <v>687</v>
      </c>
      <c r="V111" s="75">
        <v>8143</v>
      </c>
      <c r="W111" s="75" t="s">
        <v>688</v>
      </c>
      <c r="X111" s="75" t="s">
        <v>689</v>
      </c>
      <c r="Y111" s="75" t="s">
        <v>690</v>
      </c>
      <c r="Z111" s="72" t="s">
        <v>691</v>
      </c>
    </row>
    <row r="112" spans="1:26" ht="25.5">
      <c r="A112" s="62" t="s">
        <v>134</v>
      </c>
      <c r="B112" s="62" t="s">
        <v>119</v>
      </c>
      <c r="C112" s="68" t="s">
        <v>523</v>
      </c>
      <c r="D112" s="63"/>
      <c r="E112" s="139">
        <v>26</v>
      </c>
      <c r="F112" s="142" t="s">
        <v>731</v>
      </c>
      <c r="G112" s="136"/>
      <c r="H112" s="106">
        <v>3089000</v>
      </c>
      <c r="I112" s="28">
        <f t="shared" si="20"/>
        <v>1235600</v>
      </c>
      <c r="J112" s="49">
        <f t="shared" si="21"/>
        <v>3089000</v>
      </c>
      <c r="K112" s="50">
        <f t="shared" si="22"/>
        <v>1235600</v>
      </c>
      <c r="L112" s="51">
        <f t="shared" si="23"/>
        <v>260000</v>
      </c>
      <c r="M112" s="94">
        <f t="shared" si="24"/>
        <v>2120000</v>
      </c>
      <c r="N112" s="63">
        <v>1235000</v>
      </c>
      <c r="O112" s="22">
        <v>1854000</v>
      </c>
      <c r="P112" s="69" t="s">
        <v>168</v>
      </c>
      <c r="Q112" s="85" t="s">
        <v>168</v>
      </c>
      <c r="R112" s="75">
        <v>7</v>
      </c>
      <c r="S112" s="63"/>
      <c r="T112" s="63" t="s">
        <v>175</v>
      </c>
      <c r="U112" s="63" t="s">
        <v>176</v>
      </c>
      <c r="V112" s="65">
        <v>1094</v>
      </c>
      <c r="W112" s="75" t="s">
        <v>180</v>
      </c>
      <c r="X112" s="64" t="s">
        <v>177</v>
      </c>
      <c r="Y112" s="64" t="s">
        <v>178</v>
      </c>
      <c r="Z112" s="72" t="s">
        <v>361</v>
      </c>
    </row>
    <row r="113" spans="1:26" ht="38.25">
      <c r="A113" s="62" t="s">
        <v>135</v>
      </c>
      <c r="B113" s="62" t="s">
        <v>120</v>
      </c>
      <c r="C113" s="68" t="s">
        <v>524</v>
      </c>
      <c r="D113" s="63"/>
      <c r="E113" s="139">
        <v>16</v>
      </c>
      <c r="F113" s="142" t="s">
        <v>616</v>
      </c>
      <c r="G113" s="136"/>
      <c r="H113" s="106">
        <v>836000</v>
      </c>
      <c r="I113" s="28">
        <f t="shared" si="20"/>
        <v>334400</v>
      </c>
      <c r="J113" s="49">
        <f t="shared" si="21"/>
        <v>836000</v>
      </c>
      <c r="K113" s="50">
        <f t="shared" si="22"/>
        <v>334400</v>
      </c>
      <c r="L113" s="51">
        <f t="shared" si="23"/>
        <v>160000</v>
      </c>
      <c r="M113" s="94">
        <f t="shared" si="24"/>
        <v>1420000</v>
      </c>
      <c r="N113" s="63">
        <v>334000</v>
      </c>
      <c r="O113" s="22">
        <v>502000</v>
      </c>
      <c r="P113" s="85">
        <v>700</v>
      </c>
      <c r="Q113" s="85">
        <v>700</v>
      </c>
      <c r="R113" s="75">
        <v>7</v>
      </c>
      <c r="S113" s="63"/>
      <c r="T113" s="63" t="s">
        <v>175</v>
      </c>
      <c r="U113" s="63" t="s">
        <v>176</v>
      </c>
      <c r="V113" s="65">
        <v>1094</v>
      </c>
      <c r="W113" s="75" t="s">
        <v>180</v>
      </c>
      <c r="X113" s="64" t="s">
        <v>177</v>
      </c>
      <c r="Y113" s="64" t="s">
        <v>178</v>
      </c>
      <c r="Z113" s="72" t="s">
        <v>361</v>
      </c>
    </row>
    <row r="114" spans="1:26" ht="63.75">
      <c r="A114" s="62" t="s">
        <v>136</v>
      </c>
      <c r="B114" s="62" t="s">
        <v>126</v>
      </c>
      <c r="C114" s="68" t="s">
        <v>525</v>
      </c>
      <c r="D114" s="63"/>
      <c r="E114" s="139">
        <v>40</v>
      </c>
      <c r="F114" s="142" t="s">
        <v>767</v>
      </c>
      <c r="G114" s="136"/>
      <c r="H114" s="106">
        <v>3500000</v>
      </c>
      <c r="I114" s="28">
        <f t="shared" si="20"/>
        <v>1400000</v>
      </c>
      <c r="J114" s="49">
        <f t="shared" si="21"/>
        <v>3500000</v>
      </c>
      <c r="K114" s="50">
        <f t="shared" si="22"/>
        <v>1400000</v>
      </c>
      <c r="L114" s="51">
        <f t="shared" si="23"/>
        <v>300000</v>
      </c>
      <c r="M114" s="94">
        <f t="shared" si="24"/>
        <v>3100000</v>
      </c>
      <c r="N114" s="63">
        <v>1400000</v>
      </c>
      <c r="O114" s="22">
        <v>2100000</v>
      </c>
      <c r="P114" s="69" t="s">
        <v>168</v>
      </c>
      <c r="Q114" s="110" t="s">
        <v>813</v>
      </c>
      <c r="R114" s="75">
        <v>7</v>
      </c>
      <c r="S114" s="63"/>
      <c r="T114" s="63" t="s">
        <v>316</v>
      </c>
      <c r="U114" s="64" t="s">
        <v>245</v>
      </c>
      <c r="V114" s="66">
        <v>1094</v>
      </c>
      <c r="W114" s="66" t="s">
        <v>180</v>
      </c>
      <c r="X114" s="63" t="s">
        <v>346</v>
      </c>
      <c r="Y114" s="64" t="s">
        <v>246</v>
      </c>
      <c r="Z114" s="79" t="s">
        <v>345</v>
      </c>
    </row>
    <row r="115" spans="1:26" ht="25.5">
      <c r="A115" s="62" t="s">
        <v>137</v>
      </c>
      <c r="B115" s="62" t="s">
        <v>127</v>
      </c>
      <c r="C115" s="68" t="s">
        <v>526</v>
      </c>
      <c r="D115" s="63"/>
      <c r="E115" s="139">
        <v>31</v>
      </c>
      <c r="F115" s="142" t="s">
        <v>678</v>
      </c>
      <c r="G115" s="136"/>
      <c r="H115" s="106">
        <v>5348000</v>
      </c>
      <c r="I115" s="28">
        <f t="shared" si="20"/>
        <v>2139200</v>
      </c>
      <c r="J115" s="49">
        <f t="shared" si="21"/>
        <v>5348000</v>
      </c>
      <c r="K115" s="50">
        <f t="shared" si="22"/>
        <v>2139200</v>
      </c>
      <c r="L115" s="51">
        <f t="shared" si="23"/>
        <v>300000</v>
      </c>
      <c r="M115" s="94">
        <f t="shared" si="24"/>
        <v>2470000</v>
      </c>
      <c r="N115" s="63">
        <v>2139000</v>
      </c>
      <c r="O115" s="22">
        <v>3209000</v>
      </c>
      <c r="P115" s="69" t="s">
        <v>168</v>
      </c>
      <c r="Q115" s="85">
        <v>900</v>
      </c>
      <c r="R115" s="75">
        <v>3</v>
      </c>
      <c r="S115" s="58" t="s">
        <v>617</v>
      </c>
      <c r="T115" s="63" t="s">
        <v>175</v>
      </c>
      <c r="U115" s="63" t="s">
        <v>176</v>
      </c>
      <c r="V115" s="65">
        <v>1094</v>
      </c>
      <c r="W115" s="75" t="s">
        <v>180</v>
      </c>
      <c r="X115" s="64" t="s">
        <v>177</v>
      </c>
      <c r="Y115" s="64" t="s">
        <v>178</v>
      </c>
      <c r="Z115" s="72" t="s">
        <v>361</v>
      </c>
    </row>
    <row r="116" spans="1:26" ht="38.25">
      <c r="A116" s="62" t="s">
        <v>138</v>
      </c>
      <c r="B116" s="62" t="s">
        <v>128</v>
      </c>
      <c r="C116" s="68" t="s">
        <v>527</v>
      </c>
      <c r="D116" s="63"/>
      <c r="E116" s="139">
        <v>20</v>
      </c>
      <c r="F116" s="142" t="s">
        <v>857</v>
      </c>
      <c r="G116" s="136"/>
      <c r="H116" s="106">
        <v>3370000</v>
      </c>
      <c r="I116" s="28">
        <f t="shared" si="20"/>
        <v>1348000</v>
      </c>
      <c r="J116" s="49">
        <f t="shared" si="21"/>
        <v>3370000</v>
      </c>
      <c r="K116" s="50">
        <f t="shared" si="22"/>
        <v>1348000</v>
      </c>
      <c r="L116" s="51">
        <f t="shared" si="23"/>
        <v>200000</v>
      </c>
      <c r="M116" s="94">
        <f t="shared" si="24"/>
        <v>1700000</v>
      </c>
      <c r="N116" s="63">
        <v>1348000</v>
      </c>
      <c r="O116" s="22">
        <v>2022000</v>
      </c>
      <c r="P116" s="85">
        <v>400</v>
      </c>
      <c r="Q116" s="85">
        <v>1000</v>
      </c>
      <c r="R116" s="75">
        <v>3</v>
      </c>
      <c r="S116" s="58"/>
      <c r="T116" s="63"/>
      <c r="U116" s="64" t="s">
        <v>211</v>
      </c>
      <c r="V116" s="66">
        <v>1094</v>
      </c>
      <c r="W116" s="66" t="s">
        <v>180</v>
      </c>
      <c r="X116" s="64" t="s">
        <v>411</v>
      </c>
      <c r="Y116" s="64" t="s">
        <v>212</v>
      </c>
      <c r="Z116" s="72" t="s">
        <v>306</v>
      </c>
    </row>
    <row r="117" spans="1:26" ht="38.25">
      <c r="A117" s="62" t="s">
        <v>139</v>
      </c>
      <c r="B117" s="62" t="s">
        <v>129</v>
      </c>
      <c r="C117" s="68" t="s">
        <v>528</v>
      </c>
      <c r="D117" s="63"/>
      <c r="E117" s="139">
        <v>24</v>
      </c>
      <c r="F117" s="142" t="s">
        <v>703</v>
      </c>
      <c r="G117" s="136"/>
      <c r="H117" s="106">
        <v>14885000</v>
      </c>
      <c r="I117" s="28">
        <f t="shared" si="20"/>
        <v>1980000</v>
      </c>
      <c r="J117" s="49">
        <f t="shared" si="21"/>
        <v>14885000</v>
      </c>
      <c r="K117" s="50">
        <f t="shared" si="22"/>
        <v>1980000</v>
      </c>
      <c r="L117" s="51">
        <f t="shared" si="23"/>
        <v>240000</v>
      </c>
      <c r="M117" s="94">
        <f t="shared" si="24"/>
        <v>1980000</v>
      </c>
      <c r="N117" s="63">
        <v>3000000</v>
      </c>
      <c r="O117" s="22">
        <v>14889000</v>
      </c>
      <c r="P117" s="85">
        <v>300</v>
      </c>
      <c r="Q117" s="85" t="s">
        <v>168</v>
      </c>
      <c r="R117" s="75">
        <v>3</v>
      </c>
      <c r="S117" s="58" t="s">
        <v>617</v>
      </c>
      <c r="T117" s="63" t="s">
        <v>253</v>
      </c>
      <c r="U117" s="64" t="s">
        <v>252</v>
      </c>
      <c r="V117" s="66">
        <v>1094</v>
      </c>
      <c r="W117" s="66" t="s">
        <v>180</v>
      </c>
      <c r="X117" s="64" t="s">
        <v>254</v>
      </c>
      <c r="Y117" s="64" t="s">
        <v>255</v>
      </c>
      <c r="Z117" s="71" t="s">
        <v>405</v>
      </c>
    </row>
    <row r="118" spans="1:26" ht="25.5">
      <c r="A118" s="62" t="s">
        <v>140</v>
      </c>
      <c r="B118" s="62" t="s">
        <v>130</v>
      </c>
      <c r="C118" s="68" t="s">
        <v>529</v>
      </c>
      <c r="D118" s="63"/>
      <c r="E118" s="139">
        <v>41</v>
      </c>
      <c r="F118" s="142" t="s">
        <v>679</v>
      </c>
      <c r="G118" s="136"/>
      <c r="H118" s="106">
        <v>5265000</v>
      </c>
      <c r="I118" s="78">
        <f t="shared" si="20"/>
        <v>2106000</v>
      </c>
      <c r="J118" s="49">
        <f t="shared" si="21"/>
        <v>5265000</v>
      </c>
      <c r="K118" s="50">
        <f t="shared" si="22"/>
        <v>2106000</v>
      </c>
      <c r="L118" s="51">
        <f t="shared" si="23"/>
        <v>300000</v>
      </c>
      <c r="M118" s="95">
        <f t="shared" si="24"/>
        <v>3170000</v>
      </c>
      <c r="N118" s="63">
        <v>1880000</v>
      </c>
      <c r="O118" s="164">
        <v>3385000</v>
      </c>
      <c r="P118" s="85">
        <v>1800</v>
      </c>
      <c r="Q118" s="85" t="s">
        <v>168</v>
      </c>
      <c r="R118" s="75">
        <v>3</v>
      </c>
      <c r="S118" s="63"/>
      <c r="T118" s="63" t="s">
        <v>253</v>
      </c>
      <c r="U118" s="64" t="s">
        <v>252</v>
      </c>
      <c r="V118" s="66">
        <v>1094</v>
      </c>
      <c r="W118" s="66" t="s">
        <v>180</v>
      </c>
      <c r="X118" s="64" t="s">
        <v>254</v>
      </c>
      <c r="Y118" s="64" t="s">
        <v>255</v>
      </c>
      <c r="Z118" s="71" t="s">
        <v>405</v>
      </c>
    </row>
    <row r="119" spans="1:26" ht="63.75">
      <c r="A119" s="62" t="s">
        <v>141</v>
      </c>
      <c r="B119" s="62" t="s">
        <v>131</v>
      </c>
      <c r="C119" s="68" t="s">
        <v>530</v>
      </c>
      <c r="D119" s="63"/>
      <c r="E119" s="139">
        <v>26</v>
      </c>
      <c r="F119" s="142" t="s">
        <v>679</v>
      </c>
      <c r="G119" s="136"/>
      <c r="H119" s="106">
        <v>7361000</v>
      </c>
      <c r="I119" s="28">
        <f t="shared" si="20"/>
        <v>2120000</v>
      </c>
      <c r="J119" s="49">
        <f t="shared" si="21"/>
        <v>7361000</v>
      </c>
      <c r="K119" s="50">
        <f t="shared" si="22"/>
        <v>2120000</v>
      </c>
      <c r="L119" s="51">
        <f t="shared" si="23"/>
        <v>260000</v>
      </c>
      <c r="M119" s="94">
        <f t="shared" si="24"/>
        <v>2120000</v>
      </c>
      <c r="N119" s="63">
        <v>2361000</v>
      </c>
      <c r="O119" s="22">
        <v>5000000</v>
      </c>
      <c r="P119" s="69" t="s">
        <v>168</v>
      </c>
      <c r="Q119" s="110" t="s">
        <v>867</v>
      </c>
      <c r="R119" s="75">
        <v>3</v>
      </c>
      <c r="S119" s="58" t="s">
        <v>617</v>
      </c>
      <c r="T119" s="63" t="s">
        <v>253</v>
      </c>
      <c r="U119" s="63" t="s">
        <v>252</v>
      </c>
      <c r="V119" s="65">
        <v>1094</v>
      </c>
      <c r="W119" s="66" t="s">
        <v>174</v>
      </c>
      <c r="X119" s="64" t="s">
        <v>254</v>
      </c>
      <c r="Y119" s="64" t="s">
        <v>255</v>
      </c>
      <c r="Z119" s="71" t="s">
        <v>405</v>
      </c>
    </row>
    <row r="120" spans="1:26" ht="25.5">
      <c r="A120" s="62" t="s">
        <v>142</v>
      </c>
      <c r="B120" s="62" t="s">
        <v>132</v>
      </c>
      <c r="C120" s="68" t="s">
        <v>531</v>
      </c>
      <c r="D120" s="63"/>
      <c r="E120" s="139">
        <v>33</v>
      </c>
      <c r="F120" s="142" t="s">
        <v>732</v>
      </c>
      <c r="G120" s="136"/>
      <c r="H120" s="106">
        <v>5491000</v>
      </c>
      <c r="I120" s="28">
        <f t="shared" si="20"/>
        <v>2196400</v>
      </c>
      <c r="J120" s="49">
        <f t="shared" si="21"/>
        <v>5491000</v>
      </c>
      <c r="K120" s="50">
        <f t="shared" si="22"/>
        <v>2196400</v>
      </c>
      <c r="L120" s="51">
        <f t="shared" si="23"/>
        <v>300000</v>
      </c>
      <c r="M120" s="94">
        <f t="shared" si="24"/>
        <v>2610000</v>
      </c>
      <c r="N120" s="63">
        <v>1000000</v>
      </c>
      <c r="O120" s="22">
        <v>4491000</v>
      </c>
      <c r="P120" s="69" t="s">
        <v>168</v>
      </c>
      <c r="Q120" s="114">
        <v>300</v>
      </c>
      <c r="R120" s="75">
        <v>3</v>
      </c>
      <c r="S120" s="58" t="s">
        <v>617</v>
      </c>
      <c r="T120" s="63"/>
      <c r="U120" s="75" t="s">
        <v>241</v>
      </c>
      <c r="V120" s="75">
        <v>1142</v>
      </c>
      <c r="W120" s="75" t="s">
        <v>180</v>
      </c>
      <c r="X120" s="75" t="s">
        <v>242</v>
      </c>
      <c r="Y120" s="75" t="s">
        <v>243</v>
      </c>
      <c r="Z120" s="72" t="s">
        <v>337</v>
      </c>
    </row>
    <row r="121" spans="1:26" ht="25.5">
      <c r="A121" s="62" t="s">
        <v>143</v>
      </c>
      <c r="B121" s="62" t="s">
        <v>133</v>
      </c>
      <c r="C121" s="68" t="s">
        <v>532</v>
      </c>
      <c r="D121" s="63"/>
      <c r="E121" s="139">
        <v>17</v>
      </c>
      <c r="F121" s="142" t="s">
        <v>643</v>
      </c>
      <c r="G121" s="136"/>
      <c r="H121" s="106">
        <v>4900000</v>
      </c>
      <c r="I121" s="28">
        <f t="shared" si="20"/>
        <v>1490000</v>
      </c>
      <c r="J121" s="49">
        <f t="shared" si="21"/>
        <v>4900000</v>
      </c>
      <c r="K121" s="50">
        <f t="shared" si="22"/>
        <v>1490000</v>
      </c>
      <c r="L121" s="51">
        <f t="shared" si="23"/>
        <v>170000</v>
      </c>
      <c r="M121" s="94">
        <f t="shared" si="24"/>
        <v>1490000</v>
      </c>
      <c r="N121" s="63">
        <v>1490000</v>
      </c>
      <c r="O121" s="22">
        <v>3410000</v>
      </c>
      <c r="P121" s="69" t="s">
        <v>168</v>
      </c>
      <c r="Q121" s="85" t="s">
        <v>168</v>
      </c>
      <c r="R121" s="75">
        <v>3</v>
      </c>
      <c r="S121" s="63"/>
      <c r="T121" s="63" t="s">
        <v>316</v>
      </c>
      <c r="U121" s="64" t="s">
        <v>245</v>
      </c>
      <c r="V121" s="66">
        <v>1094</v>
      </c>
      <c r="W121" s="66" t="s">
        <v>180</v>
      </c>
      <c r="X121" s="63" t="s">
        <v>346</v>
      </c>
      <c r="Y121" s="64" t="s">
        <v>246</v>
      </c>
      <c r="Z121" s="79" t="s">
        <v>345</v>
      </c>
    </row>
    <row r="122" spans="1:26" ht="38.25">
      <c r="A122" s="62" t="s">
        <v>144</v>
      </c>
      <c r="B122" s="62" t="s">
        <v>134</v>
      </c>
      <c r="C122" s="68" t="s">
        <v>533</v>
      </c>
      <c r="D122" s="63"/>
      <c r="E122" s="139">
        <v>19</v>
      </c>
      <c r="F122" s="142" t="s">
        <v>733</v>
      </c>
      <c r="G122" s="136"/>
      <c r="H122" s="106">
        <v>2687000</v>
      </c>
      <c r="I122" s="28">
        <f t="shared" si="20"/>
        <v>1074800</v>
      </c>
      <c r="J122" s="49">
        <f t="shared" si="21"/>
        <v>2687000</v>
      </c>
      <c r="K122" s="50">
        <f t="shared" si="22"/>
        <v>1074800</v>
      </c>
      <c r="L122" s="51">
        <f t="shared" si="23"/>
        <v>190000</v>
      </c>
      <c r="M122" s="94">
        <f t="shared" si="24"/>
        <v>1630000</v>
      </c>
      <c r="N122" s="63">
        <v>1075000</v>
      </c>
      <c r="O122" s="22">
        <v>1612000</v>
      </c>
      <c r="P122" s="69" t="s">
        <v>168</v>
      </c>
      <c r="Q122" s="85" t="s">
        <v>168</v>
      </c>
      <c r="R122" s="75">
        <v>3</v>
      </c>
      <c r="S122" s="58" t="s">
        <v>634</v>
      </c>
      <c r="T122" s="63" t="s">
        <v>196</v>
      </c>
      <c r="U122" s="63" t="s">
        <v>193</v>
      </c>
      <c r="V122" s="65">
        <v>1094</v>
      </c>
      <c r="W122" s="66" t="s">
        <v>174</v>
      </c>
      <c r="X122" s="64" t="s">
        <v>194</v>
      </c>
      <c r="Y122" s="63" t="s">
        <v>195</v>
      </c>
      <c r="Z122" s="72" t="s">
        <v>282</v>
      </c>
    </row>
    <row r="123" spans="1:26" ht="38.25">
      <c r="A123" s="62" t="s">
        <v>145</v>
      </c>
      <c r="B123" s="62" t="s">
        <v>135</v>
      </c>
      <c r="C123" s="68" t="s">
        <v>534</v>
      </c>
      <c r="D123" s="63"/>
      <c r="E123" s="139">
        <v>37</v>
      </c>
      <c r="F123" s="142" t="s">
        <v>734</v>
      </c>
      <c r="G123" s="136"/>
      <c r="H123" s="106">
        <v>3653000</v>
      </c>
      <c r="I123" s="28">
        <f t="shared" si="20"/>
        <v>1461200</v>
      </c>
      <c r="J123" s="49">
        <f t="shared" si="21"/>
        <v>3653000</v>
      </c>
      <c r="K123" s="50">
        <f t="shared" si="22"/>
        <v>1461200</v>
      </c>
      <c r="L123" s="51">
        <f t="shared" si="23"/>
        <v>300000</v>
      </c>
      <c r="M123" s="94">
        <f t="shared" si="24"/>
        <v>2890000</v>
      </c>
      <c r="N123" s="63">
        <v>1461000</v>
      </c>
      <c r="O123" s="22">
        <v>2192000</v>
      </c>
      <c r="P123" s="85">
        <v>800</v>
      </c>
      <c r="Q123" s="85">
        <v>1680</v>
      </c>
      <c r="R123" s="75">
        <v>4</v>
      </c>
      <c r="S123" s="58" t="s">
        <v>617</v>
      </c>
      <c r="T123" s="63" t="s">
        <v>175</v>
      </c>
      <c r="U123" s="63" t="s">
        <v>176</v>
      </c>
      <c r="V123" s="65">
        <v>1094</v>
      </c>
      <c r="W123" s="75" t="s">
        <v>180</v>
      </c>
      <c r="X123" s="64" t="s">
        <v>177</v>
      </c>
      <c r="Y123" s="64" t="s">
        <v>178</v>
      </c>
      <c r="Z123" s="72" t="s">
        <v>361</v>
      </c>
    </row>
    <row r="124" spans="1:26" ht="38.25">
      <c r="A124" s="62" t="s">
        <v>146</v>
      </c>
      <c r="B124" s="213" t="s">
        <v>136</v>
      </c>
      <c r="C124" s="180" t="s">
        <v>414</v>
      </c>
      <c r="D124" s="63"/>
      <c r="E124" s="182">
        <v>52</v>
      </c>
      <c r="F124" s="142" t="s">
        <v>768</v>
      </c>
      <c r="G124" s="136"/>
      <c r="H124" s="106">
        <v>4318000</v>
      </c>
      <c r="I124" s="115">
        <f t="shared" si="20"/>
        <v>1727200</v>
      </c>
      <c r="J124" s="190">
        <f>H124+H125</f>
        <v>7024000</v>
      </c>
      <c r="K124" s="192">
        <f>IF(I124+I125&gt;M124,M124,I124+I125)</f>
        <v>2809600</v>
      </c>
      <c r="L124" s="51">
        <f t="shared" si="23"/>
        <v>300000</v>
      </c>
      <c r="M124" s="188">
        <f t="shared" si="24"/>
        <v>3940000</v>
      </c>
      <c r="N124" s="182">
        <v>2809000</v>
      </c>
      <c r="O124" s="182">
        <v>4215000</v>
      </c>
      <c r="P124" s="184" t="s">
        <v>168</v>
      </c>
      <c r="Q124" s="186" t="s">
        <v>814</v>
      </c>
      <c r="R124" s="75">
        <v>6</v>
      </c>
      <c r="S124" s="103" t="s">
        <v>632</v>
      </c>
      <c r="T124" s="63" t="s">
        <v>237</v>
      </c>
      <c r="U124" s="63" t="s">
        <v>238</v>
      </c>
      <c r="V124" s="65">
        <v>1475</v>
      </c>
      <c r="W124" s="66" t="s">
        <v>174</v>
      </c>
      <c r="X124" s="63" t="s">
        <v>239</v>
      </c>
      <c r="Y124" s="64" t="s">
        <v>240</v>
      </c>
      <c r="Z124" s="71" t="s">
        <v>795</v>
      </c>
    </row>
    <row r="125" spans="1:26" ht="25.5">
      <c r="A125" s="62" t="s">
        <v>147</v>
      </c>
      <c r="B125" s="215"/>
      <c r="C125" s="181"/>
      <c r="D125" s="63"/>
      <c r="E125" s="183"/>
      <c r="F125" s="142" t="s">
        <v>769</v>
      </c>
      <c r="G125" s="136"/>
      <c r="H125" s="106">
        <v>2706000</v>
      </c>
      <c r="I125" s="115">
        <f>IF(H125&lt;750000,0,IF(H125*0.4&gt;M124,M124,H125*0.4))</f>
        <v>1082400</v>
      </c>
      <c r="J125" s="191"/>
      <c r="K125" s="193"/>
      <c r="L125" s="51">
        <f>IF(E124&gt;=30,300000,E124*10000)</f>
        <v>300000</v>
      </c>
      <c r="M125" s="189"/>
      <c r="N125" s="183"/>
      <c r="O125" s="183"/>
      <c r="P125" s="185"/>
      <c r="Q125" s="187"/>
      <c r="R125" s="75">
        <v>6</v>
      </c>
      <c r="S125" s="63"/>
      <c r="T125" s="63" t="s">
        <v>237</v>
      </c>
      <c r="U125" s="63" t="s">
        <v>238</v>
      </c>
      <c r="V125" s="65">
        <v>1475</v>
      </c>
      <c r="W125" s="66" t="s">
        <v>174</v>
      </c>
      <c r="X125" s="63" t="s">
        <v>239</v>
      </c>
      <c r="Y125" s="64" t="s">
        <v>240</v>
      </c>
      <c r="Z125" s="71" t="s">
        <v>795</v>
      </c>
    </row>
    <row r="126" spans="1:26" ht="51">
      <c r="A126" s="62" t="s">
        <v>148</v>
      </c>
      <c r="B126" s="62" t="s">
        <v>137</v>
      </c>
      <c r="C126" s="68" t="s">
        <v>535</v>
      </c>
      <c r="D126" s="63"/>
      <c r="E126" s="139">
        <v>86</v>
      </c>
      <c r="F126" s="142" t="s">
        <v>858</v>
      </c>
      <c r="G126" s="136"/>
      <c r="H126" s="106">
        <v>15800000</v>
      </c>
      <c r="I126" s="28">
        <f>IF(H126&lt;750000,0,IF(H126*0.4&gt;M126,M126,H126*0.4))</f>
        <v>6320000</v>
      </c>
      <c r="J126" s="49">
        <f>H126</f>
        <v>15800000</v>
      </c>
      <c r="K126" s="50">
        <f>IF(I126+0&gt;M126,M126,I126+0)</f>
        <v>6320000</v>
      </c>
      <c r="L126" s="51">
        <f>IF(E126&gt;=30,300000,E126*10000)</f>
        <v>300000</v>
      </c>
      <c r="M126" s="94">
        <f>IF(D126=0,E126*70000+300000,E126*100000+500000)</f>
        <v>6320000</v>
      </c>
      <c r="N126" s="63">
        <v>6320000</v>
      </c>
      <c r="O126" s="22">
        <v>9480000</v>
      </c>
      <c r="P126" s="69" t="s">
        <v>168</v>
      </c>
      <c r="Q126" s="85">
        <v>2400</v>
      </c>
      <c r="R126" s="75">
        <v>6</v>
      </c>
      <c r="S126" s="81"/>
      <c r="T126" s="63"/>
      <c r="U126" s="63" t="s">
        <v>374</v>
      </c>
      <c r="V126" s="65">
        <v>1094</v>
      </c>
      <c r="W126" s="66" t="s">
        <v>174</v>
      </c>
      <c r="X126" s="64" t="s">
        <v>375</v>
      </c>
      <c r="Y126" s="63" t="s">
        <v>376</v>
      </c>
      <c r="Z126" s="71" t="s">
        <v>652</v>
      </c>
    </row>
    <row r="127" spans="1:26" ht="51">
      <c r="A127" s="62" t="s">
        <v>149</v>
      </c>
      <c r="B127" s="62" t="s">
        <v>138</v>
      </c>
      <c r="C127" s="42" t="s">
        <v>536</v>
      </c>
      <c r="D127" s="63"/>
      <c r="E127" s="139">
        <v>29</v>
      </c>
      <c r="F127" s="142" t="s">
        <v>721</v>
      </c>
      <c r="G127" s="136"/>
      <c r="H127" s="106">
        <v>6767000</v>
      </c>
      <c r="I127" s="28">
        <f>IF(H127&lt;750000,0,IF(H127*0.4&gt;M127,M127,H127*0.4))</f>
        <v>2330000</v>
      </c>
      <c r="J127" s="49">
        <f>H127</f>
        <v>6767000</v>
      </c>
      <c r="K127" s="50">
        <f>IF(I127+0&gt;M127,M127,I127+0)</f>
        <v>2330000</v>
      </c>
      <c r="L127" s="51">
        <f>IF(E127&gt;=30,300000,E127*10000)</f>
        <v>290000</v>
      </c>
      <c r="M127" s="94">
        <f>IF(D127=0,E127*70000+300000,E127*100000+500000)</f>
        <v>2330000</v>
      </c>
      <c r="N127" s="63">
        <v>2707000</v>
      </c>
      <c r="O127" s="100">
        <v>4060000</v>
      </c>
      <c r="P127" s="159" t="s">
        <v>168</v>
      </c>
      <c r="Q127" s="105">
        <v>350</v>
      </c>
      <c r="R127" s="155">
        <v>1</v>
      </c>
      <c r="S127" s="63"/>
      <c r="T127" s="63" t="s">
        <v>394</v>
      </c>
      <c r="U127" s="63" t="s">
        <v>395</v>
      </c>
      <c r="V127" s="65">
        <v>1081</v>
      </c>
      <c r="W127" s="75" t="s">
        <v>180</v>
      </c>
      <c r="X127" s="64" t="s">
        <v>396</v>
      </c>
      <c r="Y127" s="64" t="s">
        <v>397</v>
      </c>
      <c r="Z127" s="71" t="s">
        <v>398</v>
      </c>
    </row>
    <row r="128" spans="1:26" ht="38.25">
      <c r="A128" s="62" t="s">
        <v>150</v>
      </c>
      <c r="B128" s="62" t="s">
        <v>139</v>
      </c>
      <c r="C128" s="42" t="s">
        <v>537</v>
      </c>
      <c r="D128" s="63"/>
      <c r="E128" s="139">
        <v>27</v>
      </c>
      <c r="F128" s="142" t="s">
        <v>631</v>
      </c>
      <c r="G128" s="136"/>
      <c r="H128" s="106">
        <v>3108000</v>
      </c>
      <c r="I128" s="28">
        <f>IF(H128&lt;750000,0,IF(H128*0.4&gt;M128,M128,H128*0.4))</f>
        <v>1243200</v>
      </c>
      <c r="J128" s="49">
        <f>H128</f>
        <v>3108000</v>
      </c>
      <c r="K128" s="50">
        <f>IF(I128+0&gt;M128,M128,I128+0)</f>
        <v>1243200</v>
      </c>
      <c r="L128" s="51">
        <f>IF(E128&gt;=30,300000,E128*10000)</f>
        <v>270000</v>
      </c>
      <c r="M128" s="94">
        <f>IF(D128=0,E128*70000+300000,E128*100000+500000)</f>
        <v>2190000</v>
      </c>
      <c r="N128" s="63">
        <v>1243000</v>
      </c>
      <c r="O128" s="100">
        <v>1865000</v>
      </c>
      <c r="P128" s="159" t="s">
        <v>168</v>
      </c>
      <c r="Q128" s="105" t="s">
        <v>168</v>
      </c>
      <c r="R128" s="155">
        <v>1</v>
      </c>
      <c r="S128" s="63"/>
      <c r="T128" s="63" t="s">
        <v>175</v>
      </c>
      <c r="U128" s="63" t="s">
        <v>176</v>
      </c>
      <c r="V128" s="65">
        <v>1094</v>
      </c>
      <c r="W128" s="75" t="s">
        <v>180</v>
      </c>
      <c r="X128" s="64" t="s">
        <v>177</v>
      </c>
      <c r="Y128" s="64" t="s">
        <v>178</v>
      </c>
      <c r="Z128" s="72" t="s">
        <v>361</v>
      </c>
    </row>
    <row r="129" spans="1:26" ht="63.75">
      <c r="A129" s="62" t="s">
        <v>151</v>
      </c>
      <c r="B129" s="62" t="s">
        <v>140</v>
      </c>
      <c r="C129" s="68" t="s">
        <v>538</v>
      </c>
      <c r="D129" s="63"/>
      <c r="E129" s="139">
        <v>37</v>
      </c>
      <c r="F129" s="142" t="s">
        <v>770</v>
      </c>
      <c r="G129" s="136"/>
      <c r="H129" s="106">
        <v>3886000</v>
      </c>
      <c r="I129" s="28">
        <f>IF(H129&lt;750000,0,IF(H129*0.4&gt;M129,M129,H129*0.4))</f>
        <v>1554400</v>
      </c>
      <c r="J129" s="49">
        <f>H129</f>
        <v>3886000</v>
      </c>
      <c r="K129" s="50">
        <f>IF(I129+0&gt;M129,M129,I129+0)</f>
        <v>1554400</v>
      </c>
      <c r="L129" s="51">
        <f>IF(E129&gt;=30,300000,E129*10000)</f>
        <v>300000</v>
      </c>
      <c r="M129" s="94">
        <f>IF(D129=0,E129*70000+300000,E129*100000+500000)</f>
        <v>2890000</v>
      </c>
      <c r="N129" s="63">
        <v>1554000</v>
      </c>
      <c r="O129" s="100">
        <v>3886000</v>
      </c>
      <c r="P129" s="105">
        <v>700</v>
      </c>
      <c r="Q129" s="160" t="s">
        <v>815</v>
      </c>
      <c r="R129" s="155">
        <v>3</v>
      </c>
      <c r="S129" s="58" t="s">
        <v>617</v>
      </c>
      <c r="T129" s="63"/>
      <c r="U129" s="64" t="s">
        <v>366</v>
      </c>
      <c r="V129" s="66">
        <v>1147</v>
      </c>
      <c r="W129" s="66" t="s">
        <v>174</v>
      </c>
      <c r="X129" s="63" t="s">
        <v>347</v>
      </c>
      <c r="Y129" s="64" t="s">
        <v>348</v>
      </c>
      <c r="Z129" s="72" t="s">
        <v>393</v>
      </c>
    </row>
    <row r="130" spans="1:26" ht="38.25">
      <c r="A130" s="62" t="s">
        <v>152</v>
      </c>
      <c r="B130" s="213" t="s">
        <v>141</v>
      </c>
      <c r="C130" s="180" t="s">
        <v>539</v>
      </c>
      <c r="D130" s="63"/>
      <c r="E130" s="182">
        <v>36</v>
      </c>
      <c r="F130" s="142" t="s">
        <v>676</v>
      </c>
      <c r="G130" s="136"/>
      <c r="H130" s="106">
        <f>1012000+521000</f>
        <v>1533000</v>
      </c>
      <c r="I130" s="115">
        <f>IF(H130&lt;750000,0,IF(H130*0.4&gt;M130,M130,H130*0.4))</f>
        <v>613200</v>
      </c>
      <c r="J130" s="190">
        <f>H130+H131</f>
        <v>2590000</v>
      </c>
      <c r="K130" s="192">
        <f>IF(I130+I131&gt;M130,M130,I130+I131)</f>
        <v>1036000</v>
      </c>
      <c r="L130" s="51">
        <f>IF(E130&gt;=30,300000,E130*10000)</f>
        <v>300000</v>
      </c>
      <c r="M130" s="188">
        <f>IF(D130=0,E130*70000+300000,E130*100000+500000)</f>
        <v>2820000</v>
      </c>
      <c r="N130" s="182">
        <v>1020000</v>
      </c>
      <c r="O130" s="209">
        <v>1530000</v>
      </c>
      <c r="P130" s="198" t="s">
        <v>168</v>
      </c>
      <c r="Q130" s="200">
        <v>300</v>
      </c>
      <c r="R130" s="155">
        <v>3</v>
      </c>
      <c r="S130" s="63"/>
      <c r="T130" s="63"/>
      <c r="U130" s="64" t="s">
        <v>211</v>
      </c>
      <c r="V130" s="66">
        <v>1094</v>
      </c>
      <c r="W130" s="66" t="s">
        <v>180</v>
      </c>
      <c r="X130" s="64" t="s">
        <v>411</v>
      </c>
      <c r="Y130" s="64" t="s">
        <v>212</v>
      </c>
      <c r="Z130" s="72" t="s">
        <v>306</v>
      </c>
    </row>
    <row r="131" spans="1:26" ht="38.25">
      <c r="A131" s="62" t="s">
        <v>153</v>
      </c>
      <c r="B131" s="215"/>
      <c r="C131" s="181"/>
      <c r="D131" s="63"/>
      <c r="E131" s="183"/>
      <c r="F131" s="142" t="s">
        <v>677</v>
      </c>
      <c r="G131" s="136"/>
      <c r="H131" s="106">
        <f>586000+471000</f>
        <v>1057000</v>
      </c>
      <c r="I131" s="115">
        <f>IF(H131&lt;750000,0,IF(H131*0.4&gt;M130,M130,H131*0.4))</f>
        <v>422800</v>
      </c>
      <c r="J131" s="191"/>
      <c r="K131" s="193"/>
      <c r="L131" s="51">
        <f>IF(E130&gt;=30,300000,E130*10000)</f>
        <v>300000</v>
      </c>
      <c r="M131" s="189"/>
      <c r="N131" s="183"/>
      <c r="O131" s="210"/>
      <c r="P131" s="199"/>
      <c r="Q131" s="201"/>
      <c r="R131" s="155">
        <v>3</v>
      </c>
      <c r="S131" s="63"/>
      <c r="T131" s="63"/>
      <c r="U131" s="64" t="s">
        <v>211</v>
      </c>
      <c r="V131" s="66">
        <v>1094</v>
      </c>
      <c r="W131" s="66" t="s">
        <v>180</v>
      </c>
      <c r="X131" s="64" t="s">
        <v>411</v>
      </c>
      <c r="Y131" s="64" t="s">
        <v>212</v>
      </c>
      <c r="Z131" s="72" t="s">
        <v>306</v>
      </c>
    </row>
    <row r="132" spans="1:26" ht="63.75">
      <c r="A132" s="62" t="s">
        <v>154</v>
      </c>
      <c r="B132" s="62" t="s">
        <v>142</v>
      </c>
      <c r="C132" s="68" t="s">
        <v>540</v>
      </c>
      <c r="D132" s="63" t="s">
        <v>633</v>
      </c>
      <c r="E132" s="139">
        <v>51</v>
      </c>
      <c r="F132" s="142" t="s">
        <v>664</v>
      </c>
      <c r="G132" s="136"/>
      <c r="H132" s="106">
        <v>9438000</v>
      </c>
      <c r="I132" s="28">
        <f aca="true" t="shared" si="25" ref="I132:I145">IF(H132&lt;750000,0,IF(H132*0.4&gt;M132,M132,H132*0.4))</f>
        <v>3775200</v>
      </c>
      <c r="J132" s="49">
        <f aca="true" t="shared" si="26" ref="J132:J145">H132</f>
        <v>9438000</v>
      </c>
      <c r="K132" s="50">
        <f aca="true" t="shared" si="27" ref="K132:K145">IF(I132+0&gt;M132,M132,I132+0)</f>
        <v>3775200</v>
      </c>
      <c r="L132" s="51">
        <f aca="true" t="shared" si="28" ref="L132:L145">IF(E132&gt;=30,300000,E132*10000)</f>
        <v>300000</v>
      </c>
      <c r="M132" s="94">
        <f aca="true" t="shared" si="29" ref="M132:M145">IF(D132=0,E132*70000+300000,E132*100000+500000)</f>
        <v>5600000</v>
      </c>
      <c r="N132" s="63">
        <v>3500000</v>
      </c>
      <c r="O132" s="100">
        <v>7000000</v>
      </c>
      <c r="P132" s="159" t="s">
        <v>168</v>
      </c>
      <c r="Q132" s="160" t="s">
        <v>816</v>
      </c>
      <c r="R132" s="155">
        <v>4</v>
      </c>
      <c r="S132" s="58" t="s">
        <v>271</v>
      </c>
      <c r="T132" s="63" t="s">
        <v>268</v>
      </c>
      <c r="U132" s="63" t="s">
        <v>427</v>
      </c>
      <c r="V132" s="65">
        <v>1096</v>
      </c>
      <c r="W132" s="66" t="s">
        <v>174</v>
      </c>
      <c r="X132" s="64" t="s">
        <v>269</v>
      </c>
      <c r="Y132" s="64" t="s">
        <v>270</v>
      </c>
      <c r="Z132" s="72" t="s">
        <v>399</v>
      </c>
    </row>
    <row r="133" spans="1:26" ht="38.25">
      <c r="A133" s="62" t="s">
        <v>155</v>
      </c>
      <c r="B133" s="62" t="s">
        <v>143</v>
      </c>
      <c r="C133" s="68" t="s">
        <v>541</v>
      </c>
      <c r="D133" s="63"/>
      <c r="E133" s="139">
        <v>73</v>
      </c>
      <c r="F133" s="142" t="s">
        <v>679</v>
      </c>
      <c r="G133" s="136"/>
      <c r="H133" s="106">
        <v>11949000</v>
      </c>
      <c r="I133" s="28">
        <f t="shared" si="25"/>
        <v>4779600</v>
      </c>
      <c r="J133" s="49">
        <f t="shared" si="26"/>
        <v>11949000</v>
      </c>
      <c r="K133" s="50">
        <f t="shared" si="27"/>
        <v>4779600</v>
      </c>
      <c r="L133" s="51">
        <f t="shared" si="28"/>
        <v>300000</v>
      </c>
      <c r="M133" s="94">
        <f t="shared" si="29"/>
        <v>5410000</v>
      </c>
      <c r="N133" s="63">
        <v>4000000</v>
      </c>
      <c r="O133" s="100">
        <v>10000000</v>
      </c>
      <c r="P133" s="105">
        <v>1500</v>
      </c>
      <c r="Q133" s="105" t="s">
        <v>168</v>
      </c>
      <c r="R133" s="155">
        <v>5</v>
      </c>
      <c r="S133" s="58" t="s">
        <v>617</v>
      </c>
      <c r="T133" s="63" t="s">
        <v>268</v>
      </c>
      <c r="U133" s="63" t="s">
        <v>427</v>
      </c>
      <c r="V133" s="65">
        <v>1096</v>
      </c>
      <c r="W133" s="66" t="s">
        <v>174</v>
      </c>
      <c r="X133" s="64" t="s">
        <v>269</v>
      </c>
      <c r="Y133" s="64" t="s">
        <v>270</v>
      </c>
      <c r="Z133" s="72" t="s">
        <v>399</v>
      </c>
    </row>
    <row r="134" spans="1:26" ht="38.25">
      <c r="A134" s="62" t="s">
        <v>156</v>
      </c>
      <c r="B134" s="62" t="s">
        <v>144</v>
      </c>
      <c r="C134" s="68" t="s">
        <v>169</v>
      </c>
      <c r="D134" s="63"/>
      <c r="E134" s="139">
        <v>84</v>
      </c>
      <c r="F134" s="142" t="s">
        <v>720</v>
      </c>
      <c r="G134" s="136"/>
      <c r="H134" s="106">
        <v>3867000</v>
      </c>
      <c r="I134" s="28">
        <f t="shared" si="25"/>
        <v>1546800</v>
      </c>
      <c r="J134" s="49">
        <f t="shared" si="26"/>
        <v>3867000</v>
      </c>
      <c r="K134" s="50">
        <f t="shared" si="27"/>
        <v>1546800</v>
      </c>
      <c r="L134" s="51">
        <f t="shared" si="28"/>
        <v>300000</v>
      </c>
      <c r="M134" s="94">
        <f t="shared" si="29"/>
        <v>6180000</v>
      </c>
      <c r="N134" s="63">
        <v>1547000</v>
      </c>
      <c r="O134" s="100">
        <v>3867000</v>
      </c>
      <c r="P134" s="105">
        <v>3701.2</v>
      </c>
      <c r="Q134" s="105" t="s">
        <v>168</v>
      </c>
      <c r="R134" s="155">
        <v>5</v>
      </c>
      <c r="S134" s="58" t="s">
        <v>617</v>
      </c>
      <c r="T134" s="63" t="s">
        <v>229</v>
      </c>
      <c r="U134" s="63" t="s">
        <v>230</v>
      </c>
      <c r="V134" s="65">
        <v>1094</v>
      </c>
      <c r="W134" s="66" t="s">
        <v>180</v>
      </c>
      <c r="X134" s="64" t="s">
        <v>231</v>
      </c>
      <c r="Y134" s="64" t="s">
        <v>232</v>
      </c>
      <c r="Z134" s="72" t="s">
        <v>300</v>
      </c>
    </row>
    <row r="135" spans="1:26" ht="63.75">
      <c r="A135" s="62" t="s">
        <v>157</v>
      </c>
      <c r="B135" s="62" t="s">
        <v>145</v>
      </c>
      <c r="C135" s="68" t="s">
        <v>171</v>
      </c>
      <c r="D135" s="63"/>
      <c r="E135" s="139">
        <v>45</v>
      </c>
      <c r="F135" s="142" t="s">
        <v>664</v>
      </c>
      <c r="G135" s="136"/>
      <c r="H135" s="106">
        <v>2700000</v>
      </c>
      <c r="I135" s="28">
        <f t="shared" si="25"/>
        <v>1080000</v>
      </c>
      <c r="J135" s="49">
        <f t="shared" si="26"/>
        <v>2700000</v>
      </c>
      <c r="K135" s="50">
        <f t="shared" si="27"/>
        <v>1080000</v>
      </c>
      <c r="L135" s="51">
        <f t="shared" si="28"/>
        <v>300000</v>
      </c>
      <c r="M135" s="94">
        <f t="shared" si="29"/>
        <v>3450000</v>
      </c>
      <c r="N135" s="63">
        <v>1080000</v>
      </c>
      <c r="O135" s="100">
        <v>1620000</v>
      </c>
      <c r="P135" s="105">
        <v>2500</v>
      </c>
      <c r="Q135" s="160" t="s">
        <v>817</v>
      </c>
      <c r="R135" s="155">
        <v>5</v>
      </c>
      <c r="S135" s="58" t="s">
        <v>617</v>
      </c>
      <c r="T135" s="63"/>
      <c r="U135" s="64" t="s">
        <v>211</v>
      </c>
      <c r="V135" s="66">
        <v>1094</v>
      </c>
      <c r="W135" s="66" t="s">
        <v>180</v>
      </c>
      <c r="X135" s="64" t="s">
        <v>411</v>
      </c>
      <c r="Y135" s="64" t="s">
        <v>212</v>
      </c>
      <c r="Z135" s="72" t="s">
        <v>306</v>
      </c>
    </row>
    <row r="136" spans="1:26" ht="63.75">
      <c r="A136" s="62" t="s">
        <v>158</v>
      </c>
      <c r="B136" s="62" t="s">
        <v>146</v>
      </c>
      <c r="C136" s="68" t="s">
        <v>170</v>
      </c>
      <c r="D136" s="63"/>
      <c r="E136" s="139">
        <v>38</v>
      </c>
      <c r="F136" s="142" t="s">
        <v>703</v>
      </c>
      <c r="G136" s="136"/>
      <c r="H136" s="106">
        <v>4616000</v>
      </c>
      <c r="I136" s="28">
        <f t="shared" si="25"/>
        <v>1846400</v>
      </c>
      <c r="J136" s="49">
        <f t="shared" si="26"/>
        <v>4616000</v>
      </c>
      <c r="K136" s="50">
        <f t="shared" si="27"/>
        <v>1846400</v>
      </c>
      <c r="L136" s="51">
        <f t="shared" si="28"/>
        <v>300000</v>
      </c>
      <c r="M136" s="95">
        <f t="shared" si="29"/>
        <v>2960000</v>
      </c>
      <c r="N136" s="63">
        <v>1846000</v>
      </c>
      <c r="O136" s="100">
        <v>2770000</v>
      </c>
      <c r="P136" s="105">
        <v>500</v>
      </c>
      <c r="Q136" s="160" t="s">
        <v>818</v>
      </c>
      <c r="R136" s="155">
        <v>6</v>
      </c>
      <c r="S136" s="103" t="s">
        <v>704</v>
      </c>
      <c r="T136" s="77" t="s">
        <v>422</v>
      </c>
      <c r="U136" s="64" t="s">
        <v>423</v>
      </c>
      <c r="V136" s="66">
        <v>1117</v>
      </c>
      <c r="W136" s="66" t="s">
        <v>174</v>
      </c>
      <c r="X136" s="63" t="s">
        <v>424</v>
      </c>
      <c r="Y136" s="64" t="s">
        <v>425</v>
      </c>
      <c r="Z136" s="72" t="s">
        <v>426</v>
      </c>
    </row>
    <row r="137" spans="1:26" ht="25.5">
      <c r="A137" s="62" t="s">
        <v>159</v>
      </c>
      <c r="B137" s="62" t="s">
        <v>147</v>
      </c>
      <c r="C137" s="68" t="s">
        <v>172</v>
      </c>
      <c r="D137" s="63"/>
      <c r="E137" s="139">
        <v>11</v>
      </c>
      <c r="F137" s="142" t="s">
        <v>678</v>
      </c>
      <c r="G137" s="136"/>
      <c r="H137" s="106">
        <v>2000000</v>
      </c>
      <c r="I137" s="28">
        <f t="shared" si="25"/>
        <v>800000</v>
      </c>
      <c r="J137" s="49">
        <f t="shared" si="26"/>
        <v>2000000</v>
      </c>
      <c r="K137" s="50">
        <f t="shared" si="27"/>
        <v>800000</v>
      </c>
      <c r="L137" s="51">
        <f t="shared" si="28"/>
        <v>110000</v>
      </c>
      <c r="M137" s="94">
        <f t="shared" si="29"/>
        <v>1070000</v>
      </c>
      <c r="N137" s="63">
        <v>800000</v>
      </c>
      <c r="O137" s="100">
        <v>1200000</v>
      </c>
      <c r="P137" s="159" t="s">
        <v>168</v>
      </c>
      <c r="Q137" s="105">
        <v>300</v>
      </c>
      <c r="R137" s="155">
        <v>6</v>
      </c>
      <c r="S137" s="63"/>
      <c r="T137" s="63"/>
      <c r="U137" s="64" t="s">
        <v>211</v>
      </c>
      <c r="V137" s="66">
        <v>1094</v>
      </c>
      <c r="W137" s="66" t="s">
        <v>180</v>
      </c>
      <c r="X137" s="64" t="s">
        <v>411</v>
      </c>
      <c r="Y137" s="64" t="s">
        <v>212</v>
      </c>
      <c r="Z137" s="72" t="s">
        <v>306</v>
      </c>
    </row>
    <row r="138" spans="1:26" ht="25.5">
      <c r="A138" s="62" t="s">
        <v>160</v>
      </c>
      <c r="B138" s="62" t="s">
        <v>148</v>
      </c>
      <c r="C138" s="68" t="s">
        <v>173</v>
      </c>
      <c r="D138" s="63" t="s">
        <v>633</v>
      </c>
      <c r="E138" s="139">
        <v>44</v>
      </c>
      <c r="F138" s="142" t="s">
        <v>679</v>
      </c>
      <c r="G138" s="136"/>
      <c r="H138" s="106">
        <v>11000000</v>
      </c>
      <c r="I138" s="28">
        <f t="shared" si="25"/>
        <v>4400000</v>
      </c>
      <c r="J138" s="49">
        <f t="shared" si="26"/>
        <v>11000000</v>
      </c>
      <c r="K138" s="50">
        <f t="shared" si="27"/>
        <v>4400000</v>
      </c>
      <c r="L138" s="51">
        <f t="shared" si="28"/>
        <v>300000</v>
      </c>
      <c r="M138" s="94">
        <f t="shared" si="29"/>
        <v>4900000</v>
      </c>
      <c r="N138" s="63">
        <v>4400000</v>
      </c>
      <c r="O138" s="157">
        <v>6600000</v>
      </c>
      <c r="P138" s="105">
        <v>1500</v>
      </c>
      <c r="Q138" s="105">
        <v>1200</v>
      </c>
      <c r="R138" s="155">
        <v>6</v>
      </c>
      <c r="S138" s="58" t="s">
        <v>798</v>
      </c>
      <c r="T138" s="63"/>
      <c r="U138" s="64" t="s">
        <v>211</v>
      </c>
      <c r="V138" s="66">
        <v>1094</v>
      </c>
      <c r="W138" s="66" t="s">
        <v>180</v>
      </c>
      <c r="X138" s="64" t="s">
        <v>411</v>
      </c>
      <c r="Y138" s="64" t="s">
        <v>212</v>
      </c>
      <c r="Z138" s="72" t="s">
        <v>306</v>
      </c>
    </row>
    <row r="139" spans="1:26" ht="38.25">
      <c r="A139" s="62" t="s">
        <v>161</v>
      </c>
      <c r="B139" s="62" t="s">
        <v>149</v>
      </c>
      <c r="C139" s="68" t="s">
        <v>428</v>
      </c>
      <c r="D139" s="63"/>
      <c r="E139" s="139">
        <v>168</v>
      </c>
      <c r="F139" s="142" t="s">
        <v>664</v>
      </c>
      <c r="G139" s="136"/>
      <c r="H139" s="106">
        <v>12130000</v>
      </c>
      <c r="I139" s="28">
        <f t="shared" si="25"/>
        <v>4852000</v>
      </c>
      <c r="J139" s="49">
        <f t="shared" si="26"/>
        <v>12130000</v>
      </c>
      <c r="K139" s="50">
        <f t="shared" si="27"/>
        <v>4852000</v>
      </c>
      <c r="L139" s="51">
        <f t="shared" si="28"/>
        <v>300000</v>
      </c>
      <c r="M139" s="94">
        <f t="shared" si="29"/>
        <v>12060000</v>
      </c>
      <c r="N139" s="63">
        <v>4000000</v>
      </c>
      <c r="O139" s="22">
        <v>9000000</v>
      </c>
      <c r="P139" s="105">
        <v>2000</v>
      </c>
      <c r="Q139" s="105" t="s">
        <v>168</v>
      </c>
      <c r="R139" s="75">
        <v>8</v>
      </c>
      <c r="S139" s="63"/>
      <c r="T139" s="63" t="s">
        <v>268</v>
      </c>
      <c r="U139" s="63" t="s">
        <v>427</v>
      </c>
      <c r="V139" s="65">
        <v>1096</v>
      </c>
      <c r="W139" s="66" t="s">
        <v>174</v>
      </c>
      <c r="X139" s="64" t="s">
        <v>269</v>
      </c>
      <c r="Y139" s="64" t="s">
        <v>270</v>
      </c>
      <c r="Z139" s="72" t="s">
        <v>399</v>
      </c>
    </row>
    <row r="140" spans="1:26" ht="25.5">
      <c r="A140" s="62" t="s">
        <v>162</v>
      </c>
      <c r="B140" s="62" t="s">
        <v>150</v>
      </c>
      <c r="C140" s="68" t="s">
        <v>707</v>
      </c>
      <c r="D140" s="63"/>
      <c r="E140" s="139">
        <v>115</v>
      </c>
      <c r="F140" s="142" t="s">
        <v>769</v>
      </c>
      <c r="G140" s="136"/>
      <c r="H140" s="106">
        <v>4264000</v>
      </c>
      <c r="I140" s="28">
        <f t="shared" si="25"/>
        <v>1705600</v>
      </c>
      <c r="J140" s="49">
        <f t="shared" si="26"/>
        <v>4264000</v>
      </c>
      <c r="K140" s="50">
        <f t="shared" si="27"/>
        <v>1705600</v>
      </c>
      <c r="L140" s="51">
        <f t="shared" si="28"/>
        <v>300000</v>
      </c>
      <c r="M140" s="94">
        <f t="shared" si="29"/>
        <v>8350000</v>
      </c>
      <c r="N140" s="63">
        <v>1500000</v>
      </c>
      <c r="O140" s="22">
        <v>4263000</v>
      </c>
      <c r="P140" s="69" t="s">
        <v>168</v>
      </c>
      <c r="Q140" s="85" t="s">
        <v>168</v>
      </c>
      <c r="R140" s="75">
        <v>8</v>
      </c>
      <c r="S140" s="63"/>
      <c r="T140" s="63"/>
      <c r="U140" s="63" t="s">
        <v>320</v>
      </c>
      <c r="V140" s="65">
        <v>1097</v>
      </c>
      <c r="W140" s="66" t="s">
        <v>180</v>
      </c>
      <c r="X140" s="64" t="s">
        <v>365</v>
      </c>
      <c r="Y140" s="73" t="s">
        <v>321</v>
      </c>
      <c r="Z140" s="72" t="s">
        <v>362</v>
      </c>
    </row>
    <row r="141" spans="1:26" ht="38.25">
      <c r="A141" s="62" t="s">
        <v>163</v>
      </c>
      <c r="B141" s="62" t="s">
        <v>151</v>
      </c>
      <c r="C141" s="42" t="s">
        <v>542</v>
      </c>
      <c r="D141" s="63" t="s">
        <v>633</v>
      </c>
      <c r="E141" s="139">
        <v>22</v>
      </c>
      <c r="F141" s="142" t="s">
        <v>720</v>
      </c>
      <c r="G141" s="136"/>
      <c r="H141" s="106">
        <v>8223000</v>
      </c>
      <c r="I141" s="28">
        <f t="shared" si="25"/>
        <v>2700000</v>
      </c>
      <c r="J141" s="49">
        <f t="shared" si="26"/>
        <v>8223000</v>
      </c>
      <c r="K141" s="50">
        <f t="shared" si="27"/>
        <v>2700000</v>
      </c>
      <c r="L141" s="51">
        <f t="shared" si="28"/>
        <v>220000</v>
      </c>
      <c r="M141" s="94">
        <f t="shared" si="29"/>
        <v>2700000</v>
      </c>
      <c r="N141" s="63">
        <v>3300000</v>
      </c>
      <c r="O141" s="22">
        <v>6500000</v>
      </c>
      <c r="P141" s="69" t="s">
        <v>168</v>
      </c>
      <c r="Q141" s="85" t="s">
        <v>168</v>
      </c>
      <c r="R141" s="75">
        <v>1</v>
      </c>
      <c r="S141" s="58" t="s">
        <v>865</v>
      </c>
      <c r="T141" s="63" t="s">
        <v>268</v>
      </c>
      <c r="U141" s="63" t="s">
        <v>427</v>
      </c>
      <c r="V141" s="65">
        <v>1096</v>
      </c>
      <c r="W141" s="66" t="s">
        <v>174</v>
      </c>
      <c r="X141" s="64" t="s">
        <v>269</v>
      </c>
      <c r="Y141" s="64" t="s">
        <v>270</v>
      </c>
      <c r="Z141" s="72" t="s">
        <v>399</v>
      </c>
    </row>
    <row r="142" spans="1:26" s="7" customFormat="1" ht="76.5">
      <c r="A142" s="62" t="s">
        <v>164</v>
      </c>
      <c r="B142" s="62" t="s">
        <v>152</v>
      </c>
      <c r="C142" s="42" t="s">
        <v>543</v>
      </c>
      <c r="D142" s="63"/>
      <c r="E142" s="139">
        <v>20</v>
      </c>
      <c r="F142" s="142" t="s">
        <v>828</v>
      </c>
      <c r="G142" s="136"/>
      <c r="H142" s="106">
        <v>34583000</v>
      </c>
      <c r="I142" s="28">
        <f t="shared" si="25"/>
        <v>1700000</v>
      </c>
      <c r="J142" s="49">
        <f t="shared" si="26"/>
        <v>34583000</v>
      </c>
      <c r="K142" s="50">
        <f t="shared" si="27"/>
        <v>1700000</v>
      </c>
      <c r="L142" s="51">
        <f t="shared" si="28"/>
        <v>200000</v>
      </c>
      <c r="M142" s="94">
        <f t="shared" si="29"/>
        <v>1700000</v>
      </c>
      <c r="N142" s="63">
        <v>13833000</v>
      </c>
      <c r="O142" s="22">
        <v>20750000</v>
      </c>
      <c r="P142" s="69" t="s">
        <v>168</v>
      </c>
      <c r="Q142" s="85" t="s">
        <v>605</v>
      </c>
      <c r="R142" s="75">
        <v>1</v>
      </c>
      <c r="S142" s="116" t="s">
        <v>705</v>
      </c>
      <c r="T142" s="63" t="s">
        <v>233</v>
      </c>
      <c r="U142" s="63" t="s">
        <v>718</v>
      </c>
      <c r="V142" s="65">
        <v>1464</v>
      </c>
      <c r="W142" s="66" t="s">
        <v>180</v>
      </c>
      <c r="X142" s="64" t="s">
        <v>296</v>
      </c>
      <c r="Y142" s="64" t="s">
        <v>717</v>
      </c>
      <c r="Z142" s="71" t="s">
        <v>716</v>
      </c>
    </row>
    <row r="143" spans="1:26" s="7" customFormat="1" ht="25.5">
      <c r="A143" s="62" t="s">
        <v>165</v>
      </c>
      <c r="B143" s="62" t="s">
        <v>153</v>
      </c>
      <c r="C143" s="68" t="s">
        <v>544</v>
      </c>
      <c r="D143" s="63"/>
      <c r="E143" s="63">
        <v>17</v>
      </c>
      <c r="F143" s="142" t="s">
        <v>642</v>
      </c>
      <c r="G143" s="173"/>
      <c r="H143" s="106">
        <v>4355000</v>
      </c>
      <c r="I143" s="174">
        <f t="shared" si="25"/>
        <v>1490000</v>
      </c>
      <c r="J143" s="49">
        <f t="shared" si="26"/>
        <v>4355000</v>
      </c>
      <c r="K143" s="50">
        <f t="shared" si="27"/>
        <v>1490000</v>
      </c>
      <c r="L143" s="51">
        <f t="shared" si="28"/>
        <v>170000</v>
      </c>
      <c r="M143" s="161">
        <f t="shared" si="29"/>
        <v>1490000</v>
      </c>
      <c r="N143" s="63">
        <v>1742000</v>
      </c>
      <c r="O143" s="63">
        <v>2982000</v>
      </c>
      <c r="P143" s="69" t="s">
        <v>168</v>
      </c>
      <c r="Q143" s="85" t="s">
        <v>168</v>
      </c>
      <c r="R143" s="75">
        <v>7</v>
      </c>
      <c r="S143" s="63"/>
      <c r="T143" s="75"/>
      <c r="U143" s="75" t="s">
        <v>183</v>
      </c>
      <c r="V143" s="75">
        <v>1097</v>
      </c>
      <c r="W143" s="75" t="s">
        <v>180</v>
      </c>
      <c r="X143" s="75" t="s">
        <v>184</v>
      </c>
      <c r="Y143" s="75" t="s">
        <v>662</v>
      </c>
      <c r="Z143" s="71" t="s">
        <v>277</v>
      </c>
    </row>
    <row r="144" spans="1:26" s="7" customFormat="1" ht="38.25">
      <c r="A144" s="62" t="s">
        <v>166</v>
      </c>
      <c r="B144" s="62" t="s">
        <v>154</v>
      </c>
      <c r="C144" s="68" t="s">
        <v>545</v>
      </c>
      <c r="D144" s="63"/>
      <c r="E144" s="63">
        <v>34</v>
      </c>
      <c r="F144" s="142" t="s">
        <v>720</v>
      </c>
      <c r="G144" s="173"/>
      <c r="H144" s="106">
        <v>3770000</v>
      </c>
      <c r="I144" s="174">
        <f t="shared" si="25"/>
        <v>1508000</v>
      </c>
      <c r="J144" s="49">
        <f t="shared" si="26"/>
        <v>3770000</v>
      </c>
      <c r="K144" s="50">
        <f t="shared" si="27"/>
        <v>1508000</v>
      </c>
      <c r="L144" s="51">
        <f t="shared" si="28"/>
        <v>300000</v>
      </c>
      <c r="M144" s="161">
        <f t="shared" si="29"/>
        <v>2680000</v>
      </c>
      <c r="N144" s="63">
        <v>1508000</v>
      </c>
      <c r="O144" s="63">
        <v>2500000</v>
      </c>
      <c r="P144" s="69" t="s">
        <v>168</v>
      </c>
      <c r="Q144" s="85" t="s">
        <v>168</v>
      </c>
      <c r="R144" s="75">
        <v>8</v>
      </c>
      <c r="S144" s="63"/>
      <c r="T144" s="75" t="s">
        <v>657</v>
      </c>
      <c r="U144" s="75" t="s">
        <v>658</v>
      </c>
      <c r="V144" s="75">
        <v>1074</v>
      </c>
      <c r="W144" s="75" t="s">
        <v>180</v>
      </c>
      <c r="X144" s="75" t="s">
        <v>659</v>
      </c>
      <c r="Y144" s="75" t="s">
        <v>660</v>
      </c>
      <c r="Z144" s="72" t="s">
        <v>661</v>
      </c>
    </row>
    <row r="145" spans="1:26" s="7" customFormat="1" ht="38.25">
      <c r="A145" s="62" t="s">
        <v>167</v>
      </c>
      <c r="B145" s="62" t="s">
        <v>155</v>
      </c>
      <c r="C145" s="68" t="s">
        <v>546</v>
      </c>
      <c r="D145" s="63"/>
      <c r="E145" s="139">
        <v>21</v>
      </c>
      <c r="F145" s="142" t="s">
        <v>618</v>
      </c>
      <c r="G145" s="136"/>
      <c r="H145" s="106">
        <v>1294000</v>
      </c>
      <c r="I145" s="28">
        <f t="shared" si="25"/>
        <v>517600</v>
      </c>
      <c r="J145" s="49">
        <f t="shared" si="26"/>
        <v>1294000</v>
      </c>
      <c r="K145" s="50">
        <f t="shared" si="27"/>
        <v>517600</v>
      </c>
      <c r="L145" s="51">
        <f t="shared" si="28"/>
        <v>210000</v>
      </c>
      <c r="M145" s="94">
        <f t="shared" si="29"/>
        <v>1770000</v>
      </c>
      <c r="N145" s="63">
        <v>517000</v>
      </c>
      <c r="O145" s="22">
        <v>777000</v>
      </c>
      <c r="P145" s="85">
        <v>360</v>
      </c>
      <c r="Q145" s="85" t="s">
        <v>168</v>
      </c>
      <c r="R145" s="75">
        <v>4</v>
      </c>
      <c r="S145" s="58" t="s">
        <v>513</v>
      </c>
      <c r="T145" s="63" t="s">
        <v>175</v>
      </c>
      <c r="U145" s="63" t="s">
        <v>176</v>
      </c>
      <c r="V145" s="65">
        <v>1094</v>
      </c>
      <c r="W145" s="66" t="s">
        <v>174</v>
      </c>
      <c r="X145" s="64" t="s">
        <v>177</v>
      </c>
      <c r="Y145" s="64" t="s">
        <v>178</v>
      </c>
      <c r="Z145" s="72" t="s">
        <v>361</v>
      </c>
    </row>
    <row r="146" spans="1:26" ht="12.75">
      <c r="A146" s="23"/>
      <c r="B146" s="23"/>
      <c r="C146" s="24" t="s">
        <v>121</v>
      </c>
      <c r="D146" s="25"/>
      <c r="E146" s="25">
        <f>SUM(E3:E145)</f>
        <v>4866</v>
      </c>
      <c r="F146" s="141"/>
      <c r="G146" s="175">
        <f>SUM(G118:G145)</f>
        <v>0</v>
      </c>
      <c r="H146" s="26"/>
      <c r="I146" s="26">
        <f>SUM(I3:I145)</f>
        <v>270697600</v>
      </c>
      <c r="J146" s="26"/>
      <c r="K146" s="27">
        <f>SUM(K3:K145)</f>
        <v>265704000</v>
      </c>
      <c r="L146" s="26"/>
      <c r="M146" s="26"/>
      <c r="N146" s="26">
        <f>SUM(N3:N145)</f>
        <v>304235800</v>
      </c>
      <c r="O146" s="101"/>
      <c r="P146" s="88"/>
      <c r="Q146" s="88"/>
      <c r="R146" s="27"/>
      <c r="S146" s="26"/>
      <c r="T146" s="141"/>
      <c r="U146" s="141"/>
      <c r="V146" s="141"/>
      <c r="W146" s="141"/>
      <c r="X146" s="141"/>
      <c r="Y146" s="141"/>
      <c r="Z146" s="141"/>
    </row>
    <row r="147" spans="1:20" ht="12.75">
      <c r="A147" s="8"/>
      <c r="B147" s="8"/>
      <c r="C147" s="9"/>
      <c r="D147" s="10"/>
      <c r="E147" s="8"/>
      <c r="F147" s="11"/>
      <c r="G147" s="11"/>
      <c r="H147" s="11"/>
      <c r="I147" s="11"/>
      <c r="J147" s="12"/>
      <c r="K147" s="11"/>
      <c r="L147" s="11"/>
      <c r="M147" s="12"/>
      <c r="O147" s="11"/>
      <c r="P147" s="89"/>
      <c r="Q147" s="89"/>
      <c r="R147" s="37"/>
      <c r="S147" s="9"/>
      <c r="T147" s="9"/>
    </row>
    <row r="148" spans="1:20" ht="12.75">
      <c r="A148" s="8"/>
      <c r="B148" s="8"/>
      <c r="C148" s="9"/>
      <c r="D148" s="10"/>
      <c r="E148" s="8"/>
      <c r="F148" s="11"/>
      <c r="G148" s="11"/>
      <c r="H148" s="11"/>
      <c r="I148" s="11"/>
      <c r="M148" s="12"/>
      <c r="O148" s="11"/>
      <c r="P148" s="89"/>
      <c r="Q148" s="89"/>
      <c r="R148" s="37"/>
      <c r="S148" s="9"/>
      <c r="T148" s="9"/>
    </row>
    <row r="149" spans="1:20" ht="12.75">
      <c r="A149" s="8"/>
      <c r="B149" s="8"/>
      <c r="C149" s="9"/>
      <c r="D149" s="10"/>
      <c r="E149" s="8"/>
      <c r="F149" s="11"/>
      <c r="G149" s="11"/>
      <c r="H149" s="11"/>
      <c r="I149" s="11"/>
      <c r="M149" s="12"/>
      <c r="O149" s="11"/>
      <c r="P149" s="89"/>
      <c r="Q149" s="89"/>
      <c r="R149" s="37"/>
      <c r="S149" s="9"/>
      <c r="T149" s="9"/>
    </row>
    <row r="168" ht="12.75">
      <c r="J168" s="60"/>
    </row>
    <row r="169" ht="12.75">
      <c r="J169" s="60"/>
    </row>
    <row r="170" spans="1:25" ht="12.75">
      <c r="A170" s="60"/>
      <c r="B170" s="60"/>
      <c r="C170" s="60"/>
      <c r="D170" s="60"/>
      <c r="E170" s="13"/>
      <c r="F170" s="14"/>
      <c r="G170" s="14"/>
      <c r="J170" s="60"/>
      <c r="M170" s="60"/>
      <c r="S170" s="60"/>
      <c r="T170" s="60"/>
      <c r="U170" s="60"/>
      <c r="V170" s="60"/>
      <c r="W170" s="60"/>
      <c r="X170" s="60"/>
      <c r="Y170" s="60"/>
    </row>
    <row r="171" spans="1:25" ht="12.75">
      <c r="A171" s="60"/>
      <c r="B171" s="60"/>
      <c r="C171" s="60"/>
      <c r="D171" s="60"/>
      <c r="E171" s="13"/>
      <c r="F171" s="14"/>
      <c r="G171" s="14"/>
      <c r="J171" s="60"/>
      <c r="M171" s="60"/>
      <c r="S171" s="60"/>
      <c r="T171" s="60"/>
      <c r="U171" s="60"/>
      <c r="V171" s="60"/>
      <c r="W171" s="60"/>
      <c r="X171" s="60"/>
      <c r="Y171" s="60"/>
    </row>
    <row r="172" spans="1:25" ht="12.75">
      <c r="A172" s="60"/>
      <c r="B172" s="60"/>
      <c r="C172" s="60"/>
      <c r="D172" s="60"/>
      <c r="E172" s="13"/>
      <c r="F172" s="14"/>
      <c r="G172" s="14"/>
      <c r="J172" s="60"/>
      <c r="M172" s="60"/>
      <c r="S172" s="60"/>
      <c r="T172" s="60"/>
      <c r="U172" s="60"/>
      <c r="V172" s="60"/>
      <c r="W172" s="60"/>
      <c r="X172" s="60"/>
      <c r="Y172" s="60"/>
    </row>
    <row r="173" spans="1:25" ht="12.75">
      <c r="A173" s="60"/>
      <c r="B173" s="60"/>
      <c r="C173" s="60"/>
      <c r="D173" s="60"/>
      <c r="E173" s="13"/>
      <c r="F173" s="14"/>
      <c r="G173" s="14"/>
      <c r="J173" s="60"/>
      <c r="M173" s="60"/>
      <c r="S173" s="60"/>
      <c r="T173" s="60"/>
      <c r="U173" s="60"/>
      <c r="V173" s="60"/>
      <c r="W173" s="60"/>
      <c r="X173" s="60"/>
      <c r="Y173" s="60"/>
    </row>
    <row r="174" spans="1:25" ht="12.75">
      <c r="A174" s="60"/>
      <c r="B174" s="60"/>
      <c r="C174" s="60"/>
      <c r="D174" s="60"/>
      <c r="E174" s="13"/>
      <c r="F174" s="14"/>
      <c r="G174" s="14"/>
      <c r="J174" s="60"/>
      <c r="M174" s="60"/>
      <c r="S174" s="60"/>
      <c r="T174" s="60"/>
      <c r="U174" s="60"/>
      <c r="V174" s="60"/>
      <c r="W174" s="60"/>
      <c r="X174" s="60"/>
      <c r="Y174" s="60"/>
    </row>
    <row r="175" spans="1:25" ht="12.75">
      <c r="A175" s="60"/>
      <c r="B175" s="60"/>
      <c r="C175" s="60"/>
      <c r="D175" s="60"/>
      <c r="E175" s="13"/>
      <c r="F175" s="14"/>
      <c r="G175" s="14"/>
      <c r="J175" s="60"/>
      <c r="M175" s="60"/>
      <c r="S175" s="60"/>
      <c r="T175" s="60"/>
      <c r="U175" s="60"/>
      <c r="V175" s="60"/>
      <c r="W175" s="60"/>
      <c r="X175" s="60"/>
      <c r="Y175" s="60"/>
    </row>
    <row r="176" spans="1:25" ht="12.75">
      <c r="A176" s="60"/>
      <c r="B176" s="60"/>
      <c r="C176" s="60"/>
      <c r="D176" s="60"/>
      <c r="E176" s="13"/>
      <c r="F176" s="14"/>
      <c r="G176" s="14"/>
      <c r="J176" s="60"/>
      <c r="M176" s="60"/>
      <c r="S176" s="60"/>
      <c r="T176" s="60"/>
      <c r="U176" s="60"/>
      <c r="V176" s="60"/>
      <c r="W176" s="60"/>
      <c r="X176" s="60"/>
      <c r="Y176" s="60"/>
    </row>
    <row r="177" spans="1:25" ht="12.75">
      <c r="A177" s="60"/>
      <c r="B177" s="60"/>
      <c r="C177" s="60"/>
      <c r="D177" s="60"/>
      <c r="E177" s="13"/>
      <c r="F177" s="14"/>
      <c r="G177" s="14"/>
      <c r="M177" s="60"/>
      <c r="S177" s="60"/>
      <c r="T177" s="60"/>
      <c r="U177" s="60"/>
      <c r="V177" s="60"/>
      <c r="W177" s="60"/>
      <c r="X177" s="60"/>
      <c r="Y177" s="60"/>
    </row>
    <row r="178" spans="1:25" ht="12.75">
      <c r="A178" s="60"/>
      <c r="B178" s="60"/>
      <c r="C178" s="60"/>
      <c r="D178" s="60"/>
      <c r="E178" s="13"/>
      <c r="F178" s="14"/>
      <c r="G178" s="14"/>
      <c r="M178" s="60"/>
      <c r="S178" s="60"/>
      <c r="T178" s="60"/>
      <c r="U178" s="60"/>
      <c r="V178" s="60"/>
      <c r="W178" s="60"/>
      <c r="X178" s="60"/>
      <c r="Y178" s="60"/>
    </row>
  </sheetData>
  <mergeCells count="80">
    <mergeCell ref="C130:C131"/>
    <mergeCell ref="E130:E131"/>
    <mergeCell ref="N130:N131"/>
    <mergeCell ref="N75:N76"/>
    <mergeCell ref="B130:B131"/>
    <mergeCell ref="J130:J131"/>
    <mergeCell ref="J75:J76"/>
    <mergeCell ref="K107:K108"/>
    <mergeCell ref="M75:M76"/>
    <mergeCell ref="K75:K76"/>
    <mergeCell ref="K130:K131"/>
    <mergeCell ref="M130:M131"/>
    <mergeCell ref="E107:E108"/>
    <mergeCell ref="C107:C108"/>
    <mergeCell ref="J107:J108"/>
    <mergeCell ref="B6:B10"/>
    <mergeCell ref="B20:B21"/>
    <mergeCell ref="B69:B71"/>
    <mergeCell ref="B75:B76"/>
    <mergeCell ref="B124:B125"/>
    <mergeCell ref="B58:B59"/>
    <mergeCell ref="B107:B108"/>
    <mergeCell ref="P6:P10"/>
    <mergeCell ref="Q6:Q10"/>
    <mergeCell ref="C6:C10"/>
    <mergeCell ref="E6:E10"/>
    <mergeCell ref="K58:K59"/>
    <mergeCell ref="N6:N10"/>
    <mergeCell ref="O6:O10"/>
    <mergeCell ref="J20:J21"/>
    <mergeCell ref="M20:M21"/>
    <mergeCell ref="N20:N21"/>
    <mergeCell ref="O20:O21"/>
    <mergeCell ref="K20:K21"/>
    <mergeCell ref="J6:J10"/>
    <mergeCell ref="K6:K10"/>
    <mergeCell ref="M6:M10"/>
    <mergeCell ref="O58:O59"/>
    <mergeCell ref="P20:P21"/>
    <mergeCell ref="Q20:Q21"/>
    <mergeCell ref="C58:C59"/>
    <mergeCell ref="E58:E59"/>
    <mergeCell ref="P58:P59"/>
    <mergeCell ref="Q58:Q59"/>
    <mergeCell ref="N58:N59"/>
    <mergeCell ref="M58:M59"/>
    <mergeCell ref="J58:J59"/>
    <mergeCell ref="E20:E21"/>
    <mergeCell ref="P130:P131"/>
    <mergeCell ref="Q130:Q131"/>
    <mergeCell ref="C69:C71"/>
    <mergeCell ref="E69:E71"/>
    <mergeCell ref="P69:P71"/>
    <mergeCell ref="Q69:Q71"/>
    <mergeCell ref="C75:C76"/>
    <mergeCell ref="E75:E76"/>
    <mergeCell ref="P75:P76"/>
    <mergeCell ref="Q75:Q76"/>
    <mergeCell ref="Q107:Q108"/>
    <mergeCell ref="P107:P108"/>
    <mergeCell ref="O107:O108"/>
    <mergeCell ref="N107:N108"/>
    <mergeCell ref="O130:O131"/>
    <mergeCell ref="N124:N125"/>
    <mergeCell ref="S69:S71"/>
    <mergeCell ref="C124:C125"/>
    <mergeCell ref="E124:E125"/>
    <mergeCell ref="P124:P125"/>
    <mergeCell ref="Q124:Q125"/>
    <mergeCell ref="M107:M108"/>
    <mergeCell ref="O75:O76"/>
    <mergeCell ref="J124:J125"/>
    <mergeCell ref="M124:M125"/>
    <mergeCell ref="K124:K125"/>
    <mergeCell ref="O124:O125"/>
    <mergeCell ref="J69:J71"/>
    <mergeCell ref="K69:K71"/>
    <mergeCell ref="M69:M71"/>
    <mergeCell ref="N69:N71"/>
    <mergeCell ref="O69:O71"/>
  </mergeCells>
  <hyperlinks>
    <hyperlink ref="Z5" r:id="rId1" display="mailto:rezidenciabt@upcmail.hu"/>
    <hyperlink ref="Z12" r:id="rId2" display="mailto:rezidenciabt@gmail.com"/>
    <hyperlink ref="Z11" r:id="rId3" display="mailto:tamas.hullan@gmail.com"/>
    <hyperlink ref="Z16" r:id="rId4" display="mailto:kilenc.haz.kft@gmail.com"/>
    <hyperlink ref="Z23" r:id="rId5" display="mailto:knkriszti@gmail.com"/>
    <hyperlink ref="Z29" r:id="rId6" display="mailto:budapestferenckrt@gmail.com"/>
    <hyperlink ref="Z33" r:id="rId7" display="mailto:postalada@tarsashazdoktor.hu"/>
    <hyperlink ref="Z38" r:id="rId8" display="mailto:valodibirtokbt@gmail.com"/>
    <hyperlink ref="Z45" r:id="rId9" display="mailto:thhaller26@gmail.com"/>
    <hyperlink ref="Z48" r:id="rId10" display="mailto:kilenc.haz.kft@gmail.com"/>
    <hyperlink ref="Z54" r:id="rId11" display="mailto:kilenc.haz.kft@gmail.com"/>
    <hyperlink ref="Z56" r:id="rId12" display="mailto:gasparandras@t-online.hu"/>
    <hyperlink ref="Z57" r:id="rId13" display="mailto:kepviselet@nettokft.hu"/>
    <hyperlink ref="Z64" r:id="rId14" display="mailto:kilenc.haz.kft@gmail.com"/>
    <hyperlink ref="Z72" r:id="rId15" display="mailto:kilenc.haz.kft@gmail.com"/>
    <hyperlink ref="Z73" r:id="rId16" display="mailto:kilenc.haz.kft@gmail.com"/>
    <hyperlink ref="Z74" r:id="rId17" display="mailto:kilenc.haz.kft@gmail.com"/>
    <hyperlink ref="Z77" r:id="rId18" display="mailto:kilenc.haz.kft@gmail.com"/>
    <hyperlink ref="Z78" r:id="rId19" display="mailto:kilenc.haz.kft@gmail.com"/>
    <hyperlink ref="Z46" r:id="rId20" display="mailto:pikozs@upcmail.hu"/>
    <hyperlink ref="Z59" r:id="rId21" display="mailto:pikozs@upcmail.hu"/>
    <hyperlink ref="Z62" r:id="rId22" display="mailto:pikozs@upcmail.hu"/>
    <hyperlink ref="Z76" r:id="rId23" display="mailto:pikozs@upcmail.hu"/>
    <hyperlink ref="Z82" r:id="rId24" display="mailto:pikozs@upcmail.hu"/>
    <hyperlink ref="Z86" r:id="rId25" display="mailto:pikozs@upcmail.hu"/>
    <hyperlink ref="Z116" r:id="rId26" display="mailto:pikozs@upcmail.hu"/>
    <hyperlink ref="Z135" r:id="rId27" display="mailto:pikozs@upcmail.hu"/>
    <hyperlink ref="Z93:Z94" r:id="rId28" display="pikozs@upcmail.hu"/>
    <hyperlink ref="Z94" r:id="rId29" display="mailto:gyenes@netroller.hu"/>
    <hyperlink ref="Z109" r:id="rId30" display="mailto:ugyfelszolgalat@uniszolg9kft.t-online.hu"/>
    <hyperlink ref="Z120" r:id="rId31" display="mailto:unioshazak@gmail.com"/>
    <hyperlink ref="Z52" r:id="rId32" display="mailto:info@eriser.hu"/>
    <hyperlink ref="Z36" r:id="rId33" display="mailto:kepviselet@pestitarsashaz.hu"/>
    <hyperlink ref="Z28" r:id="rId34" display="mailto:info@tarsashazak.com"/>
    <hyperlink ref="Z114" r:id="rId35" display="mailto:insulabt@gmail.com"/>
    <hyperlink ref="Z134" r:id="rId36" display="mailto:kvarnerkft@gmail.com"/>
    <hyperlink ref="Z90" r:id="rId37" display="mailto:garitatri@gmail.com"/>
    <hyperlink ref="Z118" r:id="rId38" display="mailto:kepviselet@pestitarsashaz.hu"/>
    <hyperlink ref="Z80" r:id="rId39" display="mailto:csomor.norbert@ferox.hu"/>
    <hyperlink ref="Z18" r:id="rId40" display="mailto:csuja@exact.info.hu"/>
    <hyperlink ref="Z30" r:id="rId41" display="mailto:pikozs@upcmail.hu"/>
    <hyperlink ref="Z138" r:id="rId42" display="mailto:pikozs@upcmail.hu"/>
    <hyperlink ref="Z88" r:id="rId43" display="mailto:p2000hazak@gmail.com"/>
    <hyperlink ref="Z67" r:id="rId44" display="mailto:tarsashazkezeles41@gmail.com"/>
    <hyperlink ref="Z126" r:id="rId45" display="mailto:tarsashaz9496@gmail.com"/>
    <hyperlink ref="Z21" r:id="rId46" display="mailto:info@ferox.hu"/>
    <hyperlink ref="Z61" r:id="rId47" display="mailto:info@ferox.hu"/>
    <hyperlink ref="Z17" r:id="rId48" display="mailto:info@ferox.hu"/>
    <hyperlink ref="Z129" r:id="rId49" display="mailto:kkvokozoskepviselet@gmail.com"/>
    <hyperlink ref="Z127" r:id="rId50" display="mailto:forinvel@gmail.com"/>
    <hyperlink ref="Z104" r:id="rId51" display="mailto:ugyfelszolgalat@uniszolg9kft.t-online.hu"/>
    <hyperlink ref="Z60" r:id="rId52" display="mailto:insulabt@gmail.com"/>
    <hyperlink ref="Z35" r:id="rId53" display="mailto:insulabt@gmail.com"/>
    <hyperlink ref="Z32" r:id="rId54" display="mailto:pyramidon11.bt@gmail.com"/>
    <hyperlink ref="Z34" r:id="rId55" display="mailto:gaylhofferk@gmail.com"/>
    <hyperlink ref="Z47" r:id="rId56" display="mailto:kepviselet@nettokft.hu"/>
    <hyperlink ref="Z136" r:id="rId57" display="mailto:tarsashaz@gmail.com"/>
    <hyperlink ref="Z140" r:id="rId58" display="mailto:gajzago.imre04@gmail.com"/>
    <hyperlink ref="Z4" r:id="rId59" display="mailto:info@tarsashazak.com"/>
    <hyperlink ref="Z55" r:id="rId60" display="mailto:preventa@t-online.hu"/>
    <hyperlink ref="Z58" r:id="rId61" display="mailto:pikozs@upcmail.hu"/>
    <hyperlink ref="Z144" r:id="rId62" display="mailto:info@polytex.hu"/>
    <hyperlink ref="Z143" r:id="rId63" display="mailto:tamas.hullan@gmail.com"/>
    <hyperlink ref="Z91" r:id="rId64" display="mailto:pikozs@upcmail.hu"/>
    <hyperlink ref="Z75" r:id="rId65" display="mailto:pikozs@upcmail.hu"/>
    <hyperlink ref="Z130" r:id="rId66" display="mailto:pikozs@upcmail.hu"/>
    <hyperlink ref="Z131" r:id="rId67" display="mailto:pikozs@upcmail.hu"/>
    <hyperlink ref="Z111" r:id="rId68" display="mailto:soroksari51@gmail.com"/>
    <hyperlink ref="Z6" r:id="rId69" display="mailto:kepviseletbudapest@gmail.com"/>
    <hyperlink ref="Z7" r:id="rId70" display="mailto:kepviseletbudapest@gmail.com"/>
    <hyperlink ref="Z10" r:id="rId71" display="mailto:kepviseletbudapest@gmail.com"/>
    <hyperlink ref="Z8" r:id="rId72" display="mailto:kepviseletbudapest@gmail.com"/>
    <hyperlink ref="Z9" r:id="rId73" display="mailto:kepviseletbudapest@gmail.com"/>
    <hyperlink ref="Z20" r:id="rId74" display="mailto:info@ferox.hu"/>
    <hyperlink ref="Z25" r:id="rId75" display="mailto:ugyfelszolgalat@uniszolg9kft.t-online.hu"/>
    <hyperlink ref="Z26" r:id="rId76" display="mailto:ugyfelszolgalat@uniszolg9kft.t-online.hu"/>
    <hyperlink ref="Z27" r:id="rId77" display="mailto:ugyfelszolgalat@uniszolg9kft.t-online.hu"/>
    <hyperlink ref="Z31" r:id="rId78" display="mailto:ugyfelszolgalat@uniszolg9kft.t-online.hu"/>
    <hyperlink ref="Z42" r:id="rId79" display="mailto:ugyfelszolgalat@uniszolg9kft.t-online.hu"/>
    <hyperlink ref="Z50" r:id="rId80" display="mailto:ugyfelszolgalat@uniszolg9kft.t-online.hu"/>
    <hyperlink ref="Z53" r:id="rId81" display="mailto:ugyfelszolgalat@uniszolg9kft.t-online.hu"/>
    <hyperlink ref="Z63" r:id="rId82" display="mailto:ugyfelszolgalat@uniszolg9kft.t-online.hu"/>
    <hyperlink ref="Z66" r:id="rId83" display="mailto:ugyfelszolgalat@uniszolg9kft.t-online.hu"/>
    <hyperlink ref="Z81" r:id="rId84" display="mailto:ugyfelszolgalat@uniszolg9kft.t-online.hu"/>
    <hyperlink ref="Z89" r:id="rId85" display="mailto:ugyfelszolgalat@uniszolg9kft.t-online.hu"/>
    <hyperlink ref="Z107" r:id="rId86" display="mailto:molnar.anett25@gmail.com"/>
    <hyperlink ref="Z142" r:id="rId87" display="mailto:ugyfelszolgalat@uniszolg9kft.t-online.hu"/>
    <hyperlink ref="Z24" r:id="rId88" display="mailto:ugyfelszolgalat@uniszolg9kft.t-online.hu"/>
    <hyperlink ref="Z39" r:id="rId89" display="mailto:kvarnerkft@gmail.com"/>
    <hyperlink ref="Z41" r:id="rId90" display="mailto:szabo.zoltan.sandor@gmail.com"/>
    <hyperlink ref="Z68" r:id="rId91" display="mailto:info@ferox.hu"/>
    <hyperlink ref="Z92" r:id="rId92" display="mailto:info@ferox.hu"/>
    <hyperlink ref="Z70" r:id="rId93" display="mailto:preventa@t-online.hu"/>
    <hyperlink ref="Z71" r:id="rId94" display="mailto:preventa@t-online.hu"/>
    <hyperlink ref="Z69" r:id="rId95" display="mailto:preventa@t-online.hu"/>
    <hyperlink ref="Z121" r:id="rId96" display="mailto:insulabt@gmail.com"/>
    <hyperlink ref="Z124" r:id="rId97" display="mailto:sallaitars@t-online.hu"/>
    <hyperlink ref="Z117" r:id="rId98" display="mailto:kepviselet@pestitarsashaz.hu"/>
    <hyperlink ref="Z14" r:id="rId99" display="mailto:kepviselet@pestitarsashaz.hu"/>
    <hyperlink ref="Z125" r:id="rId100" display="mailto:sallaitars@t-online.hu"/>
    <hyperlink ref="Z106" r:id="rId101" display="mailto:info@ferox.hu"/>
    <hyperlink ref="Z105" r:id="rId102" display="mailto:ugyfelszolgalat@uniszolg9kft.t-online.hu"/>
    <hyperlink ref="Z110" r:id="rId103" display="mailto:tarsashaz.sobieski40@gmail.com"/>
    <hyperlink ref="Z108" r:id="rId104" display="mailto:molnar.anett25@gmail.com"/>
  </hyperlinks>
  <printOptions gridLines="1"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9" r:id="rId105"/>
  <headerFooter alignWithMargins="0">
    <oddFooter>&amp;L&amp;D&amp;C&amp;P</oddFooter>
  </headerFooter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abSelected="1" view="pageBreakPreview" zoomScaleSheetLayoutView="100" workbookViewId="0" topLeftCell="A1">
      <pane xSplit="7" ySplit="2" topLeftCell="I54" activePane="bottomRight" state="frozen"/>
      <selection pane="topRight" activeCell="H1" sqref="H1"/>
      <selection pane="bottomLeft" activeCell="A5" sqref="A5"/>
      <selection pane="bottomRight" activeCell="S2" sqref="S2"/>
    </sheetView>
  </sheetViews>
  <sheetFormatPr defaultColWidth="9.125" defaultRowHeight="12.75"/>
  <cols>
    <col min="1" max="1" width="4.00390625" style="15" customWidth="1"/>
    <col min="2" max="2" width="5.25390625" style="15" bestFit="1" customWidth="1"/>
    <col min="3" max="3" width="16.375" style="19" bestFit="1" customWidth="1"/>
    <col min="4" max="4" width="6.00390625" style="5" hidden="1" customWidth="1"/>
    <col min="5" max="5" width="5.875" style="15" bestFit="1" customWidth="1"/>
    <col min="6" max="6" width="21.00390625" style="16" bestFit="1" customWidth="1"/>
    <col min="7" max="7" width="16.125" style="16" bestFit="1" customWidth="1"/>
    <col min="8" max="8" width="15.25390625" style="15" bestFit="1" customWidth="1"/>
    <col min="9" max="9" width="12.125" style="15" bestFit="1" customWidth="1"/>
    <col min="10" max="10" width="14.75390625" style="15" hidden="1" customWidth="1"/>
    <col min="11" max="11" width="12.125" style="15" bestFit="1" customWidth="1"/>
    <col min="12" max="12" width="10.25390625" style="15" bestFit="1" customWidth="1"/>
    <col min="13" max="13" width="15.625" style="15" bestFit="1" customWidth="1"/>
    <col min="14" max="14" width="11.375" style="15" customWidth="1"/>
    <col min="15" max="15" width="9.875" style="15" bestFit="1" customWidth="1"/>
    <col min="16" max="16" width="10.125" style="90" bestFit="1" customWidth="1"/>
    <col min="17" max="17" width="13.00390625" style="90" customWidth="1"/>
    <col min="18" max="18" width="4.625" style="39" bestFit="1" customWidth="1"/>
    <col min="19" max="19" width="24.75390625" style="16" customWidth="1"/>
    <col min="20" max="20" width="18.375" style="16" hidden="1" customWidth="1"/>
    <col min="21" max="21" width="15.75390625" style="16" hidden="1" customWidth="1"/>
    <col min="22" max="22" width="5.625" style="16" hidden="1" customWidth="1"/>
    <col min="23" max="23" width="11.25390625" style="16" hidden="1" customWidth="1"/>
    <col min="24" max="24" width="24.25390625" style="16" hidden="1" customWidth="1"/>
    <col min="25" max="25" width="12.625" style="16" hidden="1" customWidth="1"/>
    <col min="26" max="26" width="31.125" style="60" hidden="1" customWidth="1"/>
    <col min="27" max="16384" width="9.125" style="60" customWidth="1"/>
  </cols>
  <sheetData>
    <row r="1" spans="13:19" ht="64.5" customHeight="1">
      <c r="M1" s="119" t="s">
        <v>833</v>
      </c>
      <c r="N1" s="119">
        <f>120000000/3-G60</f>
        <v>40000000</v>
      </c>
      <c r="S1" s="176" t="s">
        <v>876</v>
      </c>
    </row>
    <row r="2" spans="1:26" ht="85.15" customHeight="1">
      <c r="A2" s="61" t="s">
        <v>25</v>
      </c>
      <c r="B2" s="61" t="s">
        <v>26</v>
      </c>
      <c r="C2" s="61" t="s">
        <v>0</v>
      </c>
      <c r="D2" s="61" t="s">
        <v>18</v>
      </c>
      <c r="E2" s="61" t="s">
        <v>1</v>
      </c>
      <c r="F2" s="137" t="s">
        <v>2</v>
      </c>
      <c r="G2" s="61" t="s">
        <v>829</v>
      </c>
      <c r="H2" s="61" t="s">
        <v>29</v>
      </c>
      <c r="I2" s="61" t="s">
        <v>28</v>
      </c>
      <c r="J2" s="61" t="s">
        <v>30</v>
      </c>
      <c r="K2" s="61" t="s">
        <v>32</v>
      </c>
      <c r="L2" s="20" t="s">
        <v>27</v>
      </c>
      <c r="M2" s="20" t="s">
        <v>31</v>
      </c>
      <c r="N2" s="20" t="s">
        <v>438</v>
      </c>
      <c r="O2" s="61" t="s">
        <v>4</v>
      </c>
      <c r="P2" s="91" t="s">
        <v>367</v>
      </c>
      <c r="Q2" s="91" t="s">
        <v>439</v>
      </c>
      <c r="R2" s="61" t="s">
        <v>125</v>
      </c>
      <c r="S2" s="61" t="s">
        <v>3</v>
      </c>
      <c r="T2" s="61" t="s">
        <v>24</v>
      </c>
      <c r="U2" s="61" t="s">
        <v>19</v>
      </c>
      <c r="V2" s="61" t="s">
        <v>417</v>
      </c>
      <c r="W2" s="61" t="s">
        <v>21</v>
      </c>
      <c r="X2" s="61" t="s">
        <v>22</v>
      </c>
      <c r="Y2" s="61" t="s">
        <v>23</v>
      </c>
      <c r="Z2" s="61" t="s">
        <v>272</v>
      </c>
    </row>
    <row r="3" spans="1:26" s="17" customFormat="1" ht="38.25">
      <c r="A3" s="62" t="s">
        <v>12</v>
      </c>
      <c r="B3" s="75" t="s">
        <v>12</v>
      </c>
      <c r="C3" s="45" t="s">
        <v>547</v>
      </c>
      <c r="D3" s="63"/>
      <c r="E3" s="133">
        <v>60</v>
      </c>
      <c r="F3" s="64" t="s">
        <v>788</v>
      </c>
      <c r="G3" s="136"/>
      <c r="H3" s="106">
        <v>8886000</v>
      </c>
      <c r="I3" s="28">
        <f aca="true" t="shared" si="0" ref="I3:I34">IF(H3&lt;750000,0,IF(H3*0.4&lt;=E3*70000+300000,H3*0.4,E3*70000+300000))</f>
        <v>3554400</v>
      </c>
      <c r="J3" s="52">
        <f aca="true" t="shared" si="1" ref="J3:J46">H3</f>
        <v>8886000</v>
      </c>
      <c r="K3" s="53">
        <f aca="true" t="shared" si="2" ref="K3:K46">IF(I3+0&gt;M3,M3,I3+0)</f>
        <v>3554400</v>
      </c>
      <c r="L3" s="54">
        <f aca="true" t="shared" si="3" ref="L3:L47">IF(E3&gt;=30,300000,E3*10000)</f>
        <v>300000</v>
      </c>
      <c r="M3" s="94">
        <f aca="true" t="shared" si="4" ref="M3:M47">IF(D3=0,E3*70000+300000,E3*100000+500000)</f>
        <v>4500000</v>
      </c>
      <c r="N3" s="69">
        <v>3554000</v>
      </c>
      <c r="O3" s="69">
        <v>6000000</v>
      </c>
      <c r="P3" s="92">
        <v>1300</v>
      </c>
      <c r="Q3" s="69" t="s">
        <v>168</v>
      </c>
      <c r="R3" s="75">
        <v>11</v>
      </c>
      <c r="S3" s="32"/>
      <c r="T3" s="75"/>
      <c r="U3" s="75" t="s">
        <v>179</v>
      </c>
      <c r="V3" s="75">
        <v>1098</v>
      </c>
      <c r="W3" s="75" t="s">
        <v>180</v>
      </c>
      <c r="X3" s="75" t="s">
        <v>181</v>
      </c>
      <c r="Y3" s="75" t="s">
        <v>182</v>
      </c>
      <c r="Z3" s="70" t="s">
        <v>274</v>
      </c>
    </row>
    <row r="4" spans="1:26" s="17" customFormat="1" ht="38.25">
      <c r="A4" s="62" t="s">
        <v>5</v>
      </c>
      <c r="B4" s="75" t="s">
        <v>5</v>
      </c>
      <c r="C4" s="45" t="s">
        <v>548</v>
      </c>
      <c r="D4" s="63"/>
      <c r="E4" s="133">
        <v>60</v>
      </c>
      <c r="F4" s="64" t="s">
        <v>788</v>
      </c>
      <c r="G4" s="136"/>
      <c r="H4" s="106">
        <v>7357000</v>
      </c>
      <c r="I4" s="28">
        <f t="shared" si="0"/>
        <v>2942800</v>
      </c>
      <c r="J4" s="52">
        <f t="shared" si="1"/>
        <v>7357000</v>
      </c>
      <c r="K4" s="53">
        <f t="shared" si="2"/>
        <v>2942800</v>
      </c>
      <c r="L4" s="54">
        <f t="shared" si="3"/>
        <v>300000</v>
      </c>
      <c r="M4" s="94">
        <f t="shared" si="4"/>
        <v>4500000</v>
      </c>
      <c r="N4" s="69">
        <v>2943000</v>
      </c>
      <c r="O4" s="69">
        <v>5000000</v>
      </c>
      <c r="P4" s="92">
        <v>1500</v>
      </c>
      <c r="Q4" s="69" t="s">
        <v>168</v>
      </c>
      <c r="R4" s="75">
        <v>11</v>
      </c>
      <c r="S4" s="32"/>
      <c r="T4" s="75"/>
      <c r="U4" s="75" t="s">
        <v>179</v>
      </c>
      <c r="V4" s="75">
        <v>1098</v>
      </c>
      <c r="W4" s="75" t="s">
        <v>180</v>
      </c>
      <c r="X4" s="75" t="s">
        <v>181</v>
      </c>
      <c r="Y4" s="75" t="s">
        <v>182</v>
      </c>
      <c r="Z4" s="70" t="s">
        <v>274</v>
      </c>
    </row>
    <row r="5" spans="1:26" s="17" customFormat="1" ht="38.25">
      <c r="A5" s="62" t="s">
        <v>6</v>
      </c>
      <c r="B5" s="75" t="s">
        <v>6</v>
      </c>
      <c r="C5" s="47" t="s">
        <v>549</v>
      </c>
      <c r="D5" s="63"/>
      <c r="E5" s="133">
        <v>16</v>
      </c>
      <c r="F5" s="64" t="s">
        <v>837</v>
      </c>
      <c r="G5" s="136"/>
      <c r="H5" s="108">
        <v>1898000</v>
      </c>
      <c r="I5" s="28">
        <f t="shared" si="0"/>
        <v>759200</v>
      </c>
      <c r="J5" s="52">
        <f t="shared" si="1"/>
        <v>1898000</v>
      </c>
      <c r="K5" s="53">
        <f t="shared" si="2"/>
        <v>759200</v>
      </c>
      <c r="L5" s="54">
        <f t="shared" si="3"/>
        <v>160000</v>
      </c>
      <c r="M5" s="94">
        <f t="shared" si="4"/>
        <v>1420000</v>
      </c>
      <c r="N5" s="69">
        <v>800000</v>
      </c>
      <c r="O5" s="69">
        <v>1098000</v>
      </c>
      <c r="P5" s="92" t="s">
        <v>168</v>
      </c>
      <c r="Q5" s="69" t="s">
        <v>168</v>
      </c>
      <c r="R5" s="75">
        <v>9</v>
      </c>
      <c r="S5" s="75"/>
      <c r="T5" s="75" t="s">
        <v>275</v>
      </c>
      <c r="U5" s="75" t="s">
        <v>696</v>
      </c>
      <c r="V5" s="75">
        <v>1097</v>
      </c>
      <c r="W5" s="75" t="s">
        <v>180</v>
      </c>
      <c r="X5" s="75" t="s">
        <v>350</v>
      </c>
      <c r="Y5" s="75" t="s">
        <v>389</v>
      </c>
      <c r="Z5" s="74" t="s">
        <v>273</v>
      </c>
    </row>
    <row r="6" spans="1:26" s="17" customFormat="1" ht="38.25">
      <c r="A6" s="62" t="s">
        <v>7</v>
      </c>
      <c r="B6" s="75" t="s">
        <v>7</v>
      </c>
      <c r="C6" s="45" t="s">
        <v>550</v>
      </c>
      <c r="D6" s="63"/>
      <c r="E6" s="133">
        <v>60</v>
      </c>
      <c r="F6" s="64" t="s">
        <v>626</v>
      </c>
      <c r="G6" s="136"/>
      <c r="H6" s="108">
        <v>2300000</v>
      </c>
      <c r="I6" s="28">
        <f t="shared" si="0"/>
        <v>920000</v>
      </c>
      <c r="J6" s="52">
        <f t="shared" si="1"/>
        <v>2300000</v>
      </c>
      <c r="K6" s="53">
        <f t="shared" si="2"/>
        <v>920000</v>
      </c>
      <c r="L6" s="54">
        <f t="shared" si="3"/>
        <v>300000</v>
      </c>
      <c r="M6" s="94">
        <f t="shared" si="4"/>
        <v>4500000</v>
      </c>
      <c r="N6" s="69">
        <v>900000</v>
      </c>
      <c r="O6" s="69">
        <v>1200000</v>
      </c>
      <c r="P6" s="92">
        <v>700</v>
      </c>
      <c r="Q6" s="112">
        <v>1000</v>
      </c>
      <c r="R6" s="75">
        <v>12</v>
      </c>
      <c r="S6" s="75"/>
      <c r="T6" s="75"/>
      <c r="U6" s="75" t="s">
        <v>189</v>
      </c>
      <c r="V6" s="75">
        <v>1701</v>
      </c>
      <c r="W6" s="75" t="s">
        <v>180</v>
      </c>
      <c r="X6" s="75" t="s">
        <v>349</v>
      </c>
      <c r="Y6" s="75" t="s">
        <v>290</v>
      </c>
      <c r="Z6" s="71" t="s">
        <v>667</v>
      </c>
    </row>
    <row r="7" spans="1:26" s="17" customFormat="1" ht="38.25">
      <c r="A7" s="62" t="s">
        <v>13</v>
      </c>
      <c r="B7" s="75" t="s">
        <v>13</v>
      </c>
      <c r="C7" s="45" t="s">
        <v>551</v>
      </c>
      <c r="D7" s="63"/>
      <c r="E7" s="133">
        <v>60</v>
      </c>
      <c r="F7" s="64" t="s">
        <v>640</v>
      </c>
      <c r="G7" s="136"/>
      <c r="H7" s="108">
        <v>5666000</v>
      </c>
      <c r="I7" s="28">
        <f t="shared" si="0"/>
        <v>2266400</v>
      </c>
      <c r="J7" s="52">
        <f t="shared" si="1"/>
        <v>5666000</v>
      </c>
      <c r="K7" s="53">
        <f t="shared" si="2"/>
        <v>2266400</v>
      </c>
      <c r="L7" s="54">
        <f t="shared" si="3"/>
        <v>300000</v>
      </c>
      <c r="M7" s="94">
        <f t="shared" si="4"/>
        <v>4500000</v>
      </c>
      <c r="N7" s="69">
        <v>2000000</v>
      </c>
      <c r="O7" s="69">
        <v>3766000</v>
      </c>
      <c r="P7" s="92" t="s">
        <v>168</v>
      </c>
      <c r="Q7" s="69" t="s">
        <v>168</v>
      </c>
      <c r="R7" s="75">
        <v>12</v>
      </c>
      <c r="S7" s="75"/>
      <c r="T7" s="75" t="s">
        <v>286</v>
      </c>
      <c r="U7" s="75" t="s">
        <v>638</v>
      </c>
      <c r="V7" s="75">
        <v>1098</v>
      </c>
      <c r="W7" s="75" t="s">
        <v>180</v>
      </c>
      <c r="X7" s="75" t="s">
        <v>388</v>
      </c>
      <c r="Y7" s="75" t="s">
        <v>639</v>
      </c>
      <c r="Z7" s="74" t="s">
        <v>289</v>
      </c>
    </row>
    <row r="8" spans="1:26" s="17" customFormat="1" ht="51">
      <c r="A8" s="62" t="s">
        <v>14</v>
      </c>
      <c r="B8" s="75" t="s">
        <v>14</v>
      </c>
      <c r="C8" s="45" t="s">
        <v>552</v>
      </c>
      <c r="D8" s="63"/>
      <c r="E8" s="134">
        <v>60</v>
      </c>
      <c r="F8" s="64" t="s">
        <v>641</v>
      </c>
      <c r="G8" s="136"/>
      <c r="H8" s="108">
        <v>3972000</v>
      </c>
      <c r="I8" s="28">
        <f t="shared" si="0"/>
        <v>1588800</v>
      </c>
      <c r="J8" s="52">
        <f t="shared" si="1"/>
        <v>3972000</v>
      </c>
      <c r="K8" s="53">
        <f t="shared" si="2"/>
        <v>1588800</v>
      </c>
      <c r="L8" s="54">
        <f t="shared" si="3"/>
        <v>300000</v>
      </c>
      <c r="M8" s="94">
        <f t="shared" si="4"/>
        <v>4500000</v>
      </c>
      <c r="N8" s="33">
        <v>1500000</v>
      </c>
      <c r="O8" s="33">
        <v>2472000</v>
      </c>
      <c r="P8" s="92" t="s">
        <v>168</v>
      </c>
      <c r="Q8" s="111" t="s">
        <v>823</v>
      </c>
      <c r="R8" s="35">
        <v>12</v>
      </c>
      <c r="S8" s="34"/>
      <c r="T8" s="75" t="s">
        <v>286</v>
      </c>
      <c r="U8" s="75" t="s">
        <v>638</v>
      </c>
      <c r="V8" s="75">
        <v>1098</v>
      </c>
      <c r="W8" s="75" t="s">
        <v>180</v>
      </c>
      <c r="X8" s="75" t="s">
        <v>388</v>
      </c>
      <c r="Y8" s="75" t="s">
        <v>639</v>
      </c>
      <c r="Z8" s="74" t="s">
        <v>289</v>
      </c>
    </row>
    <row r="9" spans="1:26" s="17" customFormat="1" ht="38.25">
      <c r="A9" s="62" t="s">
        <v>15</v>
      </c>
      <c r="B9" s="75" t="s">
        <v>15</v>
      </c>
      <c r="C9" s="45" t="s">
        <v>553</v>
      </c>
      <c r="D9" s="63"/>
      <c r="E9" s="133">
        <v>45</v>
      </c>
      <c r="F9" s="64" t="s">
        <v>788</v>
      </c>
      <c r="G9" s="136"/>
      <c r="H9" s="108">
        <v>6872000</v>
      </c>
      <c r="I9" s="28">
        <f t="shared" si="0"/>
        <v>2748800</v>
      </c>
      <c r="J9" s="52">
        <f t="shared" si="1"/>
        <v>6872000</v>
      </c>
      <c r="K9" s="53">
        <f t="shared" si="2"/>
        <v>2748800</v>
      </c>
      <c r="L9" s="54">
        <f t="shared" si="3"/>
        <v>300000</v>
      </c>
      <c r="M9" s="94">
        <f t="shared" si="4"/>
        <v>3450000</v>
      </c>
      <c r="N9" s="69">
        <v>2749000</v>
      </c>
      <c r="O9" s="69">
        <v>5000000</v>
      </c>
      <c r="P9" s="92" t="s">
        <v>168</v>
      </c>
      <c r="Q9" s="112">
        <v>1000</v>
      </c>
      <c r="R9" s="75">
        <v>12</v>
      </c>
      <c r="S9" s="75"/>
      <c r="T9" s="75"/>
      <c r="U9" s="75" t="s">
        <v>179</v>
      </c>
      <c r="V9" s="75">
        <v>1098</v>
      </c>
      <c r="W9" s="75" t="s">
        <v>180</v>
      </c>
      <c r="X9" s="75" t="s">
        <v>181</v>
      </c>
      <c r="Y9" s="75" t="s">
        <v>182</v>
      </c>
      <c r="Z9" s="70" t="s">
        <v>274</v>
      </c>
    </row>
    <row r="10" spans="1:26" s="17" customFormat="1" ht="38.25">
      <c r="A10" s="62" t="s">
        <v>8</v>
      </c>
      <c r="B10" s="75" t="s">
        <v>8</v>
      </c>
      <c r="C10" s="45" t="s">
        <v>554</v>
      </c>
      <c r="D10" s="63"/>
      <c r="E10" s="134">
        <v>64</v>
      </c>
      <c r="F10" s="64" t="s">
        <v>701</v>
      </c>
      <c r="G10" s="136"/>
      <c r="H10" s="108">
        <v>10454000</v>
      </c>
      <c r="I10" s="28">
        <f t="shared" si="0"/>
        <v>4181600</v>
      </c>
      <c r="J10" s="52">
        <f t="shared" si="1"/>
        <v>10454000</v>
      </c>
      <c r="K10" s="53">
        <f t="shared" si="2"/>
        <v>4181600</v>
      </c>
      <c r="L10" s="54">
        <f t="shared" si="3"/>
        <v>300000</v>
      </c>
      <c r="M10" s="94">
        <f t="shared" si="4"/>
        <v>4780000</v>
      </c>
      <c r="N10" s="33">
        <v>1200000</v>
      </c>
      <c r="O10" s="33">
        <v>9254000</v>
      </c>
      <c r="P10" s="92" t="s">
        <v>168</v>
      </c>
      <c r="Q10" s="112" t="s">
        <v>607</v>
      </c>
      <c r="R10" s="35">
        <v>11</v>
      </c>
      <c r="S10" s="75"/>
      <c r="T10" s="63"/>
      <c r="U10" s="75" t="s">
        <v>378</v>
      </c>
      <c r="V10" s="75">
        <v>1098</v>
      </c>
      <c r="W10" s="75" t="s">
        <v>180</v>
      </c>
      <c r="X10" s="75" t="s">
        <v>379</v>
      </c>
      <c r="Y10" s="75" t="s">
        <v>380</v>
      </c>
      <c r="Z10" s="71" t="s">
        <v>381</v>
      </c>
    </row>
    <row r="11" spans="1:26" s="17" customFormat="1" ht="51">
      <c r="A11" s="62" t="s">
        <v>33</v>
      </c>
      <c r="B11" s="75" t="s">
        <v>33</v>
      </c>
      <c r="C11" s="45" t="s">
        <v>555</v>
      </c>
      <c r="D11" s="63"/>
      <c r="E11" s="134">
        <v>60</v>
      </c>
      <c r="F11" s="64" t="s">
        <v>788</v>
      </c>
      <c r="G11" s="136"/>
      <c r="H11" s="108">
        <v>25777000</v>
      </c>
      <c r="I11" s="28">
        <f t="shared" si="0"/>
        <v>4500000</v>
      </c>
      <c r="J11" s="52">
        <f t="shared" si="1"/>
        <v>25777000</v>
      </c>
      <c r="K11" s="53">
        <f t="shared" si="2"/>
        <v>4500000</v>
      </c>
      <c r="L11" s="54">
        <f t="shared" si="3"/>
        <v>300000</v>
      </c>
      <c r="M11" s="94">
        <f t="shared" si="4"/>
        <v>4500000</v>
      </c>
      <c r="N11" s="33">
        <v>3000000</v>
      </c>
      <c r="O11" s="82">
        <v>22777000</v>
      </c>
      <c r="P11" s="92" t="s">
        <v>168</v>
      </c>
      <c r="Q11" s="111" t="s">
        <v>824</v>
      </c>
      <c r="R11" s="35">
        <v>12</v>
      </c>
      <c r="S11" s="34"/>
      <c r="T11" s="75" t="s">
        <v>286</v>
      </c>
      <c r="U11" s="75" t="s">
        <v>638</v>
      </c>
      <c r="V11" s="75">
        <v>1098</v>
      </c>
      <c r="W11" s="75" t="s">
        <v>180</v>
      </c>
      <c r="X11" s="75" t="s">
        <v>388</v>
      </c>
      <c r="Y11" s="75" t="s">
        <v>639</v>
      </c>
      <c r="Z11" s="74" t="s">
        <v>289</v>
      </c>
    </row>
    <row r="12" spans="1:26" s="17" customFormat="1" ht="38.25">
      <c r="A12" s="62" t="s">
        <v>34</v>
      </c>
      <c r="B12" s="75" t="s">
        <v>34</v>
      </c>
      <c r="C12" s="45" t="s">
        <v>556</v>
      </c>
      <c r="D12" s="63"/>
      <c r="E12" s="134">
        <v>60</v>
      </c>
      <c r="F12" s="64" t="s">
        <v>644</v>
      </c>
      <c r="G12" s="136"/>
      <c r="H12" s="108">
        <v>17667000</v>
      </c>
      <c r="I12" s="28">
        <f t="shared" si="0"/>
        <v>4500000</v>
      </c>
      <c r="J12" s="52">
        <f t="shared" si="1"/>
        <v>17667000</v>
      </c>
      <c r="K12" s="53">
        <f t="shared" si="2"/>
        <v>4500000</v>
      </c>
      <c r="L12" s="54">
        <f t="shared" si="3"/>
        <v>300000</v>
      </c>
      <c r="M12" s="94">
        <f t="shared" si="4"/>
        <v>4500000</v>
      </c>
      <c r="N12" s="33">
        <v>3000000</v>
      </c>
      <c r="O12" s="33">
        <v>14667000</v>
      </c>
      <c r="P12" s="92">
        <v>1000</v>
      </c>
      <c r="Q12" s="69" t="s">
        <v>168</v>
      </c>
      <c r="R12" s="35">
        <v>12</v>
      </c>
      <c r="S12" s="34"/>
      <c r="T12" s="75" t="s">
        <v>286</v>
      </c>
      <c r="U12" s="75" t="s">
        <v>638</v>
      </c>
      <c r="V12" s="75">
        <v>1098</v>
      </c>
      <c r="W12" s="75" t="s">
        <v>180</v>
      </c>
      <c r="X12" s="75" t="s">
        <v>388</v>
      </c>
      <c r="Y12" s="75" t="s">
        <v>639</v>
      </c>
      <c r="Z12" s="74" t="s">
        <v>289</v>
      </c>
    </row>
    <row r="13" spans="1:26" s="17" customFormat="1" ht="25.5">
      <c r="A13" s="62" t="s">
        <v>9</v>
      </c>
      <c r="B13" s="75" t="s">
        <v>9</v>
      </c>
      <c r="C13" s="45" t="s">
        <v>557</v>
      </c>
      <c r="D13" s="63"/>
      <c r="E13" s="134">
        <v>35</v>
      </c>
      <c r="F13" s="64" t="s">
        <v>789</v>
      </c>
      <c r="G13" s="136"/>
      <c r="H13" s="108">
        <v>8000000</v>
      </c>
      <c r="I13" s="28">
        <f t="shared" si="0"/>
        <v>2750000</v>
      </c>
      <c r="J13" s="52">
        <f t="shared" si="1"/>
        <v>8000000</v>
      </c>
      <c r="K13" s="53">
        <f t="shared" si="2"/>
        <v>2750000</v>
      </c>
      <c r="L13" s="54">
        <f t="shared" si="3"/>
        <v>300000</v>
      </c>
      <c r="M13" s="94">
        <f t="shared" si="4"/>
        <v>2750000</v>
      </c>
      <c r="N13" s="33">
        <v>3200000</v>
      </c>
      <c r="O13" s="33">
        <v>4800000</v>
      </c>
      <c r="P13" s="92">
        <v>670</v>
      </c>
      <c r="Q13" s="69" t="s">
        <v>168</v>
      </c>
      <c r="R13" s="35">
        <v>11</v>
      </c>
      <c r="S13" s="34"/>
      <c r="T13" s="75"/>
      <c r="U13" s="75" t="s">
        <v>291</v>
      </c>
      <c r="V13" s="75">
        <v>1098</v>
      </c>
      <c r="W13" s="75" t="s">
        <v>180</v>
      </c>
      <c r="X13" s="75" t="s">
        <v>292</v>
      </c>
      <c r="Y13" s="75" t="s">
        <v>293</v>
      </c>
      <c r="Z13" s="71" t="s">
        <v>387</v>
      </c>
    </row>
    <row r="14" spans="1:26" s="17" customFormat="1" ht="51">
      <c r="A14" s="62" t="s">
        <v>16</v>
      </c>
      <c r="B14" s="75" t="s">
        <v>16</v>
      </c>
      <c r="C14" s="45" t="s">
        <v>558</v>
      </c>
      <c r="D14" s="63"/>
      <c r="E14" s="134">
        <v>35</v>
      </c>
      <c r="F14" s="64" t="s">
        <v>700</v>
      </c>
      <c r="G14" s="136"/>
      <c r="H14" s="108">
        <v>4500000</v>
      </c>
      <c r="I14" s="28">
        <f t="shared" si="0"/>
        <v>1800000</v>
      </c>
      <c r="J14" s="52">
        <f t="shared" si="1"/>
        <v>4500000</v>
      </c>
      <c r="K14" s="53">
        <f t="shared" si="2"/>
        <v>1800000</v>
      </c>
      <c r="L14" s="54">
        <f t="shared" si="3"/>
        <v>300000</v>
      </c>
      <c r="M14" s="94">
        <f t="shared" si="4"/>
        <v>2750000</v>
      </c>
      <c r="N14" s="69">
        <v>1250000</v>
      </c>
      <c r="O14" s="69">
        <v>3250000</v>
      </c>
      <c r="P14" s="92" t="s">
        <v>168</v>
      </c>
      <c r="Q14" s="111" t="s">
        <v>823</v>
      </c>
      <c r="R14" s="35">
        <v>12</v>
      </c>
      <c r="S14" s="34"/>
      <c r="T14" s="75"/>
      <c r="U14" s="75" t="s">
        <v>260</v>
      </c>
      <c r="V14" s="75">
        <v>1097</v>
      </c>
      <c r="W14" s="75" t="s">
        <v>180</v>
      </c>
      <c r="X14" s="75" t="s">
        <v>294</v>
      </c>
      <c r="Y14" s="75" t="s">
        <v>295</v>
      </c>
      <c r="Z14" s="71" t="s">
        <v>370</v>
      </c>
    </row>
    <row r="15" spans="1:26" s="17" customFormat="1" ht="38.25">
      <c r="A15" s="62" t="s">
        <v>35</v>
      </c>
      <c r="B15" s="75" t="s">
        <v>35</v>
      </c>
      <c r="C15" s="45" t="s">
        <v>559</v>
      </c>
      <c r="D15" s="63"/>
      <c r="E15" s="134">
        <v>24</v>
      </c>
      <c r="F15" s="64" t="s">
        <v>680</v>
      </c>
      <c r="G15" s="136"/>
      <c r="H15" s="108">
        <v>4400000</v>
      </c>
      <c r="I15" s="28">
        <f t="shared" si="0"/>
        <v>1760000</v>
      </c>
      <c r="J15" s="52">
        <f t="shared" si="1"/>
        <v>4400000</v>
      </c>
      <c r="K15" s="53">
        <f t="shared" si="2"/>
        <v>1760000</v>
      </c>
      <c r="L15" s="54">
        <f t="shared" si="3"/>
        <v>240000</v>
      </c>
      <c r="M15" s="94">
        <f t="shared" si="4"/>
        <v>1980000</v>
      </c>
      <c r="N15" s="147">
        <v>1700000</v>
      </c>
      <c r="O15" s="147">
        <v>2700000</v>
      </c>
      <c r="P15" s="92" t="s">
        <v>168</v>
      </c>
      <c r="Q15" s="69" t="s">
        <v>168</v>
      </c>
      <c r="R15" s="75">
        <v>10</v>
      </c>
      <c r="S15" s="75"/>
      <c r="T15" s="75"/>
      <c r="U15" s="75" t="s">
        <v>666</v>
      </c>
      <c r="V15" s="75">
        <v>1701</v>
      </c>
      <c r="W15" s="75" t="s">
        <v>180</v>
      </c>
      <c r="X15" s="75" t="s">
        <v>349</v>
      </c>
      <c r="Y15" s="75" t="s">
        <v>290</v>
      </c>
      <c r="Z15" s="71" t="s">
        <v>667</v>
      </c>
    </row>
    <row r="16" spans="1:26" s="17" customFormat="1" ht="25.5">
      <c r="A16" s="62" t="s">
        <v>10</v>
      </c>
      <c r="B16" s="75" t="s">
        <v>10</v>
      </c>
      <c r="C16" s="45" t="s">
        <v>560</v>
      </c>
      <c r="D16" s="63"/>
      <c r="E16" s="134">
        <v>24</v>
      </c>
      <c r="F16" s="64" t="s">
        <v>838</v>
      </c>
      <c r="G16" s="136"/>
      <c r="H16" s="108">
        <v>2837000</v>
      </c>
      <c r="I16" s="28">
        <f t="shared" si="0"/>
        <v>1134800</v>
      </c>
      <c r="J16" s="52">
        <f t="shared" si="1"/>
        <v>2837000</v>
      </c>
      <c r="K16" s="53">
        <f t="shared" si="2"/>
        <v>1134800</v>
      </c>
      <c r="L16" s="54">
        <f t="shared" si="3"/>
        <v>240000</v>
      </c>
      <c r="M16" s="94">
        <f t="shared" si="4"/>
        <v>1980000</v>
      </c>
      <c r="N16" s="147">
        <v>1135000</v>
      </c>
      <c r="O16" s="147">
        <v>2837000</v>
      </c>
      <c r="P16" s="92" t="s">
        <v>168</v>
      </c>
      <c r="Q16" s="69" t="s">
        <v>168</v>
      </c>
      <c r="R16" s="75">
        <v>10</v>
      </c>
      <c r="S16" s="75"/>
      <c r="T16" s="63"/>
      <c r="U16" s="75" t="s">
        <v>385</v>
      </c>
      <c r="V16" s="75">
        <v>1476</v>
      </c>
      <c r="W16" s="75" t="s">
        <v>180</v>
      </c>
      <c r="X16" s="75" t="s">
        <v>236</v>
      </c>
      <c r="Y16" s="75" t="s">
        <v>771</v>
      </c>
      <c r="Z16" s="71" t="s">
        <v>386</v>
      </c>
    </row>
    <row r="17" spans="1:26" s="17" customFormat="1" ht="25.5">
      <c r="A17" s="62" t="s">
        <v>17</v>
      </c>
      <c r="B17" s="75" t="s">
        <v>17</v>
      </c>
      <c r="C17" s="45" t="s">
        <v>561</v>
      </c>
      <c r="D17" s="63"/>
      <c r="E17" s="134">
        <v>60</v>
      </c>
      <c r="F17" s="64" t="s">
        <v>724</v>
      </c>
      <c r="G17" s="136"/>
      <c r="H17" s="108">
        <v>7500000</v>
      </c>
      <c r="I17" s="28">
        <f t="shared" si="0"/>
        <v>3000000</v>
      </c>
      <c r="J17" s="52">
        <f t="shared" si="1"/>
        <v>7500000</v>
      </c>
      <c r="K17" s="53">
        <f t="shared" si="2"/>
        <v>3000000</v>
      </c>
      <c r="L17" s="54">
        <f t="shared" si="3"/>
        <v>300000</v>
      </c>
      <c r="M17" s="94">
        <f t="shared" si="4"/>
        <v>4500000</v>
      </c>
      <c r="N17" s="147">
        <v>3000000</v>
      </c>
      <c r="O17" s="147">
        <v>4000000</v>
      </c>
      <c r="P17" s="92" t="s">
        <v>168</v>
      </c>
      <c r="Q17" s="69" t="s">
        <v>168</v>
      </c>
      <c r="R17" s="75">
        <v>10</v>
      </c>
      <c r="S17" s="75"/>
      <c r="T17" s="63"/>
      <c r="U17" s="75" t="s">
        <v>189</v>
      </c>
      <c r="V17" s="75">
        <v>1701</v>
      </c>
      <c r="W17" s="75" t="s">
        <v>180</v>
      </c>
      <c r="X17" s="75" t="s">
        <v>349</v>
      </c>
      <c r="Y17" s="75" t="s">
        <v>290</v>
      </c>
      <c r="Z17" s="71" t="s">
        <v>667</v>
      </c>
    </row>
    <row r="18" spans="1:26" s="17" customFormat="1" ht="25.5">
      <c r="A18" s="62" t="s">
        <v>11</v>
      </c>
      <c r="B18" s="75" t="s">
        <v>11</v>
      </c>
      <c r="C18" s="45" t="s">
        <v>562</v>
      </c>
      <c r="D18" s="63"/>
      <c r="E18" s="134">
        <v>47</v>
      </c>
      <c r="F18" s="64" t="s">
        <v>643</v>
      </c>
      <c r="G18" s="136"/>
      <c r="H18" s="108">
        <v>2169000</v>
      </c>
      <c r="I18" s="28">
        <f t="shared" si="0"/>
        <v>867600</v>
      </c>
      <c r="J18" s="52">
        <f t="shared" si="1"/>
        <v>2169000</v>
      </c>
      <c r="K18" s="53">
        <f t="shared" si="2"/>
        <v>867600</v>
      </c>
      <c r="L18" s="54">
        <f t="shared" si="3"/>
        <v>300000</v>
      </c>
      <c r="M18" s="94">
        <f t="shared" si="4"/>
        <v>3590000</v>
      </c>
      <c r="N18" s="147">
        <v>868000</v>
      </c>
      <c r="O18" s="147">
        <v>1500000</v>
      </c>
      <c r="P18" s="92" t="s">
        <v>168</v>
      </c>
      <c r="Q18" s="112">
        <v>1000</v>
      </c>
      <c r="R18" s="75">
        <v>10</v>
      </c>
      <c r="S18" s="75" t="s">
        <v>632</v>
      </c>
      <c r="T18" s="63"/>
      <c r="U18" s="75" t="s">
        <v>179</v>
      </c>
      <c r="V18" s="75">
        <v>1098</v>
      </c>
      <c r="W18" s="75" t="s">
        <v>180</v>
      </c>
      <c r="X18" s="75" t="s">
        <v>181</v>
      </c>
      <c r="Y18" s="75" t="s">
        <v>182</v>
      </c>
      <c r="Z18" s="70" t="s">
        <v>274</v>
      </c>
    </row>
    <row r="19" spans="1:26" s="17" customFormat="1" ht="51">
      <c r="A19" s="62" t="s">
        <v>36</v>
      </c>
      <c r="B19" s="75" t="s">
        <v>36</v>
      </c>
      <c r="C19" s="45" t="s">
        <v>563</v>
      </c>
      <c r="D19" s="63"/>
      <c r="E19" s="134">
        <v>39</v>
      </c>
      <c r="F19" s="64" t="s">
        <v>625</v>
      </c>
      <c r="G19" s="136"/>
      <c r="H19" s="108">
        <v>1168000</v>
      </c>
      <c r="I19" s="28">
        <f t="shared" si="0"/>
        <v>467200</v>
      </c>
      <c r="J19" s="52">
        <f t="shared" si="1"/>
        <v>1168000</v>
      </c>
      <c r="K19" s="53">
        <f t="shared" si="2"/>
        <v>467200</v>
      </c>
      <c r="L19" s="54">
        <f t="shared" si="3"/>
        <v>300000</v>
      </c>
      <c r="M19" s="94">
        <f t="shared" si="4"/>
        <v>3030000</v>
      </c>
      <c r="N19" s="147">
        <v>460000</v>
      </c>
      <c r="O19" s="147">
        <v>700000</v>
      </c>
      <c r="P19" s="92">
        <v>1000</v>
      </c>
      <c r="Q19" s="111" t="s">
        <v>822</v>
      </c>
      <c r="R19" s="75">
        <v>11</v>
      </c>
      <c r="S19" s="34"/>
      <c r="T19" s="63"/>
      <c r="U19" s="75" t="s">
        <v>666</v>
      </c>
      <c r="V19" s="75">
        <v>1701</v>
      </c>
      <c r="W19" s="75" t="s">
        <v>180</v>
      </c>
      <c r="X19" s="75" t="s">
        <v>349</v>
      </c>
      <c r="Y19" s="75" t="s">
        <v>290</v>
      </c>
      <c r="Z19" s="71" t="s">
        <v>667</v>
      </c>
    </row>
    <row r="20" spans="1:26" s="17" customFormat="1" ht="38.25">
      <c r="A20" s="62" t="s">
        <v>37</v>
      </c>
      <c r="B20" s="75" t="s">
        <v>37</v>
      </c>
      <c r="C20" s="45" t="s">
        <v>564</v>
      </c>
      <c r="D20" s="63"/>
      <c r="E20" s="134">
        <v>46</v>
      </c>
      <c r="F20" s="64" t="s">
        <v>772</v>
      </c>
      <c r="G20" s="136"/>
      <c r="H20" s="108">
        <v>6389000</v>
      </c>
      <c r="I20" s="28">
        <f t="shared" si="0"/>
        <v>2555600</v>
      </c>
      <c r="J20" s="52">
        <f t="shared" si="1"/>
        <v>6389000</v>
      </c>
      <c r="K20" s="53">
        <f t="shared" si="2"/>
        <v>2555600</v>
      </c>
      <c r="L20" s="54">
        <f t="shared" si="3"/>
        <v>300000</v>
      </c>
      <c r="M20" s="94">
        <f t="shared" si="4"/>
        <v>3520000</v>
      </c>
      <c r="N20" s="147">
        <v>800000</v>
      </c>
      <c r="O20" s="147">
        <v>5589000</v>
      </c>
      <c r="P20" s="92" t="s">
        <v>168</v>
      </c>
      <c r="Q20" s="69" t="s">
        <v>168</v>
      </c>
      <c r="R20" s="75">
        <v>10</v>
      </c>
      <c r="S20" s="75"/>
      <c r="T20" s="75"/>
      <c r="U20" s="75" t="s">
        <v>378</v>
      </c>
      <c r="V20" s="75">
        <v>1098</v>
      </c>
      <c r="W20" s="75" t="s">
        <v>180</v>
      </c>
      <c r="X20" s="75" t="s">
        <v>379</v>
      </c>
      <c r="Y20" s="75" t="s">
        <v>380</v>
      </c>
      <c r="Z20" s="71" t="s">
        <v>381</v>
      </c>
    </row>
    <row r="21" spans="1:26" s="17" customFormat="1" ht="38.25">
      <c r="A21" s="62" t="s">
        <v>38</v>
      </c>
      <c r="B21" s="75" t="s">
        <v>38</v>
      </c>
      <c r="C21" s="45" t="s">
        <v>565</v>
      </c>
      <c r="D21" s="63"/>
      <c r="E21" s="134">
        <v>37</v>
      </c>
      <c r="F21" s="64" t="s">
        <v>788</v>
      </c>
      <c r="G21" s="136"/>
      <c r="H21" s="108">
        <v>4890000</v>
      </c>
      <c r="I21" s="28">
        <f t="shared" si="0"/>
        <v>1956000</v>
      </c>
      <c r="J21" s="52">
        <f t="shared" si="1"/>
        <v>4890000</v>
      </c>
      <c r="K21" s="53">
        <f t="shared" si="2"/>
        <v>1956000</v>
      </c>
      <c r="L21" s="54">
        <f t="shared" si="3"/>
        <v>300000</v>
      </c>
      <c r="M21" s="94">
        <f t="shared" si="4"/>
        <v>2890000</v>
      </c>
      <c r="N21" s="147">
        <v>1956000</v>
      </c>
      <c r="O21" s="147">
        <v>4000000</v>
      </c>
      <c r="P21" s="92">
        <v>1500</v>
      </c>
      <c r="Q21" s="69" t="s">
        <v>168</v>
      </c>
      <c r="R21" s="75">
        <v>11</v>
      </c>
      <c r="S21" s="75"/>
      <c r="T21" s="63"/>
      <c r="U21" s="75" t="s">
        <v>179</v>
      </c>
      <c r="V21" s="75">
        <v>1098</v>
      </c>
      <c r="W21" s="75" t="s">
        <v>180</v>
      </c>
      <c r="X21" s="75" t="s">
        <v>181</v>
      </c>
      <c r="Y21" s="75" t="s">
        <v>182</v>
      </c>
      <c r="Z21" s="70" t="s">
        <v>274</v>
      </c>
    </row>
    <row r="22" spans="1:26" s="17" customFormat="1" ht="38.25">
      <c r="A22" s="62" t="s">
        <v>39</v>
      </c>
      <c r="B22" s="75" t="s">
        <v>39</v>
      </c>
      <c r="C22" s="45" t="s">
        <v>566</v>
      </c>
      <c r="D22" s="63"/>
      <c r="E22" s="134">
        <v>35</v>
      </c>
      <c r="F22" s="64" t="s">
        <v>627</v>
      </c>
      <c r="G22" s="136"/>
      <c r="H22" s="108">
        <v>2200000</v>
      </c>
      <c r="I22" s="28">
        <f t="shared" si="0"/>
        <v>880000</v>
      </c>
      <c r="J22" s="52">
        <f t="shared" si="1"/>
        <v>2200000</v>
      </c>
      <c r="K22" s="53">
        <f t="shared" si="2"/>
        <v>880000</v>
      </c>
      <c r="L22" s="54">
        <f t="shared" si="3"/>
        <v>300000</v>
      </c>
      <c r="M22" s="94">
        <f t="shared" si="4"/>
        <v>2750000</v>
      </c>
      <c r="N22" s="147">
        <v>570000</v>
      </c>
      <c r="O22" s="147">
        <v>1500000</v>
      </c>
      <c r="P22" s="92">
        <v>500</v>
      </c>
      <c r="Q22" s="147" t="s">
        <v>168</v>
      </c>
      <c r="R22" s="75">
        <v>11</v>
      </c>
      <c r="S22" s="75"/>
      <c r="T22" s="63"/>
      <c r="U22" s="75" t="s">
        <v>666</v>
      </c>
      <c r="V22" s="75">
        <v>1701</v>
      </c>
      <c r="W22" s="75" t="s">
        <v>180</v>
      </c>
      <c r="X22" s="75" t="s">
        <v>349</v>
      </c>
      <c r="Y22" s="75" t="s">
        <v>290</v>
      </c>
      <c r="Z22" s="71" t="s">
        <v>667</v>
      </c>
    </row>
    <row r="23" spans="1:26" s="17" customFormat="1" ht="51">
      <c r="A23" s="62" t="s">
        <v>40</v>
      </c>
      <c r="B23" s="75" t="s">
        <v>40</v>
      </c>
      <c r="C23" s="47" t="s">
        <v>567</v>
      </c>
      <c r="D23" s="63"/>
      <c r="E23" s="134">
        <v>16</v>
      </c>
      <c r="F23" s="64" t="s">
        <v>697</v>
      </c>
      <c r="G23" s="136"/>
      <c r="H23" s="108">
        <v>9150000</v>
      </c>
      <c r="I23" s="28">
        <f t="shared" si="0"/>
        <v>1420000</v>
      </c>
      <c r="J23" s="52">
        <f t="shared" si="1"/>
        <v>9150000</v>
      </c>
      <c r="K23" s="53">
        <f t="shared" si="2"/>
        <v>1420000</v>
      </c>
      <c r="L23" s="54">
        <f t="shared" si="3"/>
        <v>160000</v>
      </c>
      <c r="M23" s="94">
        <f t="shared" si="4"/>
        <v>1420000</v>
      </c>
      <c r="N23" s="147">
        <v>1800000</v>
      </c>
      <c r="O23" s="147">
        <v>7350000</v>
      </c>
      <c r="P23" s="92" t="s">
        <v>168</v>
      </c>
      <c r="Q23" s="69" t="s">
        <v>168</v>
      </c>
      <c r="R23" s="75">
        <v>9</v>
      </c>
      <c r="S23" s="75"/>
      <c r="T23" s="75" t="s">
        <v>275</v>
      </c>
      <c r="U23" s="75" t="s">
        <v>696</v>
      </c>
      <c r="V23" s="75">
        <v>1097</v>
      </c>
      <c r="W23" s="75" t="s">
        <v>180</v>
      </c>
      <c r="X23" s="75" t="s">
        <v>350</v>
      </c>
      <c r="Y23" s="75" t="s">
        <v>389</v>
      </c>
      <c r="Z23" s="74" t="s">
        <v>273</v>
      </c>
    </row>
    <row r="24" spans="1:26" s="17" customFormat="1" ht="25.5">
      <c r="A24" s="62" t="s">
        <v>41</v>
      </c>
      <c r="B24" s="75" t="s">
        <v>41</v>
      </c>
      <c r="C24" s="45" t="s">
        <v>568</v>
      </c>
      <c r="D24" s="63"/>
      <c r="E24" s="134">
        <v>47</v>
      </c>
      <c r="F24" s="64" t="s">
        <v>623</v>
      </c>
      <c r="G24" s="136"/>
      <c r="H24" s="108">
        <v>2697000</v>
      </c>
      <c r="I24" s="28">
        <f t="shared" si="0"/>
        <v>1078800</v>
      </c>
      <c r="J24" s="52">
        <f t="shared" si="1"/>
        <v>2697000</v>
      </c>
      <c r="K24" s="53">
        <f t="shared" si="2"/>
        <v>1078800</v>
      </c>
      <c r="L24" s="54">
        <f t="shared" si="3"/>
        <v>300000</v>
      </c>
      <c r="M24" s="94">
        <f t="shared" si="4"/>
        <v>3590000</v>
      </c>
      <c r="N24" s="147">
        <v>1000000</v>
      </c>
      <c r="O24" s="147">
        <v>1697000</v>
      </c>
      <c r="P24" s="92" t="s">
        <v>168</v>
      </c>
      <c r="Q24" s="69" t="s">
        <v>168</v>
      </c>
      <c r="R24" s="75">
        <v>11</v>
      </c>
      <c r="S24" s="75" t="s">
        <v>632</v>
      </c>
      <c r="T24" s="75" t="s">
        <v>286</v>
      </c>
      <c r="U24" s="75" t="s">
        <v>638</v>
      </c>
      <c r="V24" s="75">
        <v>1098</v>
      </c>
      <c r="W24" s="75" t="s">
        <v>180</v>
      </c>
      <c r="X24" s="75" t="s">
        <v>388</v>
      </c>
      <c r="Y24" s="75" t="s">
        <v>639</v>
      </c>
      <c r="Z24" s="74" t="s">
        <v>289</v>
      </c>
    </row>
    <row r="25" spans="1:26" s="17" customFormat="1" ht="25.5">
      <c r="A25" s="62" t="s">
        <v>42</v>
      </c>
      <c r="B25" s="75" t="s">
        <v>42</v>
      </c>
      <c r="C25" s="45" t="s">
        <v>569</v>
      </c>
      <c r="D25" s="63"/>
      <c r="E25" s="134">
        <v>60</v>
      </c>
      <c r="F25" s="64" t="s">
        <v>628</v>
      </c>
      <c r="G25" s="136"/>
      <c r="H25" s="108">
        <v>4000000</v>
      </c>
      <c r="I25" s="28">
        <f t="shared" si="0"/>
        <v>1600000</v>
      </c>
      <c r="J25" s="52">
        <f t="shared" si="1"/>
        <v>4000000</v>
      </c>
      <c r="K25" s="53">
        <f t="shared" si="2"/>
        <v>1600000</v>
      </c>
      <c r="L25" s="54">
        <f t="shared" si="3"/>
        <v>300000</v>
      </c>
      <c r="M25" s="94">
        <f t="shared" si="4"/>
        <v>4500000</v>
      </c>
      <c r="N25" s="147">
        <v>2000000</v>
      </c>
      <c r="O25" s="147">
        <v>2800000</v>
      </c>
      <c r="P25" s="92" t="s">
        <v>168</v>
      </c>
      <c r="Q25" s="112">
        <v>1500</v>
      </c>
      <c r="R25" s="75">
        <v>10</v>
      </c>
      <c r="S25" s="75"/>
      <c r="T25" s="63"/>
      <c r="U25" s="75" t="s">
        <v>189</v>
      </c>
      <c r="V25" s="75">
        <v>1701</v>
      </c>
      <c r="W25" s="75" t="s">
        <v>180</v>
      </c>
      <c r="X25" s="75" t="s">
        <v>349</v>
      </c>
      <c r="Y25" s="75" t="s">
        <v>290</v>
      </c>
      <c r="Z25" s="71" t="s">
        <v>667</v>
      </c>
    </row>
    <row r="26" spans="1:26" s="17" customFormat="1" ht="38.25">
      <c r="A26" s="62" t="s">
        <v>43</v>
      </c>
      <c r="B26" s="75" t="s">
        <v>43</v>
      </c>
      <c r="C26" s="45" t="s">
        <v>570</v>
      </c>
      <c r="D26" s="63"/>
      <c r="E26" s="134">
        <v>80</v>
      </c>
      <c r="F26" s="64" t="s">
        <v>788</v>
      </c>
      <c r="G26" s="136"/>
      <c r="H26" s="108">
        <v>33909000</v>
      </c>
      <c r="I26" s="28">
        <f t="shared" si="0"/>
        <v>5900000</v>
      </c>
      <c r="J26" s="52">
        <f t="shared" si="1"/>
        <v>33909000</v>
      </c>
      <c r="K26" s="53">
        <f t="shared" si="2"/>
        <v>5900000</v>
      </c>
      <c r="L26" s="54">
        <f t="shared" si="3"/>
        <v>300000</v>
      </c>
      <c r="M26" s="94">
        <f t="shared" si="4"/>
        <v>5900000</v>
      </c>
      <c r="N26" s="69">
        <v>10000000</v>
      </c>
      <c r="O26" s="69">
        <v>23909000</v>
      </c>
      <c r="P26" s="92">
        <v>1800</v>
      </c>
      <c r="Q26" s="69" t="s">
        <v>168</v>
      </c>
      <c r="R26" s="151">
        <v>11</v>
      </c>
      <c r="S26" s="75"/>
      <c r="T26" s="75" t="s">
        <v>286</v>
      </c>
      <c r="U26" s="75" t="s">
        <v>638</v>
      </c>
      <c r="V26" s="75">
        <v>1098</v>
      </c>
      <c r="W26" s="75" t="s">
        <v>180</v>
      </c>
      <c r="X26" s="75" t="s">
        <v>388</v>
      </c>
      <c r="Y26" s="75" t="s">
        <v>639</v>
      </c>
      <c r="Z26" s="74" t="s">
        <v>289</v>
      </c>
    </row>
    <row r="27" spans="1:26" s="17" customFormat="1" ht="38.25">
      <c r="A27" s="62" t="s">
        <v>44</v>
      </c>
      <c r="B27" s="75" t="s">
        <v>44</v>
      </c>
      <c r="C27" s="45" t="s">
        <v>571</v>
      </c>
      <c r="D27" s="63"/>
      <c r="E27" s="134">
        <v>60</v>
      </c>
      <c r="F27" s="64" t="s">
        <v>680</v>
      </c>
      <c r="G27" s="136"/>
      <c r="H27" s="108">
        <v>6300000</v>
      </c>
      <c r="I27" s="28">
        <f t="shared" si="0"/>
        <v>2520000</v>
      </c>
      <c r="J27" s="52">
        <f t="shared" si="1"/>
        <v>6300000</v>
      </c>
      <c r="K27" s="53">
        <f t="shared" si="2"/>
        <v>2520000</v>
      </c>
      <c r="L27" s="54">
        <f t="shared" si="3"/>
        <v>300000</v>
      </c>
      <c r="M27" s="94">
        <f t="shared" si="4"/>
        <v>4500000</v>
      </c>
      <c r="N27" s="147">
        <v>2000000</v>
      </c>
      <c r="O27" s="147">
        <v>4300000</v>
      </c>
      <c r="P27" s="92" t="s">
        <v>168</v>
      </c>
      <c r="Q27" s="69" t="s">
        <v>168</v>
      </c>
      <c r="R27" s="151">
        <v>12</v>
      </c>
      <c r="S27" s="75"/>
      <c r="T27" s="63"/>
      <c r="U27" s="75" t="s">
        <v>666</v>
      </c>
      <c r="V27" s="75">
        <v>1701</v>
      </c>
      <c r="W27" s="75" t="s">
        <v>180</v>
      </c>
      <c r="X27" s="75" t="s">
        <v>349</v>
      </c>
      <c r="Y27" s="75" t="s">
        <v>290</v>
      </c>
      <c r="Z27" s="71" t="s">
        <v>667</v>
      </c>
    </row>
    <row r="28" spans="1:26" s="17" customFormat="1" ht="25.5">
      <c r="A28" s="62" t="s">
        <v>45</v>
      </c>
      <c r="B28" s="75" t="s">
        <v>45</v>
      </c>
      <c r="C28" s="45" t="s">
        <v>572</v>
      </c>
      <c r="D28" s="63"/>
      <c r="E28" s="134">
        <v>60</v>
      </c>
      <c r="F28" s="64" t="s">
        <v>679</v>
      </c>
      <c r="G28" s="136"/>
      <c r="H28" s="108">
        <v>7204000</v>
      </c>
      <c r="I28" s="28">
        <f t="shared" si="0"/>
        <v>2881600</v>
      </c>
      <c r="J28" s="52">
        <f t="shared" si="1"/>
        <v>7204000</v>
      </c>
      <c r="K28" s="53">
        <f t="shared" si="2"/>
        <v>2881600</v>
      </c>
      <c r="L28" s="54">
        <f t="shared" si="3"/>
        <v>300000</v>
      </c>
      <c r="M28" s="94">
        <f t="shared" si="4"/>
        <v>4500000</v>
      </c>
      <c r="N28" s="147">
        <v>2880000</v>
      </c>
      <c r="O28" s="147">
        <v>4323000</v>
      </c>
      <c r="P28" s="92">
        <v>400</v>
      </c>
      <c r="Q28" s="69" t="s">
        <v>168</v>
      </c>
      <c r="R28" s="151">
        <v>12</v>
      </c>
      <c r="S28" s="75"/>
      <c r="T28" s="63" t="s">
        <v>197</v>
      </c>
      <c r="U28" s="63" t="s">
        <v>198</v>
      </c>
      <c r="V28" s="65">
        <v>1091</v>
      </c>
      <c r="W28" s="75" t="s">
        <v>180</v>
      </c>
      <c r="X28" s="64" t="s">
        <v>654</v>
      </c>
      <c r="Y28" s="64" t="s">
        <v>309</v>
      </c>
      <c r="Z28" s="74" t="s">
        <v>297</v>
      </c>
    </row>
    <row r="29" spans="1:26" s="17" customFormat="1" ht="51">
      <c r="A29" s="62" t="s">
        <v>46</v>
      </c>
      <c r="B29" s="75" t="s">
        <v>46</v>
      </c>
      <c r="C29" s="45" t="s">
        <v>573</v>
      </c>
      <c r="D29" s="63"/>
      <c r="E29" s="134">
        <v>60</v>
      </c>
      <c r="F29" s="64" t="s">
        <v>655</v>
      </c>
      <c r="G29" s="136"/>
      <c r="H29" s="108">
        <v>1200000</v>
      </c>
      <c r="I29" s="28">
        <f t="shared" si="0"/>
        <v>480000</v>
      </c>
      <c r="J29" s="52">
        <f t="shared" si="1"/>
        <v>1200000</v>
      </c>
      <c r="K29" s="53">
        <f t="shared" si="2"/>
        <v>480000</v>
      </c>
      <c r="L29" s="54">
        <f t="shared" si="3"/>
        <v>300000</v>
      </c>
      <c r="M29" s="94">
        <f t="shared" si="4"/>
        <v>4500000</v>
      </c>
      <c r="N29" s="147">
        <v>450000</v>
      </c>
      <c r="O29" s="147">
        <v>750000</v>
      </c>
      <c r="P29" s="92">
        <v>850</v>
      </c>
      <c r="Q29" s="69" t="s">
        <v>168</v>
      </c>
      <c r="R29" s="151">
        <v>12</v>
      </c>
      <c r="S29" s="59"/>
      <c r="T29" s="63"/>
      <c r="U29" s="75" t="s">
        <v>666</v>
      </c>
      <c r="V29" s="75">
        <v>1701</v>
      </c>
      <c r="W29" s="75" t="s">
        <v>180</v>
      </c>
      <c r="X29" s="75" t="s">
        <v>349</v>
      </c>
      <c r="Y29" s="75" t="s">
        <v>290</v>
      </c>
      <c r="Z29" s="71" t="s">
        <v>667</v>
      </c>
    </row>
    <row r="30" spans="1:26" s="17" customFormat="1" ht="38.25">
      <c r="A30" s="62" t="s">
        <v>47</v>
      </c>
      <c r="B30" s="75" t="s">
        <v>47</v>
      </c>
      <c r="C30" s="45" t="s">
        <v>574</v>
      </c>
      <c r="D30" s="63"/>
      <c r="E30" s="134">
        <v>54</v>
      </c>
      <c r="F30" s="64" t="s">
        <v>680</v>
      </c>
      <c r="G30" s="136"/>
      <c r="H30" s="108">
        <v>8000000</v>
      </c>
      <c r="I30" s="28">
        <f t="shared" si="0"/>
        <v>3200000</v>
      </c>
      <c r="J30" s="52">
        <f t="shared" si="1"/>
        <v>8000000</v>
      </c>
      <c r="K30" s="53">
        <f t="shared" si="2"/>
        <v>3200000</v>
      </c>
      <c r="L30" s="54">
        <f t="shared" si="3"/>
        <v>300000</v>
      </c>
      <c r="M30" s="94">
        <f t="shared" si="4"/>
        <v>4080000</v>
      </c>
      <c r="N30" s="147">
        <v>3000000</v>
      </c>
      <c r="O30" s="147">
        <v>5000000</v>
      </c>
      <c r="P30" s="92">
        <v>1400</v>
      </c>
      <c r="Q30" s="69" t="s">
        <v>168</v>
      </c>
      <c r="R30" s="151">
        <v>12</v>
      </c>
      <c r="S30" s="75"/>
      <c r="T30" s="75"/>
      <c r="U30" s="75" t="s">
        <v>189</v>
      </c>
      <c r="V30" s="75">
        <v>1701</v>
      </c>
      <c r="W30" s="75" t="s">
        <v>180</v>
      </c>
      <c r="X30" s="75" t="s">
        <v>349</v>
      </c>
      <c r="Y30" s="75" t="s">
        <v>290</v>
      </c>
      <c r="Z30" s="71" t="s">
        <v>667</v>
      </c>
    </row>
    <row r="31" spans="1:26" s="17" customFormat="1" ht="51">
      <c r="A31" s="62" t="s">
        <v>48</v>
      </c>
      <c r="B31" s="75" t="s">
        <v>48</v>
      </c>
      <c r="C31" s="47" t="s">
        <v>575</v>
      </c>
      <c r="D31" s="63" t="s">
        <v>633</v>
      </c>
      <c r="E31" s="134">
        <v>74</v>
      </c>
      <c r="F31" s="64" t="s">
        <v>773</v>
      </c>
      <c r="G31" s="136"/>
      <c r="H31" s="108">
        <v>5000000</v>
      </c>
      <c r="I31" s="28">
        <f t="shared" si="0"/>
        <v>2000000</v>
      </c>
      <c r="J31" s="52">
        <f t="shared" si="1"/>
        <v>5000000</v>
      </c>
      <c r="K31" s="53">
        <f t="shared" si="2"/>
        <v>2000000</v>
      </c>
      <c r="L31" s="54">
        <f t="shared" si="3"/>
        <v>300000</v>
      </c>
      <c r="M31" s="94">
        <f t="shared" si="4"/>
        <v>7900000</v>
      </c>
      <c r="N31" s="69">
        <v>3000000</v>
      </c>
      <c r="O31" s="69">
        <v>2000000</v>
      </c>
      <c r="P31" s="93">
        <v>480</v>
      </c>
      <c r="Q31" s="113">
        <v>2950</v>
      </c>
      <c r="R31" s="35">
        <v>9</v>
      </c>
      <c r="S31" s="58" t="s">
        <v>790</v>
      </c>
      <c r="T31" s="63"/>
      <c r="U31" s="63" t="s">
        <v>223</v>
      </c>
      <c r="V31" s="65">
        <v>1097</v>
      </c>
      <c r="W31" s="75" t="s">
        <v>180</v>
      </c>
      <c r="X31" s="64" t="s">
        <v>224</v>
      </c>
      <c r="Y31" s="64" t="s">
        <v>225</v>
      </c>
      <c r="Z31" s="74" t="s">
        <v>334</v>
      </c>
    </row>
    <row r="32" spans="1:26" s="17" customFormat="1" ht="25.5">
      <c r="A32" s="62" t="s">
        <v>49</v>
      </c>
      <c r="B32" s="75" t="s">
        <v>49</v>
      </c>
      <c r="C32" s="47" t="s">
        <v>702</v>
      </c>
      <c r="D32" s="63"/>
      <c r="E32" s="134">
        <v>20</v>
      </c>
      <c r="F32" s="64" t="s">
        <v>642</v>
      </c>
      <c r="G32" s="136"/>
      <c r="H32" s="108">
        <v>23704000</v>
      </c>
      <c r="I32" s="28">
        <f t="shared" si="0"/>
        <v>1700000</v>
      </c>
      <c r="J32" s="52">
        <f t="shared" si="1"/>
        <v>23704000</v>
      </c>
      <c r="K32" s="53">
        <f t="shared" si="2"/>
        <v>1700000</v>
      </c>
      <c r="L32" s="54">
        <f t="shared" si="3"/>
        <v>200000</v>
      </c>
      <c r="M32" s="94">
        <f t="shared" si="4"/>
        <v>1700000</v>
      </c>
      <c r="N32" s="82">
        <v>10780000</v>
      </c>
      <c r="O32" s="82">
        <v>22080000</v>
      </c>
      <c r="P32" s="93" t="s">
        <v>168</v>
      </c>
      <c r="Q32" s="113">
        <v>1200</v>
      </c>
      <c r="R32" s="75">
        <v>9</v>
      </c>
      <c r="S32" s="34"/>
      <c r="T32" s="63"/>
      <c r="U32" s="63" t="s">
        <v>226</v>
      </c>
      <c r="V32" s="65">
        <v>1084</v>
      </c>
      <c r="W32" s="75" t="s">
        <v>180</v>
      </c>
      <c r="X32" s="64" t="s">
        <v>227</v>
      </c>
      <c r="Y32" s="64" t="s">
        <v>228</v>
      </c>
      <c r="Z32" s="74" t="s">
        <v>335</v>
      </c>
    </row>
    <row r="33" spans="1:26" s="17" customFormat="1" ht="38.25">
      <c r="A33" s="62" t="s">
        <v>50</v>
      </c>
      <c r="B33" s="75" t="s">
        <v>50</v>
      </c>
      <c r="C33" s="45" t="s">
        <v>415</v>
      </c>
      <c r="D33" s="63"/>
      <c r="E33" s="134">
        <v>36</v>
      </c>
      <c r="F33" s="64" t="s">
        <v>774</v>
      </c>
      <c r="G33" s="136"/>
      <c r="H33" s="108">
        <v>2258000</v>
      </c>
      <c r="I33" s="28">
        <f t="shared" si="0"/>
        <v>903200</v>
      </c>
      <c r="J33" s="52">
        <f t="shared" si="1"/>
        <v>2258000</v>
      </c>
      <c r="K33" s="53">
        <f t="shared" si="2"/>
        <v>903200</v>
      </c>
      <c r="L33" s="54">
        <f t="shared" si="3"/>
        <v>300000</v>
      </c>
      <c r="M33" s="94">
        <f t="shared" si="4"/>
        <v>2820000</v>
      </c>
      <c r="N33" s="149">
        <v>903000</v>
      </c>
      <c r="O33" s="149">
        <v>1355000</v>
      </c>
      <c r="P33" s="93">
        <v>2000</v>
      </c>
      <c r="Q33" s="113">
        <v>500</v>
      </c>
      <c r="R33" s="75">
        <v>10</v>
      </c>
      <c r="S33" s="34"/>
      <c r="T33" s="63" t="s">
        <v>353</v>
      </c>
      <c r="U33" s="63" t="s">
        <v>263</v>
      </c>
      <c r="V33" s="65">
        <v>1680</v>
      </c>
      <c r="W33" s="75" t="s">
        <v>180</v>
      </c>
      <c r="X33" s="64" t="s">
        <v>264</v>
      </c>
      <c r="Y33" s="64" t="s">
        <v>307</v>
      </c>
      <c r="Z33" s="74" t="s">
        <v>308</v>
      </c>
    </row>
    <row r="34" spans="1:26" s="17" customFormat="1" ht="25.5">
      <c r="A34" s="62" t="s">
        <v>51</v>
      </c>
      <c r="B34" s="75" t="s">
        <v>51</v>
      </c>
      <c r="C34" s="45" t="s">
        <v>576</v>
      </c>
      <c r="D34" s="63"/>
      <c r="E34" s="134">
        <v>42</v>
      </c>
      <c r="F34" s="64" t="s">
        <v>775</v>
      </c>
      <c r="G34" s="136"/>
      <c r="H34" s="108">
        <v>5663000</v>
      </c>
      <c r="I34" s="28">
        <f t="shared" si="0"/>
        <v>2265200</v>
      </c>
      <c r="J34" s="52">
        <f t="shared" si="1"/>
        <v>5663000</v>
      </c>
      <c r="K34" s="53">
        <f t="shared" si="2"/>
        <v>2265200</v>
      </c>
      <c r="L34" s="54">
        <f t="shared" si="3"/>
        <v>300000</v>
      </c>
      <c r="M34" s="94">
        <f t="shared" si="4"/>
        <v>3240000</v>
      </c>
      <c r="N34" s="149">
        <v>800000</v>
      </c>
      <c r="O34" s="149">
        <v>4863000</v>
      </c>
      <c r="P34" s="93" t="s">
        <v>168</v>
      </c>
      <c r="Q34" s="55" t="s">
        <v>168</v>
      </c>
      <c r="R34" s="152">
        <v>10</v>
      </c>
      <c r="S34" s="75"/>
      <c r="T34" s="63"/>
      <c r="U34" s="75" t="s">
        <v>378</v>
      </c>
      <c r="V34" s="75">
        <v>1098</v>
      </c>
      <c r="W34" s="75" t="s">
        <v>180</v>
      </c>
      <c r="X34" s="75" t="s">
        <v>379</v>
      </c>
      <c r="Y34" s="75" t="s">
        <v>380</v>
      </c>
      <c r="Z34" s="71" t="s">
        <v>381</v>
      </c>
    </row>
    <row r="35" spans="1:26" s="17" customFormat="1" ht="51">
      <c r="A35" s="62" t="s">
        <v>52</v>
      </c>
      <c r="B35" s="75" t="s">
        <v>52</v>
      </c>
      <c r="C35" s="45" t="s">
        <v>577</v>
      </c>
      <c r="D35" s="63"/>
      <c r="E35" s="133">
        <v>53</v>
      </c>
      <c r="F35" s="64" t="s">
        <v>680</v>
      </c>
      <c r="G35" s="136"/>
      <c r="H35" s="108">
        <v>4000000</v>
      </c>
      <c r="I35" s="28">
        <f aca="true" t="shared" si="5" ref="I35:I59">IF(H35&lt;750000,0,IF(H35*0.4&lt;=E35*70000+300000,H35*0.4,E35*70000+300000))</f>
        <v>1600000</v>
      </c>
      <c r="J35" s="52">
        <f t="shared" si="1"/>
        <v>4000000</v>
      </c>
      <c r="K35" s="53">
        <f t="shared" si="2"/>
        <v>1600000</v>
      </c>
      <c r="L35" s="54">
        <f t="shared" si="3"/>
        <v>300000</v>
      </c>
      <c r="M35" s="94">
        <f t="shared" si="4"/>
        <v>4010000</v>
      </c>
      <c r="N35" s="147">
        <v>1500000</v>
      </c>
      <c r="O35" s="147">
        <v>2500000</v>
      </c>
      <c r="P35" s="93" t="s">
        <v>168</v>
      </c>
      <c r="Q35" s="111" t="s">
        <v>819</v>
      </c>
      <c r="R35" s="75">
        <v>11</v>
      </c>
      <c r="S35" s="75"/>
      <c r="T35" s="75"/>
      <c r="U35" s="75" t="s">
        <v>189</v>
      </c>
      <c r="V35" s="75">
        <v>1701</v>
      </c>
      <c r="W35" s="75" t="s">
        <v>180</v>
      </c>
      <c r="X35" s="75" t="s">
        <v>349</v>
      </c>
      <c r="Y35" s="75" t="s">
        <v>290</v>
      </c>
      <c r="Z35" s="71" t="s">
        <v>667</v>
      </c>
    </row>
    <row r="36" spans="1:26" s="18" customFormat="1" ht="38.25">
      <c r="A36" s="62" t="s">
        <v>53</v>
      </c>
      <c r="B36" s="75" t="s">
        <v>53</v>
      </c>
      <c r="C36" s="45" t="s">
        <v>578</v>
      </c>
      <c r="D36" s="63"/>
      <c r="E36" s="135">
        <v>20</v>
      </c>
      <c r="F36" s="64" t="s">
        <v>788</v>
      </c>
      <c r="G36" s="136"/>
      <c r="H36" s="108">
        <v>4471000</v>
      </c>
      <c r="I36" s="28">
        <f t="shared" si="5"/>
        <v>1700000</v>
      </c>
      <c r="J36" s="52">
        <f t="shared" si="1"/>
        <v>4471000</v>
      </c>
      <c r="K36" s="53">
        <f t="shared" si="2"/>
        <v>1700000</v>
      </c>
      <c r="L36" s="54">
        <f t="shared" si="3"/>
        <v>200000</v>
      </c>
      <c r="M36" s="94">
        <f t="shared" si="4"/>
        <v>1700000</v>
      </c>
      <c r="N36" s="69">
        <v>1788000</v>
      </c>
      <c r="O36" s="69">
        <v>3000000</v>
      </c>
      <c r="P36" s="92">
        <v>1300</v>
      </c>
      <c r="Q36" s="69" t="s">
        <v>168</v>
      </c>
      <c r="R36" s="75">
        <v>11</v>
      </c>
      <c r="S36" s="75"/>
      <c r="T36" s="75"/>
      <c r="U36" s="75" t="s">
        <v>179</v>
      </c>
      <c r="V36" s="75">
        <v>1098</v>
      </c>
      <c r="W36" s="75" t="s">
        <v>180</v>
      </c>
      <c r="X36" s="75" t="s">
        <v>181</v>
      </c>
      <c r="Y36" s="75" t="s">
        <v>182</v>
      </c>
      <c r="Z36" s="70" t="s">
        <v>274</v>
      </c>
    </row>
    <row r="37" spans="1:26" s="18" customFormat="1" ht="51">
      <c r="A37" s="62" t="s">
        <v>54</v>
      </c>
      <c r="B37" s="75" t="s">
        <v>54</v>
      </c>
      <c r="C37" s="45" t="s">
        <v>579</v>
      </c>
      <c r="D37" s="63"/>
      <c r="E37" s="135">
        <v>20</v>
      </c>
      <c r="F37" s="64" t="s">
        <v>653</v>
      </c>
      <c r="G37" s="136"/>
      <c r="H37" s="108">
        <v>1210000</v>
      </c>
      <c r="I37" s="28">
        <f t="shared" si="5"/>
        <v>484000</v>
      </c>
      <c r="J37" s="52">
        <f t="shared" si="1"/>
        <v>1210000</v>
      </c>
      <c r="K37" s="53">
        <f t="shared" si="2"/>
        <v>484000</v>
      </c>
      <c r="L37" s="54">
        <f t="shared" si="3"/>
        <v>200000</v>
      </c>
      <c r="M37" s="94">
        <f t="shared" si="4"/>
        <v>1700000</v>
      </c>
      <c r="N37" s="69">
        <v>484000</v>
      </c>
      <c r="O37" s="69">
        <v>726000</v>
      </c>
      <c r="P37" s="92">
        <v>360</v>
      </c>
      <c r="Q37" s="69" t="s">
        <v>168</v>
      </c>
      <c r="R37" s="75">
        <v>11</v>
      </c>
      <c r="S37" s="75"/>
      <c r="T37" s="63" t="s">
        <v>197</v>
      </c>
      <c r="U37" s="63" t="s">
        <v>198</v>
      </c>
      <c r="V37" s="65">
        <v>1091</v>
      </c>
      <c r="W37" s="75" t="s">
        <v>180</v>
      </c>
      <c r="X37" s="64" t="s">
        <v>654</v>
      </c>
      <c r="Y37" s="64" t="s">
        <v>309</v>
      </c>
      <c r="Z37" s="74" t="s">
        <v>297</v>
      </c>
    </row>
    <row r="38" spans="1:26" s="18" customFormat="1" ht="38.25">
      <c r="A38" s="62" t="s">
        <v>55</v>
      </c>
      <c r="B38" s="75" t="s">
        <v>55</v>
      </c>
      <c r="C38" s="45" t="s">
        <v>580</v>
      </c>
      <c r="D38" s="63"/>
      <c r="E38" s="135">
        <v>20</v>
      </c>
      <c r="F38" s="64" t="s">
        <v>788</v>
      </c>
      <c r="G38" s="136"/>
      <c r="H38" s="108">
        <v>4471000</v>
      </c>
      <c r="I38" s="28">
        <f t="shared" si="5"/>
        <v>1700000</v>
      </c>
      <c r="J38" s="52">
        <f t="shared" si="1"/>
        <v>4471000</v>
      </c>
      <c r="K38" s="53">
        <f t="shared" si="2"/>
        <v>1700000</v>
      </c>
      <c r="L38" s="54">
        <f t="shared" si="3"/>
        <v>200000</v>
      </c>
      <c r="M38" s="94">
        <f t="shared" si="4"/>
        <v>1700000</v>
      </c>
      <c r="N38" s="69">
        <v>1788000</v>
      </c>
      <c r="O38" s="69">
        <v>3000000</v>
      </c>
      <c r="P38" s="92">
        <v>1200</v>
      </c>
      <c r="Q38" s="69" t="s">
        <v>168</v>
      </c>
      <c r="R38" s="75">
        <v>11</v>
      </c>
      <c r="S38" s="75"/>
      <c r="T38" s="75"/>
      <c r="U38" s="75" t="s">
        <v>179</v>
      </c>
      <c r="V38" s="75">
        <v>1098</v>
      </c>
      <c r="W38" s="75" t="s">
        <v>180</v>
      </c>
      <c r="X38" s="75" t="s">
        <v>181</v>
      </c>
      <c r="Y38" s="75" t="s">
        <v>182</v>
      </c>
      <c r="Z38" s="70" t="s">
        <v>274</v>
      </c>
    </row>
    <row r="39" spans="1:26" s="18" customFormat="1" ht="38.25">
      <c r="A39" s="62" t="s">
        <v>56</v>
      </c>
      <c r="B39" s="75" t="s">
        <v>56</v>
      </c>
      <c r="C39" s="45" t="s">
        <v>581</v>
      </c>
      <c r="D39" s="63"/>
      <c r="E39" s="135">
        <v>20</v>
      </c>
      <c r="F39" s="64" t="s">
        <v>788</v>
      </c>
      <c r="G39" s="136"/>
      <c r="H39" s="108">
        <v>4471000</v>
      </c>
      <c r="I39" s="28">
        <f t="shared" si="5"/>
        <v>1700000</v>
      </c>
      <c r="J39" s="52">
        <f t="shared" si="1"/>
        <v>4471000</v>
      </c>
      <c r="K39" s="53">
        <f t="shared" si="2"/>
        <v>1700000</v>
      </c>
      <c r="L39" s="54">
        <f t="shared" si="3"/>
        <v>200000</v>
      </c>
      <c r="M39" s="94">
        <f t="shared" si="4"/>
        <v>1700000</v>
      </c>
      <c r="N39" s="69">
        <v>1788000</v>
      </c>
      <c r="O39" s="69">
        <v>3000000</v>
      </c>
      <c r="P39" s="92">
        <v>1200</v>
      </c>
      <c r="Q39" s="69" t="s">
        <v>168</v>
      </c>
      <c r="R39" s="75">
        <v>11</v>
      </c>
      <c r="S39" s="75"/>
      <c r="T39" s="75"/>
      <c r="U39" s="75" t="s">
        <v>179</v>
      </c>
      <c r="V39" s="75">
        <v>1098</v>
      </c>
      <c r="W39" s="75" t="s">
        <v>180</v>
      </c>
      <c r="X39" s="75" t="s">
        <v>181</v>
      </c>
      <c r="Y39" s="75" t="s">
        <v>182</v>
      </c>
      <c r="Z39" s="70" t="s">
        <v>274</v>
      </c>
    </row>
    <row r="40" spans="1:26" s="18" customFormat="1" ht="51">
      <c r="A40" s="62" t="s">
        <v>57</v>
      </c>
      <c r="B40" s="75" t="s">
        <v>57</v>
      </c>
      <c r="C40" s="45" t="s">
        <v>582</v>
      </c>
      <c r="D40" s="63"/>
      <c r="E40" s="133">
        <v>60</v>
      </c>
      <c r="F40" s="64" t="s">
        <v>839</v>
      </c>
      <c r="G40" s="136"/>
      <c r="H40" s="108">
        <v>2740000</v>
      </c>
      <c r="I40" s="28">
        <f t="shared" si="5"/>
        <v>1096000</v>
      </c>
      <c r="J40" s="52">
        <f t="shared" si="1"/>
        <v>2740000</v>
      </c>
      <c r="K40" s="53">
        <f t="shared" si="2"/>
        <v>1096000</v>
      </c>
      <c r="L40" s="54">
        <f t="shared" si="3"/>
        <v>300000</v>
      </c>
      <c r="M40" s="94">
        <f t="shared" si="4"/>
        <v>4500000</v>
      </c>
      <c r="N40" s="69">
        <v>1096000</v>
      </c>
      <c r="O40" s="69">
        <v>2740000</v>
      </c>
      <c r="P40" s="92" t="s">
        <v>168</v>
      </c>
      <c r="Q40" s="112" t="s">
        <v>608</v>
      </c>
      <c r="R40" s="75">
        <v>12</v>
      </c>
      <c r="S40" s="75"/>
      <c r="T40" s="75"/>
      <c r="U40" s="63" t="s">
        <v>226</v>
      </c>
      <c r="V40" s="65">
        <v>1084</v>
      </c>
      <c r="W40" s="75" t="s">
        <v>180</v>
      </c>
      <c r="X40" s="64" t="s">
        <v>227</v>
      </c>
      <c r="Y40" s="64" t="s">
        <v>228</v>
      </c>
      <c r="Z40" s="74" t="s">
        <v>335</v>
      </c>
    </row>
    <row r="41" spans="1:26" s="18" customFormat="1" ht="25.5">
      <c r="A41" s="62" t="s">
        <v>58</v>
      </c>
      <c r="B41" s="75" t="s">
        <v>58</v>
      </c>
      <c r="C41" s="45" t="s">
        <v>583</v>
      </c>
      <c r="D41" s="63"/>
      <c r="E41" s="133">
        <v>45</v>
      </c>
      <c r="F41" s="64" t="s">
        <v>781</v>
      </c>
      <c r="G41" s="136"/>
      <c r="H41" s="108">
        <v>4580000</v>
      </c>
      <c r="I41" s="28">
        <f t="shared" si="5"/>
        <v>1832000</v>
      </c>
      <c r="J41" s="52">
        <f t="shared" si="1"/>
        <v>4580000</v>
      </c>
      <c r="K41" s="53">
        <f t="shared" si="2"/>
        <v>1832000</v>
      </c>
      <c r="L41" s="54">
        <f t="shared" si="3"/>
        <v>300000</v>
      </c>
      <c r="M41" s="94">
        <f t="shared" si="4"/>
        <v>3450000</v>
      </c>
      <c r="N41" s="69">
        <v>1832000</v>
      </c>
      <c r="O41" s="69">
        <v>4580000</v>
      </c>
      <c r="P41" s="92" t="s">
        <v>168</v>
      </c>
      <c r="Q41" s="69" t="s">
        <v>168</v>
      </c>
      <c r="R41" s="75">
        <v>12</v>
      </c>
      <c r="S41" s="75"/>
      <c r="T41" s="63" t="s">
        <v>776</v>
      </c>
      <c r="U41" s="63" t="s">
        <v>777</v>
      </c>
      <c r="V41" s="65">
        <v>1108</v>
      </c>
      <c r="W41" s="75" t="s">
        <v>180</v>
      </c>
      <c r="X41" s="64" t="s">
        <v>778</v>
      </c>
      <c r="Y41" s="64" t="s">
        <v>779</v>
      </c>
      <c r="Z41" s="74" t="s">
        <v>780</v>
      </c>
    </row>
    <row r="42" spans="1:26" s="18" customFormat="1" ht="38.25">
      <c r="A42" s="62" t="s">
        <v>59</v>
      </c>
      <c r="B42" s="75" t="s">
        <v>59</v>
      </c>
      <c r="C42" s="45" t="s">
        <v>584</v>
      </c>
      <c r="D42" s="63"/>
      <c r="E42" s="133">
        <v>45</v>
      </c>
      <c r="F42" s="64" t="s">
        <v>640</v>
      </c>
      <c r="G42" s="136"/>
      <c r="H42" s="108">
        <v>10151000</v>
      </c>
      <c r="I42" s="28">
        <f t="shared" si="5"/>
        <v>3450000</v>
      </c>
      <c r="J42" s="52">
        <f t="shared" si="1"/>
        <v>10151000</v>
      </c>
      <c r="K42" s="53">
        <f t="shared" si="2"/>
        <v>3450000</v>
      </c>
      <c r="L42" s="54">
        <f t="shared" si="3"/>
        <v>300000</v>
      </c>
      <c r="M42" s="94">
        <f t="shared" si="4"/>
        <v>3450000</v>
      </c>
      <c r="N42" s="69">
        <v>3450000</v>
      </c>
      <c r="O42" s="69">
        <v>6701000</v>
      </c>
      <c r="P42" s="92" t="s">
        <v>168</v>
      </c>
      <c r="Q42" s="69" t="s">
        <v>168</v>
      </c>
      <c r="R42" s="75">
        <v>12</v>
      </c>
      <c r="S42" s="75"/>
      <c r="T42" s="75"/>
      <c r="U42" s="75" t="s">
        <v>681</v>
      </c>
      <c r="V42" s="75">
        <v>1098</v>
      </c>
      <c r="W42" s="75" t="s">
        <v>180</v>
      </c>
      <c r="X42" s="75" t="s">
        <v>682</v>
      </c>
      <c r="Y42" s="75" t="s">
        <v>683</v>
      </c>
      <c r="Z42" s="80" t="s">
        <v>684</v>
      </c>
    </row>
    <row r="43" spans="1:26" s="18" customFormat="1" ht="25.5">
      <c r="A43" s="62" t="s">
        <v>60</v>
      </c>
      <c r="B43" s="75" t="s">
        <v>60</v>
      </c>
      <c r="C43" s="48" t="s">
        <v>585</v>
      </c>
      <c r="D43" s="63"/>
      <c r="E43" s="133">
        <v>16</v>
      </c>
      <c r="F43" s="64" t="s">
        <v>698</v>
      </c>
      <c r="G43" s="136"/>
      <c r="H43" s="108">
        <v>5508000</v>
      </c>
      <c r="I43" s="28">
        <f t="shared" si="5"/>
        <v>1420000</v>
      </c>
      <c r="J43" s="52">
        <f t="shared" si="1"/>
        <v>5508000</v>
      </c>
      <c r="K43" s="53">
        <f t="shared" si="2"/>
        <v>1420000</v>
      </c>
      <c r="L43" s="54">
        <f t="shared" si="3"/>
        <v>160000</v>
      </c>
      <c r="M43" s="94">
        <f t="shared" si="4"/>
        <v>1420000</v>
      </c>
      <c r="N43" s="149">
        <v>1200000</v>
      </c>
      <c r="O43" s="149">
        <v>4308000</v>
      </c>
      <c r="P43" s="153" t="s">
        <v>168</v>
      </c>
      <c r="Q43" s="148" t="s">
        <v>168</v>
      </c>
      <c r="R43" s="40">
        <v>9</v>
      </c>
      <c r="S43" s="34"/>
      <c r="T43" s="75" t="s">
        <v>275</v>
      </c>
      <c r="U43" s="75" t="s">
        <v>696</v>
      </c>
      <c r="V43" s="75">
        <v>1097</v>
      </c>
      <c r="W43" s="75" t="s">
        <v>180</v>
      </c>
      <c r="X43" s="75" t="s">
        <v>350</v>
      </c>
      <c r="Y43" s="75" t="s">
        <v>389</v>
      </c>
      <c r="Z43" s="74" t="s">
        <v>273</v>
      </c>
    </row>
    <row r="44" spans="1:26" s="18" customFormat="1" ht="25.5">
      <c r="A44" s="62" t="s">
        <v>61</v>
      </c>
      <c r="B44" s="75" t="s">
        <v>61</v>
      </c>
      <c r="C44" s="48" t="s">
        <v>586</v>
      </c>
      <c r="D44" s="63"/>
      <c r="E44" s="133">
        <v>16</v>
      </c>
      <c r="F44" s="64" t="s">
        <v>698</v>
      </c>
      <c r="G44" s="136"/>
      <c r="H44" s="108">
        <v>5508000</v>
      </c>
      <c r="I44" s="28">
        <f t="shared" si="5"/>
        <v>1420000</v>
      </c>
      <c r="J44" s="52">
        <f t="shared" si="1"/>
        <v>5508000</v>
      </c>
      <c r="K44" s="53">
        <f t="shared" si="2"/>
        <v>1420000</v>
      </c>
      <c r="L44" s="54">
        <f t="shared" si="3"/>
        <v>160000</v>
      </c>
      <c r="M44" s="94">
        <f t="shared" si="4"/>
        <v>1420000</v>
      </c>
      <c r="N44" s="149">
        <v>1200000</v>
      </c>
      <c r="O44" s="149">
        <v>4308000</v>
      </c>
      <c r="P44" s="153" t="s">
        <v>168</v>
      </c>
      <c r="Q44" s="148" t="s">
        <v>168</v>
      </c>
      <c r="R44" s="40">
        <v>9</v>
      </c>
      <c r="S44" s="34"/>
      <c r="T44" s="75" t="s">
        <v>275</v>
      </c>
      <c r="U44" s="75" t="s">
        <v>696</v>
      </c>
      <c r="V44" s="75">
        <v>1097</v>
      </c>
      <c r="W44" s="75" t="s">
        <v>180</v>
      </c>
      <c r="X44" s="75" t="s">
        <v>350</v>
      </c>
      <c r="Y44" s="75" t="s">
        <v>389</v>
      </c>
      <c r="Z44" s="74" t="s">
        <v>273</v>
      </c>
    </row>
    <row r="45" spans="1:26" s="17" customFormat="1" ht="51">
      <c r="A45" s="62" t="s">
        <v>62</v>
      </c>
      <c r="B45" s="75" t="s">
        <v>62</v>
      </c>
      <c r="C45" s="46" t="s">
        <v>587</v>
      </c>
      <c r="D45" s="63"/>
      <c r="E45" s="133">
        <v>52</v>
      </c>
      <c r="F45" s="64" t="s">
        <v>629</v>
      </c>
      <c r="G45" s="136"/>
      <c r="H45" s="108">
        <v>1350000</v>
      </c>
      <c r="I45" s="28">
        <f t="shared" si="5"/>
        <v>540000</v>
      </c>
      <c r="J45" s="52">
        <f t="shared" si="1"/>
        <v>1350000</v>
      </c>
      <c r="K45" s="53">
        <f t="shared" si="2"/>
        <v>540000</v>
      </c>
      <c r="L45" s="54">
        <f t="shared" si="3"/>
        <v>300000</v>
      </c>
      <c r="M45" s="94">
        <f t="shared" si="4"/>
        <v>3940000</v>
      </c>
      <c r="N45" s="69">
        <v>500000</v>
      </c>
      <c r="O45" s="69">
        <v>800000</v>
      </c>
      <c r="P45" s="153">
        <v>500</v>
      </c>
      <c r="Q45" s="111" t="s">
        <v>820</v>
      </c>
      <c r="R45" s="75">
        <v>11</v>
      </c>
      <c r="S45" s="34"/>
      <c r="T45" s="75"/>
      <c r="U45" s="75" t="s">
        <v>189</v>
      </c>
      <c r="V45" s="75">
        <v>1701</v>
      </c>
      <c r="W45" s="75" t="s">
        <v>180</v>
      </c>
      <c r="X45" s="75" t="s">
        <v>349</v>
      </c>
      <c r="Y45" s="75" t="s">
        <v>290</v>
      </c>
      <c r="Z45" s="71" t="s">
        <v>667</v>
      </c>
    </row>
    <row r="46" spans="1:26" s="17" customFormat="1" ht="38.25">
      <c r="A46" s="62" t="s">
        <v>63</v>
      </c>
      <c r="B46" s="75" t="s">
        <v>63</v>
      </c>
      <c r="C46" s="46" t="s">
        <v>588</v>
      </c>
      <c r="D46" s="63"/>
      <c r="E46" s="133">
        <v>53</v>
      </c>
      <c r="F46" s="64" t="s">
        <v>701</v>
      </c>
      <c r="G46" s="136"/>
      <c r="H46" s="108">
        <v>7113000</v>
      </c>
      <c r="I46" s="28">
        <f t="shared" si="5"/>
        <v>2845200</v>
      </c>
      <c r="J46" s="52">
        <f t="shared" si="1"/>
        <v>7113000</v>
      </c>
      <c r="K46" s="53">
        <f t="shared" si="2"/>
        <v>2845200</v>
      </c>
      <c r="L46" s="54">
        <f t="shared" si="3"/>
        <v>300000</v>
      </c>
      <c r="M46" s="94">
        <f t="shared" si="4"/>
        <v>4010000</v>
      </c>
      <c r="N46" s="69">
        <v>2845000</v>
      </c>
      <c r="O46" s="69">
        <v>4267000</v>
      </c>
      <c r="P46" s="153">
        <v>1700</v>
      </c>
      <c r="Q46" s="148" t="s">
        <v>168</v>
      </c>
      <c r="R46" s="75">
        <v>11</v>
      </c>
      <c r="S46" s="75"/>
      <c r="T46" s="63" t="s">
        <v>197</v>
      </c>
      <c r="U46" s="63" t="s">
        <v>198</v>
      </c>
      <c r="V46" s="65">
        <v>1091</v>
      </c>
      <c r="W46" s="75" t="s">
        <v>180</v>
      </c>
      <c r="X46" s="64" t="s">
        <v>199</v>
      </c>
      <c r="Y46" s="64" t="s">
        <v>200</v>
      </c>
      <c r="Z46" s="74" t="s">
        <v>297</v>
      </c>
    </row>
    <row r="47" spans="1:26" s="17" customFormat="1" ht="38.25">
      <c r="A47" s="62" t="s">
        <v>64</v>
      </c>
      <c r="B47" s="211" t="s">
        <v>64</v>
      </c>
      <c r="C47" s="46" t="s">
        <v>589</v>
      </c>
      <c r="D47" s="63"/>
      <c r="E47" s="211">
        <v>86</v>
      </c>
      <c r="F47" s="64" t="s">
        <v>636</v>
      </c>
      <c r="G47" s="136"/>
      <c r="H47" s="108">
        <v>3111000</v>
      </c>
      <c r="I47" s="115">
        <f t="shared" si="5"/>
        <v>1244400</v>
      </c>
      <c r="J47" s="220">
        <f>H47+H48</f>
        <v>4754000</v>
      </c>
      <c r="K47" s="222">
        <f>IF(I47+I48&gt;M47,M47,I47+I48)</f>
        <v>1544400</v>
      </c>
      <c r="L47" s="224">
        <f t="shared" si="3"/>
        <v>300000</v>
      </c>
      <c r="M47" s="226">
        <f t="shared" si="4"/>
        <v>6320000</v>
      </c>
      <c r="N47" s="184">
        <v>1053000</v>
      </c>
      <c r="O47" s="184">
        <v>3700000</v>
      </c>
      <c r="P47" s="216">
        <v>1500</v>
      </c>
      <c r="Q47" s="218">
        <v>1000</v>
      </c>
      <c r="R47" s="75">
        <v>10</v>
      </c>
      <c r="S47" s="75"/>
      <c r="T47" s="75"/>
      <c r="U47" s="75" t="s">
        <v>205</v>
      </c>
      <c r="V47" s="75">
        <v>1098</v>
      </c>
      <c r="W47" s="75" t="s">
        <v>180</v>
      </c>
      <c r="X47" s="75" t="s">
        <v>206</v>
      </c>
      <c r="Y47" s="75" t="s">
        <v>207</v>
      </c>
      <c r="Z47" s="74" t="s">
        <v>329</v>
      </c>
    </row>
    <row r="48" spans="1:26" s="17" customFormat="1" ht="38.25">
      <c r="A48" s="62" t="s">
        <v>65</v>
      </c>
      <c r="B48" s="212"/>
      <c r="C48" s="46" t="s">
        <v>589</v>
      </c>
      <c r="D48" s="63"/>
      <c r="E48" s="212"/>
      <c r="F48" s="64" t="s">
        <v>637</v>
      </c>
      <c r="G48" s="136"/>
      <c r="H48" s="108">
        <v>1643000</v>
      </c>
      <c r="I48" s="115">
        <f t="shared" si="5"/>
        <v>300000</v>
      </c>
      <c r="J48" s="221"/>
      <c r="K48" s="223"/>
      <c r="L48" s="225"/>
      <c r="M48" s="227"/>
      <c r="N48" s="185"/>
      <c r="O48" s="185"/>
      <c r="P48" s="217"/>
      <c r="Q48" s="219"/>
      <c r="R48" s="75">
        <v>10</v>
      </c>
      <c r="S48" s="75"/>
      <c r="T48" s="75"/>
      <c r="U48" s="75" t="s">
        <v>205</v>
      </c>
      <c r="V48" s="75">
        <v>1098</v>
      </c>
      <c r="W48" s="75" t="s">
        <v>180</v>
      </c>
      <c r="X48" s="75" t="s">
        <v>206</v>
      </c>
      <c r="Y48" s="75" t="s">
        <v>207</v>
      </c>
      <c r="Z48" s="74" t="s">
        <v>329</v>
      </c>
    </row>
    <row r="49" spans="1:26" s="17" customFormat="1" ht="38.25">
      <c r="A49" s="62" t="s">
        <v>66</v>
      </c>
      <c r="B49" s="75" t="s">
        <v>65</v>
      </c>
      <c r="C49" s="46" t="s">
        <v>590</v>
      </c>
      <c r="D49" s="63"/>
      <c r="E49" s="133">
        <v>48</v>
      </c>
      <c r="F49" s="64" t="s">
        <v>782</v>
      </c>
      <c r="G49" s="136"/>
      <c r="H49" s="108">
        <v>19715000</v>
      </c>
      <c r="I49" s="28">
        <f t="shared" si="5"/>
        <v>3660000</v>
      </c>
      <c r="J49" s="52">
        <f aca="true" t="shared" si="6" ref="J49:J59">H49</f>
        <v>19715000</v>
      </c>
      <c r="K49" s="53">
        <f aca="true" t="shared" si="7" ref="K49:K59">IF(I49+0&gt;M49,M49,I49+0)</f>
        <v>3660000</v>
      </c>
      <c r="L49" s="54">
        <f aca="true" t="shared" si="8" ref="L49:L59">IF(E49&gt;=30,300000,E49*10000)</f>
        <v>300000</v>
      </c>
      <c r="M49" s="94">
        <f aca="true" t="shared" si="9" ref="M49:M59">IF(D49=0,E49*70000+300000,E49*100000+500000)</f>
        <v>3660000</v>
      </c>
      <c r="N49" s="69">
        <v>800000</v>
      </c>
      <c r="O49" s="69">
        <v>18915000</v>
      </c>
      <c r="P49" s="92" t="s">
        <v>168</v>
      </c>
      <c r="Q49" s="69" t="s">
        <v>168</v>
      </c>
      <c r="R49" s="75">
        <v>10</v>
      </c>
      <c r="S49" s="75"/>
      <c r="T49" s="63"/>
      <c r="U49" s="75" t="s">
        <v>378</v>
      </c>
      <c r="V49" s="75">
        <v>1098</v>
      </c>
      <c r="W49" s="75" t="s">
        <v>180</v>
      </c>
      <c r="X49" s="75" t="s">
        <v>379</v>
      </c>
      <c r="Y49" s="75" t="s">
        <v>380</v>
      </c>
      <c r="Z49" s="71" t="s">
        <v>381</v>
      </c>
    </row>
    <row r="50" spans="1:26" s="17" customFormat="1" ht="38.25">
      <c r="A50" s="62" t="s">
        <v>67</v>
      </c>
      <c r="B50" s="75" t="s">
        <v>66</v>
      </c>
      <c r="C50" s="48" t="s">
        <v>591</v>
      </c>
      <c r="D50" s="63"/>
      <c r="E50" s="133">
        <v>6</v>
      </c>
      <c r="F50" s="64" t="s">
        <v>840</v>
      </c>
      <c r="G50" s="136"/>
      <c r="H50" s="108">
        <v>16729000</v>
      </c>
      <c r="I50" s="28">
        <f t="shared" si="5"/>
        <v>720000</v>
      </c>
      <c r="J50" s="52">
        <f t="shared" si="6"/>
        <v>16729000</v>
      </c>
      <c r="K50" s="53">
        <f t="shared" si="7"/>
        <v>720000</v>
      </c>
      <c r="L50" s="54">
        <f t="shared" si="8"/>
        <v>60000</v>
      </c>
      <c r="M50" s="94">
        <f t="shared" si="9"/>
        <v>720000</v>
      </c>
      <c r="N50" s="69">
        <v>3500000</v>
      </c>
      <c r="O50" s="69">
        <v>13229000</v>
      </c>
      <c r="P50" s="92" t="s">
        <v>168</v>
      </c>
      <c r="Q50" s="69" t="s">
        <v>168</v>
      </c>
      <c r="R50" s="75">
        <v>9</v>
      </c>
      <c r="S50" s="75"/>
      <c r="T50" s="63"/>
      <c r="U50" s="63" t="s">
        <v>260</v>
      </c>
      <c r="V50" s="65">
        <v>1097</v>
      </c>
      <c r="W50" s="75" t="s">
        <v>180</v>
      </c>
      <c r="X50" s="64" t="s">
        <v>261</v>
      </c>
      <c r="Y50" s="64" t="s">
        <v>262</v>
      </c>
      <c r="Z50" s="74" t="s">
        <v>370</v>
      </c>
    </row>
    <row r="51" spans="1:26" s="17" customFormat="1" ht="51">
      <c r="A51" s="62" t="s">
        <v>68</v>
      </c>
      <c r="B51" s="75" t="s">
        <v>67</v>
      </c>
      <c r="C51" s="48" t="s">
        <v>592</v>
      </c>
      <c r="D51" s="63"/>
      <c r="E51" s="133">
        <v>13</v>
      </c>
      <c r="F51" s="64" t="s">
        <v>841</v>
      </c>
      <c r="G51" s="136"/>
      <c r="H51" s="108">
        <v>11000000</v>
      </c>
      <c r="I51" s="28">
        <f t="shared" si="5"/>
        <v>1210000</v>
      </c>
      <c r="J51" s="52">
        <f t="shared" si="6"/>
        <v>11000000</v>
      </c>
      <c r="K51" s="53">
        <f t="shared" si="7"/>
        <v>1210000</v>
      </c>
      <c r="L51" s="54">
        <f t="shared" si="8"/>
        <v>130000</v>
      </c>
      <c r="M51" s="94">
        <f t="shared" si="9"/>
        <v>1210000</v>
      </c>
      <c r="N51" s="69">
        <v>2000000</v>
      </c>
      <c r="O51" s="69">
        <v>9500000</v>
      </c>
      <c r="P51" s="92" t="s">
        <v>168</v>
      </c>
      <c r="Q51" s="69" t="s">
        <v>168</v>
      </c>
      <c r="R51" s="75">
        <v>9</v>
      </c>
      <c r="S51" s="75"/>
      <c r="T51" s="75"/>
      <c r="U51" s="75" t="s">
        <v>783</v>
      </c>
      <c r="V51" s="75">
        <v>1097</v>
      </c>
      <c r="W51" s="75" t="s">
        <v>180</v>
      </c>
      <c r="X51" s="75" t="s">
        <v>784</v>
      </c>
      <c r="Y51" s="75" t="s">
        <v>785</v>
      </c>
      <c r="Z51" s="74" t="s">
        <v>786</v>
      </c>
    </row>
    <row r="52" spans="1:26" s="17" customFormat="1" ht="63.75">
      <c r="A52" s="62" t="s">
        <v>69</v>
      </c>
      <c r="B52" s="75" t="s">
        <v>68</v>
      </c>
      <c r="C52" s="48" t="s">
        <v>593</v>
      </c>
      <c r="D52" s="63"/>
      <c r="E52" s="133">
        <v>16</v>
      </c>
      <c r="F52" s="64" t="s">
        <v>842</v>
      </c>
      <c r="G52" s="136"/>
      <c r="H52" s="108">
        <v>4470000</v>
      </c>
      <c r="I52" s="28">
        <f t="shared" si="5"/>
        <v>1420000</v>
      </c>
      <c r="J52" s="52">
        <f t="shared" si="6"/>
        <v>4470000</v>
      </c>
      <c r="K52" s="53">
        <f t="shared" si="7"/>
        <v>1420000</v>
      </c>
      <c r="L52" s="54">
        <f t="shared" si="8"/>
        <v>160000</v>
      </c>
      <c r="M52" s="94">
        <f t="shared" si="9"/>
        <v>1420000</v>
      </c>
      <c r="N52" s="69">
        <v>1200000</v>
      </c>
      <c r="O52" s="69">
        <v>3270000</v>
      </c>
      <c r="P52" s="92" t="s">
        <v>168</v>
      </c>
      <c r="Q52" s="69" t="s">
        <v>168</v>
      </c>
      <c r="R52" s="75">
        <v>9</v>
      </c>
      <c r="S52" s="75"/>
      <c r="T52" s="75" t="s">
        <v>275</v>
      </c>
      <c r="U52" s="75" t="s">
        <v>696</v>
      </c>
      <c r="V52" s="75">
        <v>1097</v>
      </c>
      <c r="W52" s="75" t="s">
        <v>180</v>
      </c>
      <c r="X52" s="75" t="s">
        <v>350</v>
      </c>
      <c r="Y52" s="75" t="s">
        <v>389</v>
      </c>
      <c r="Z52" s="74" t="s">
        <v>273</v>
      </c>
    </row>
    <row r="53" spans="1:26" s="17" customFormat="1" ht="38.25">
      <c r="A53" s="62" t="s">
        <v>70</v>
      </c>
      <c r="B53" s="75" t="s">
        <v>69</v>
      </c>
      <c r="C53" s="46" t="s">
        <v>594</v>
      </c>
      <c r="D53" s="63"/>
      <c r="E53" s="133">
        <v>60</v>
      </c>
      <c r="F53" s="64" t="s">
        <v>640</v>
      </c>
      <c r="G53" s="136"/>
      <c r="H53" s="108">
        <v>4215000</v>
      </c>
      <c r="I53" s="28">
        <f t="shared" si="5"/>
        <v>1686000</v>
      </c>
      <c r="J53" s="52">
        <f t="shared" si="6"/>
        <v>4215000</v>
      </c>
      <c r="K53" s="53">
        <f t="shared" si="7"/>
        <v>1686000</v>
      </c>
      <c r="L53" s="54">
        <f t="shared" si="8"/>
        <v>300000</v>
      </c>
      <c r="M53" s="94">
        <f t="shared" si="9"/>
        <v>4500000</v>
      </c>
      <c r="N53" s="69">
        <v>1500000</v>
      </c>
      <c r="O53" s="69">
        <v>2715000</v>
      </c>
      <c r="P53" s="92">
        <v>1400</v>
      </c>
      <c r="Q53" s="69" t="s">
        <v>168</v>
      </c>
      <c r="R53" s="75">
        <v>12</v>
      </c>
      <c r="S53" s="75"/>
      <c r="T53" s="75" t="s">
        <v>286</v>
      </c>
      <c r="U53" s="75" t="s">
        <v>638</v>
      </c>
      <c r="V53" s="75">
        <v>1098</v>
      </c>
      <c r="W53" s="75" t="s">
        <v>180</v>
      </c>
      <c r="X53" s="75" t="s">
        <v>388</v>
      </c>
      <c r="Y53" s="75" t="s">
        <v>639</v>
      </c>
      <c r="Z53" s="74" t="s">
        <v>289</v>
      </c>
    </row>
    <row r="54" spans="1:26" s="17" customFormat="1" ht="38.25">
      <c r="A54" s="62" t="s">
        <v>71</v>
      </c>
      <c r="B54" s="75" t="s">
        <v>70</v>
      </c>
      <c r="C54" s="46" t="s">
        <v>595</v>
      </c>
      <c r="D54" s="63"/>
      <c r="E54" s="133">
        <v>30</v>
      </c>
      <c r="F54" s="64" t="s">
        <v>843</v>
      </c>
      <c r="G54" s="136"/>
      <c r="H54" s="108">
        <v>5082000</v>
      </c>
      <c r="I54" s="28">
        <f t="shared" si="5"/>
        <v>2032800</v>
      </c>
      <c r="J54" s="52">
        <f t="shared" si="6"/>
        <v>5082000</v>
      </c>
      <c r="K54" s="53">
        <f t="shared" si="7"/>
        <v>2032800</v>
      </c>
      <c r="L54" s="54">
        <f t="shared" si="8"/>
        <v>300000</v>
      </c>
      <c r="M54" s="94">
        <f t="shared" si="9"/>
        <v>2400000</v>
      </c>
      <c r="N54" s="147">
        <v>2033000</v>
      </c>
      <c r="O54" s="147">
        <v>2033000</v>
      </c>
      <c r="P54" s="92" t="s">
        <v>168</v>
      </c>
      <c r="Q54" s="69" t="s">
        <v>168</v>
      </c>
      <c r="R54" s="75">
        <v>12</v>
      </c>
      <c r="S54" s="75"/>
      <c r="T54" s="75"/>
      <c r="U54" s="75" t="s">
        <v>647</v>
      </c>
      <c r="V54" s="75">
        <v>1107</v>
      </c>
      <c r="W54" s="75" t="s">
        <v>180</v>
      </c>
      <c r="X54" s="75" t="s">
        <v>648</v>
      </c>
      <c r="Y54" s="75" t="s">
        <v>649</v>
      </c>
      <c r="Z54" s="74" t="s">
        <v>650</v>
      </c>
    </row>
    <row r="55" spans="1:26" s="17" customFormat="1" ht="38.25">
      <c r="A55" s="62" t="s">
        <v>72</v>
      </c>
      <c r="B55" s="75" t="s">
        <v>71</v>
      </c>
      <c r="C55" s="46" t="s">
        <v>596</v>
      </c>
      <c r="D55" s="63"/>
      <c r="E55" s="133">
        <v>20</v>
      </c>
      <c r="F55" s="64" t="s">
        <v>788</v>
      </c>
      <c r="G55" s="136"/>
      <c r="H55" s="108">
        <v>4471000</v>
      </c>
      <c r="I55" s="28">
        <f t="shared" si="5"/>
        <v>1700000</v>
      </c>
      <c r="J55" s="52">
        <f t="shared" si="6"/>
        <v>4471000</v>
      </c>
      <c r="K55" s="53">
        <f t="shared" si="7"/>
        <v>1700000</v>
      </c>
      <c r="L55" s="54">
        <f t="shared" si="8"/>
        <v>200000</v>
      </c>
      <c r="M55" s="94">
        <f t="shared" si="9"/>
        <v>1700000</v>
      </c>
      <c r="N55" s="147">
        <v>1788000</v>
      </c>
      <c r="O55" s="147">
        <v>3000000</v>
      </c>
      <c r="P55" s="92">
        <v>1000</v>
      </c>
      <c r="Q55" s="69" t="s">
        <v>168</v>
      </c>
      <c r="R55" s="75">
        <v>12</v>
      </c>
      <c r="S55" s="75"/>
      <c r="T55" s="75"/>
      <c r="U55" s="75" t="s">
        <v>354</v>
      </c>
      <c r="V55" s="75">
        <v>1098</v>
      </c>
      <c r="W55" s="75" t="s">
        <v>180</v>
      </c>
      <c r="X55" s="75" t="s">
        <v>355</v>
      </c>
      <c r="Y55" s="75" t="s">
        <v>356</v>
      </c>
      <c r="Z55" s="70" t="s">
        <v>274</v>
      </c>
    </row>
    <row r="56" spans="1:26" s="17" customFormat="1" ht="51">
      <c r="A56" s="62" t="s">
        <v>73</v>
      </c>
      <c r="B56" s="75" t="s">
        <v>72</v>
      </c>
      <c r="C56" s="46" t="s">
        <v>597</v>
      </c>
      <c r="D56" s="63"/>
      <c r="E56" s="133">
        <v>55</v>
      </c>
      <c r="F56" s="64" t="s">
        <v>651</v>
      </c>
      <c r="G56" s="136"/>
      <c r="H56" s="108">
        <v>9000000</v>
      </c>
      <c r="I56" s="28">
        <f t="shared" si="5"/>
        <v>3600000</v>
      </c>
      <c r="J56" s="52">
        <f t="shared" si="6"/>
        <v>9000000</v>
      </c>
      <c r="K56" s="53">
        <f t="shared" si="7"/>
        <v>3600000</v>
      </c>
      <c r="L56" s="54">
        <f t="shared" si="8"/>
        <v>300000</v>
      </c>
      <c r="M56" s="94">
        <f t="shared" si="9"/>
        <v>4150000</v>
      </c>
      <c r="N56" s="69">
        <v>3600000</v>
      </c>
      <c r="O56" s="69">
        <v>5400000</v>
      </c>
      <c r="P56" s="92">
        <v>1500</v>
      </c>
      <c r="Q56" s="69" t="s">
        <v>168</v>
      </c>
      <c r="R56" s="75">
        <v>10</v>
      </c>
      <c r="S56" s="75"/>
      <c r="T56" s="75"/>
      <c r="U56" s="75" t="s">
        <v>190</v>
      </c>
      <c r="V56" s="75">
        <v>1091</v>
      </c>
      <c r="W56" s="75" t="s">
        <v>180</v>
      </c>
      <c r="X56" s="75" t="s">
        <v>191</v>
      </c>
      <c r="Y56" s="75" t="s">
        <v>192</v>
      </c>
      <c r="Z56" s="74" t="s">
        <v>310</v>
      </c>
    </row>
    <row r="57" spans="1:26" s="17" customFormat="1" ht="51">
      <c r="A57" s="62" t="s">
        <v>74</v>
      </c>
      <c r="B57" s="75" t="s">
        <v>73</v>
      </c>
      <c r="C57" s="46" t="s">
        <v>412</v>
      </c>
      <c r="D57" s="63"/>
      <c r="E57" s="133">
        <v>62</v>
      </c>
      <c r="F57" s="64" t="s">
        <v>701</v>
      </c>
      <c r="G57" s="136"/>
      <c r="H57" s="108">
        <v>3644000</v>
      </c>
      <c r="I57" s="28">
        <f t="shared" si="5"/>
        <v>1457600</v>
      </c>
      <c r="J57" s="52">
        <f t="shared" si="6"/>
        <v>3644000</v>
      </c>
      <c r="K57" s="53">
        <f t="shared" si="7"/>
        <v>1457600</v>
      </c>
      <c r="L57" s="54">
        <f t="shared" si="8"/>
        <v>300000</v>
      </c>
      <c r="M57" s="94">
        <f t="shared" si="9"/>
        <v>4640000</v>
      </c>
      <c r="N57" s="147">
        <v>1457000</v>
      </c>
      <c r="O57" s="147">
        <v>3644000</v>
      </c>
      <c r="P57" s="92" t="s">
        <v>168</v>
      </c>
      <c r="Q57" s="111" t="s">
        <v>821</v>
      </c>
      <c r="R57" s="75">
        <v>10</v>
      </c>
      <c r="S57" s="75"/>
      <c r="T57" s="75"/>
      <c r="U57" s="75" t="s">
        <v>384</v>
      </c>
      <c r="V57" s="75">
        <v>1091</v>
      </c>
      <c r="W57" s="75" t="s">
        <v>180</v>
      </c>
      <c r="X57" s="75" t="s">
        <v>382</v>
      </c>
      <c r="Y57" s="75" t="s">
        <v>863</v>
      </c>
      <c r="Z57" s="74" t="s">
        <v>383</v>
      </c>
    </row>
    <row r="58" spans="1:26" s="17" customFormat="1" ht="38.25">
      <c r="A58" s="62" t="s">
        <v>75</v>
      </c>
      <c r="B58" s="75" t="s">
        <v>74</v>
      </c>
      <c r="C58" s="46" t="s">
        <v>598</v>
      </c>
      <c r="D58" s="63"/>
      <c r="E58" s="133">
        <v>259</v>
      </c>
      <c r="F58" s="64" t="s">
        <v>787</v>
      </c>
      <c r="G58" s="136"/>
      <c r="H58" s="108">
        <v>4809000</v>
      </c>
      <c r="I58" s="28">
        <f t="shared" si="5"/>
        <v>1923600</v>
      </c>
      <c r="J58" s="52">
        <f t="shared" si="6"/>
        <v>4809000</v>
      </c>
      <c r="K58" s="53">
        <f t="shared" si="7"/>
        <v>1923600</v>
      </c>
      <c r="L58" s="54">
        <f t="shared" si="8"/>
        <v>300000</v>
      </c>
      <c r="M58" s="94">
        <f t="shared" si="9"/>
        <v>18430000</v>
      </c>
      <c r="N58" s="147">
        <v>1900000</v>
      </c>
      <c r="O58" s="147">
        <v>4809000</v>
      </c>
      <c r="P58" s="92" t="s">
        <v>168</v>
      </c>
      <c r="Q58" s="112">
        <v>1500</v>
      </c>
      <c r="R58" s="75">
        <v>10</v>
      </c>
      <c r="S58" s="75"/>
      <c r="T58" s="75" t="s">
        <v>278</v>
      </c>
      <c r="U58" s="75" t="s">
        <v>409</v>
      </c>
      <c r="V58" s="75">
        <v>1450</v>
      </c>
      <c r="W58" s="75" t="s">
        <v>279</v>
      </c>
      <c r="X58" s="75" t="s">
        <v>280</v>
      </c>
      <c r="Y58" s="75" t="s">
        <v>336</v>
      </c>
      <c r="Z58" s="72" t="s">
        <v>317</v>
      </c>
    </row>
    <row r="59" spans="1:26" s="17" customFormat="1" ht="25.5">
      <c r="A59" s="62" t="s">
        <v>76</v>
      </c>
      <c r="B59" s="75" t="s">
        <v>75</v>
      </c>
      <c r="C59" s="46" t="s">
        <v>413</v>
      </c>
      <c r="D59" s="63"/>
      <c r="E59" s="133">
        <v>129</v>
      </c>
      <c r="F59" s="64" t="s">
        <v>623</v>
      </c>
      <c r="G59" s="136"/>
      <c r="H59" s="108">
        <v>2650000</v>
      </c>
      <c r="I59" s="28">
        <f t="shared" si="5"/>
        <v>1060000</v>
      </c>
      <c r="J59" s="52">
        <f t="shared" si="6"/>
        <v>2650000</v>
      </c>
      <c r="K59" s="53">
        <f t="shared" si="7"/>
        <v>1060000</v>
      </c>
      <c r="L59" s="54">
        <f t="shared" si="8"/>
        <v>300000</v>
      </c>
      <c r="M59" s="94">
        <f t="shared" si="9"/>
        <v>9330000</v>
      </c>
      <c r="N59" s="69">
        <v>650000</v>
      </c>
      <c r="O59" s="69">
        <v>2100000</v>
      </c>
      <c r="P59" s="92">
        <v>1300</v>
      </c>
      <c r="Q59" s="112">
        <v>1200</v>
      </c>
      <c r="R59" s="75">
        <v>10</v>
      </c>
      <c r="S59" s="75" t="s">
        <v>632</v>
      </c>
      <c r="T59" s="75"/>
      <c r="U59" s="75" t="s">
        <v>186</v>
      </c>
      <c r="V59" s="75">
        <v>1091</v>
      </c>
      <c r="W59" s="75" t="s">
        <v>180</v>
      </c>
      <c r="X59" s="75" t="s">
        <v>187</v>
      </c>
      <c r="Y59" s="75" t="s">
        <v>188</v>
      </c>
      <c r="Z59" s="74" t="s">
        <v>323</v>
      </c>
    </row>
    <row r="60" spans="1:26" s="17" customFormat="1" ht="12.75">
      <c r="A60" s="29"/>
      <c r="B60" s="29"/>
      <c r="C60" s="30" t="s">
        <v>122</v>
      </c>
      <c r="D60" s="29"/>
      <c r="E60" s="20">
        <f>SUM(E3:E59)</f>
        <v>2740</v>
      </c>
      <c r="F60" s="138"/>
      <c r="G60" s="154"/>
      <c r="H60" s="31"/>
      <c r="I60" s="31">
        <f>SUM(I3:I59)</f>
        <v>112883600</v>
      </c>
      <c r="J60" s="31">
        <f>SUM(J3:J59)</f>
        <v>390099000</v>
      </c>
      <c r="K60" s="31">
        <f>SUM(K3:K59)</f>
        <v>112883600</v>
      </c>
      <c r="L60" s="31"/>
      <c r="M60" s="31"/>
      <c r="N60" s="31">
        <f>SUM(N3:N59)</f>
        <v>116150000</v>
      </c>
      <c r="O60" s="31"/>
      <c r="P60" s="91"/>
      <c r="Q60" s="91"/>
      <c r="R60" s="38"/>
      <c r="S60" s="67"/>
      <c r="T60" s="67"/>
      <c r="U60" s="67"/>
      <c r="V60" s="67"/>
      <c r="W60" s="67"/>
      <c r="X60" s="67"/>
      <c r="Y60" s="67"/>
      <c r="Z60" s="67"/>
    </row>
  </sheetData>
  <mergeCells count="10">
    <mergeCell ref="B47:B48"/>
    <mergeCell ref="P47:P48"/>
    <mergeCell ref="Q47:Q48"/>
    <mergeCell ref="N47:N48"/>
    <mergeCell ref="O47:O48"/>
    <mergeCell ref="J47:J48"/>
    <mergeCell ref="K47:K48"/>
    <mergeCell ref="L47:L48"/>
    <mergeCell ref="M47:M48"/>
    <mergeCell ref="E47:E48"/>
  </mergeCells>
  <hyperlinks>
    <hyperlink ref="Z5" r:id="rId1" display="mailto:nagy.julianna@upcmail.hu"/>
    <hyperlink ref="Z4" r:id="rId2" display="j.pege@brendtex.hu"/>
    <hyperlink ref="Z9" r:id="rId3" display="mailto:czugler@gmail.com"/>
    <hyperlink ref="Z7" r:id="rId4" display="mailto:preventa@t-online.hu"/>
    <hyperlink ref="Z18" r:id="rId5" display="mailto:czugler@gmail.com"/>
    <hyperlink ref="Z21" r:id="rId6" display="mailto:czugler@gmail.com"/>
    <hyperlink ref="Z28" r:id="rId7" display="mailto:lagunahaz@gmail.com"/>
    <hyperlink ref="Z33" r:id="rId8" display="mailto:csuja@exact.info.hu"/>
    <hyperlink ref="Z36" r:id="rId9" display="j.pege@brendtex.hu"/>
    <hyperlink ref="Z38" r:id="rId10" display="j.pege@brendtex.hu"/>
    <hyperlink ref="Z39" r:id="rId11" display="j.pege@brendtex.hu"/>
    <hyperlink ref="Z37" r:id="rId12" display="mailto:lagunahaz@gmail.com"/>
    <hyperlink ref="Z59" r:id="rId13" display="mailto:szovetke@gmail.com"/>
    <hyperlink ref="Z55" r:id="rId14" display="j.pege@brendtex.hu"/>
    <hyperlink ref="Z56" r:id="rId15" display="mailto:jalakasfenntarto@gmail.com"/>
    <hyperlink ref="Z48" r:id="rId16" display="mailto:kofimari7@upcmail.hu"/>
    <hyperlink ref="Z31" r:id="rId17" display="mailto:kvacskay@gmx.net"/>
    <hyperlink ref="Z46" r:id="rId18" display="mailto:lagunahaz@gmail.com"/>
    <hyperlink ref="Z14" r:id="rId19" display="mailto:palotaskatalin@outlook.hu"/>
    <hyperlink ref="Z57" r:id="rId20" display="mailto:ja.iv.lakszov@gmail.com"/>
    <hyperlink ref="Z40" r:id="rId21" display="mailto:blumne1009@freemail.hu"/>
    <hyperlink ref="Z32" r:id="rId22" display="mailto:blumne1009@freemail.hu"/>
    <hyperlink ref="Z13" r:id="rId23" display="mailto:csiki.gyorgyne@gmail.com"/>
    <hyperlink ref="Z3" r:id="rId24" display="j.pege@brendtex.hu"/>
    <hyperlink ref="Z10" r:id="rId25" display="mailto:furjakzoltan@gmail.com"/>
    <hyperlink ref="Z6" r:id="rId26" display="endrebea@t-online.hu"/>
    <hyperlink ref="Z16" r:id="rId27" display="mailto:info@lancszemfetima.hu"/>
    <hyperlink ref="Z19" r:id="rId28" display="endrebea@t-online.hu"/>
    <hyperlink ref="Z22" r:id="rId29" display="endrebea@t-online.hu"/>
    <hyperlink ref="Z47" r:id="rId30" display="mailto:kofimari7@upcmail.hu"/>
    <hyperlink ref="Z8" r:id="rId31" display="mailto:preventa@t-online.hu"/>
    <hyperlink ref="Z11" r:id="rId32" display="mailto:preventa@t-online.hu"/>
    <hyperlink ref="Z12" r:id="rId33" display="mailto:preventa@t-online.hu"/>
    <hyperlink ref="Z26" r:id="rId34" display="mailto:preventa@t-online.hu"/>
    <hyperlink ref="Z53" r:id="rId35" display="mailto:preventa@t-online.hu"/>
    <hyperlink ref="Z54" r:id="rId36" display="mailto:met.bt.2000@freemail.hu"/>
    <hyperlink ref="Z15" r:id="rId37" display="endrebea@t-online.hu"/>
    <hyperlink ref="Z25" r:id="rId38" display="endrebea@t-online.hu"/>
    <hyperlink ref="Z27" r:id="rId39" display="endrebea@t-online.hu"/>
    <hyperlink ref="Z29" r:id="rId40" display="endrebea@t-online.hu"/>
    <hyperlink ref="Z30" r:id="rId41" display="endrebea@t-online.hu"/>
    <hyperlink ref="Z35" r:id="rId42" display="endrebea@t-online.hu"/>
    <hyperlink ref="Z45" r:id="rId43" display="endrebea@t-online.hu"/>
    <hyperlink ref="Z17" r:id="rId44" display="endrebea@t-online.hu"/>
    <hyperlink ref="Z42" r:id="rId45" display="mailto:lobogohaz@gmail.com"/>
    <hyperlink ref="Z23" r:id="rId46" display="mailto:nagy.julianna@upcmail.hu"/>
    <hyperlink ref="Z43" r:id="rId47" display="mailto:nagy.julianna@upcmail.hu"/>
    <hyperlink ref="Z44" r:id="rId48" display="mailto:nagy.julianna@upcmail.hu"/>
    <hyperlink ref="Z52" r:id="rId49" display="mailto:nagy.julianna@upcmail.hu"/>
    <hyperlink ref="Z24" r:id="rId50" display="mailto:preventa@t-online.hu"/>
    <hyperlink ref="Z20" r:id="rId51" display="mailto:furjakzoltan@gmail.com"/>
    <hyperlink ref="Z34" r:id="rId52" display="mailto:furjakzoltan@gmail.com"/>
    <hyperlink ref="Z41" r:id="rId53" display="mailto:tarshaz@gmail.com"/>
    <hyperlink ref="Z49" r:id="rId54" display="mailto:furjakzoltan@gmail.com"/>
    <hyperlink ref="Z51" r:id="rId55" display="mailto:szalayjozsef60@gmail.com"/>
    <hyperlink ref="Z50" r:id="rId56" display="mailto:palotaskatalin@outlook.hu"/>
  </hyperlinks>
  <printOptions gridLines="1" horizontalCentered="1"/>
  <pageMargins left="0.25" right="0.25" top="0.75" bottom="0.75" header="0.3" footer="0.3"/>
  <pageSetup horizontalDpi="600" verticalDpi="600" orientation="landscape" paperSize="9" scale="70" r:id="rId57"/>
  <headerFooter alignWithMargins="0"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Millner Csilla</dc:creator>
  <cp:keywords/>
  <dc:description/>
  <cp:lastModifiedBy>Sebők Bernadett</cp:lastModifiedBy>
  <cp:lastPrinted>2020-10-15T12:48:50Z</cp:lastPrinted>
  <dcterms:created xsi:type="dcterms:W3CDTF">2005-05-10T06:43:43Z</dcterms:created>
  <dcterms:modified xsi:type="dcterms:W3CDTF">2020-10-15T12:50:40Z</dcterms:modified>
  <cp:category/>
  <cp:version/>
  <cp:contentType/>
  <cp:contentStatus/>
</cp:coreProperties>
</file>