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3" firstSheet="9" activeTab="17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<sst xmlns="http://schemas.openxmlformats.org/spreadsheetml/2006/main" count="2739" uniqueCount="978">
  <si>
    <t>Kiegyenlítő, függő, átfutó kiadások</t>
  </si>
  <si>
    <t xml:space="preserve">             4118 Lakóház felújítás Balázs Béla u. 32/A-B</t>
  </si>
  <si>
    <t>Boldogasszony Iskolanővérek Kolostori Kávéház kial.</t>
  </si>
  <si>
    <t xml:space="preserve">    Épületenergetikai fejlesztések KEOP-2012-5.Energetikai pályázat</t>
  </si>
  <si>
    <t xml:space="preserve">       - Közterület foglalási díj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</si>
  <si>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</si>
  <si>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</si>
  <si>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</si>
  <si>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</si>
  <si>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</si>
  <si>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</si>
  <si>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Szociális városrehab. Ferencvárosban JAT I. ütem KMOP-5.1.1/B-12-K-201-0003</t>
  </si>
  <si>
    <t xml:space="preserve"> -Felhalmozási célú hitelfelvétel a lakóház felújításokhoz 420.000 eFt</t>
  </si>
  <si>
    <t xml:space="preserve">     Tagi kölcsön visszatérülése</t>
  </si>
  <si>
    <t>Egyéb működési célú kiadások</t>
  </si>
  <si>
    <t>Ellátottak pénzbeli juttatásai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</si>
  <si>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</si>
  <si>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</si>
  <si>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</si>
  <si>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</si>
  <si>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</si>
  <si>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</si>
  <si>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</si>
  <si>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</si>
  <si>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</si>
  <si>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</si>
  <si>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</si>
  <si>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</si>
  <si>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r>
      <t xml:space="preserve">    Fővárosi Lakásalapba befizetés </t>
    </r>
    <r>
      <rPr>
        <sz val="9"/>
        <rFont val="Arial CE"/>
        <family val="0"/>
      </rPr>
      <t>-Egyéb felhalmozási kiadások</t>
    </r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</si>
  <si>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</si>
  <si>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</si>
  <si>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</si>
  <si>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</si>
  <si>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</si>
  <si>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</si>
  <si>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 xml:space="preserve">     Személyi juttatások </t>
  </si>
  <si>
    <t>Balatonszéplaki Üdülő</t>
  </si>
  <si>
    <t xml:space="preserve">   Személyi juttatások </t>
  </si>
  <si>
    <t>Polgármesteri hivatal igazgatási kiadásai</t>
  </si>
  <si>
    <t>Képviselők juttatásai</t>
  </si>
  <si>
    <t>Polgármesteri Hivatal összesen:</t>
  </si>
  <si>
    <t>Férőhely fenntartási díj Magyar Vöröskereszt</t>
  </si>
  <si>
    <t xml:space="preserve">    Beruházás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</si>
  <si>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</si>
  <si>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</si>
  <si>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</si>
  <si>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</si>
  <si>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</si>
  <si>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</si>
  <si>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</si>
  <si>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</si>
  <si>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</si>
  <si>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Védett értékek fenntartása</t>
  </si>
  <si>
    <t>Oktatás</t>
  </si>
  <si>
    <t>Pályázati támogatás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</si>
  <si>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</si>
  <si>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</si>
  <si>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</si>
  <si>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</si>
  <si>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</si>
  <si>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Függő, átfutó, kiegyenlítő kiadások</t>
  </si>
  <si>
    <t>"Manó-lak" Bölcsöde felújítás, kapacitásbővítés</t>
  </si>
  <si>
    <t>Térfigyelőkamerák üzemeltetése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</si>
  <si>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</si>
  <si>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</si>
  <si>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</si>
  <si>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</si>
  <si>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</si>
  <si>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</si>
  <si>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</si>
  <si>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</si>
  <si>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</si>
  <si>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</si>
  <si>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</si>
  <si>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</si>
  <si>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</si>
  <si>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</si>
  <si>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</si>
  <si>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</si>
  <si>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</si>
  <si>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>Költségvetési kiadások</t>
  </si>
  <si>
    <t>Lakbértámogatás</t>
  </si>
  <si>
    <t>Rendkívüli gyermekvédelmi 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</si>
  <si>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</si>
  <si>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</si>
  <si>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</si>
  <si>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</si>
  <si>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</si>
  <si>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</si>
  <si>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</si>
  <si>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</si>
  <si>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</si>
  <si>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</si>
  <si>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</si>
  <si>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</si>
  <si>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</si>
  <si>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</si>
  <si>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</si>
  <si>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</si>
  <si>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</si>
  <si>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</si>
  <si>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</si>
  <si>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</si>
  <si>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</si>
  <si>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</si>
  <si>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</si>
  <si>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</si>
  <si>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</si>
  <si>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</si>
  <si>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</si>
  <si>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</si>
  <si>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</si>
  <si>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</si>
  <si>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</si>
  <si>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</si>
  <si>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</si>
  <si>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</si>
  <si>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</si>
  <si>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</si>
  <si>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</si>
  <si>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Parkolási Kft</t>
  </si>
  <si>
    <t>Gyermekétkeztetés támogatása (nyári étk. együtt)</t>
  </si>
  <si>
    <t>Városfejlesztés, üzemeltetés és közbiztonság</t>
  </si>
  <si>
    <t xml:space="preserve">    Varázskert bölcsöde működési költségei</t>
  </si>
  <si>
    <t xml:space="preserve">       -ebből személyi 17.790</t>
  </si>
  <si>
    <t xml:space="preserve">                 munkaadói 4.544</t>
  </si>
  <si>
    <t xml:space="preserve">   Kerékbilincs levétele</t>
  </si>
  <si>
    <t xml:space="preserve">       - Parkolási díj, ügyviteli költség</t>
  </si>
  <si>
    <t>Az önkormányzat 2014. évi bevételei</t>
  </si>
  <si>
    <t>Lakóház felújítás Balázs B. u. 32/a-b</t>
  </si>
  <si>
    <t>Balázs B. u. 32/a-b</t>
  </si>
  <si>
    <t xml:space="preserve">    Boldogasszony Iskolanővérek Kolostori Kávéház kialakítása</t>
  </si>
  <si>
    <t>Boldogasszony Iskolanővérek Kolostori Kávéház kialakítása</t>
  </si>
  <si>
    <t>Concerto Akadémia Nonprofit Kft.</t>
  </si>
  <si>
    <t xml:space="preserve">                 dologi kiadások 6.261</t>
  </si>
  <si>
    <t xml:space="preserve">        étkezési bevétel 1.579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</si>
  <si>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</si>
  <si>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</si>
  <si>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</si>
  <si>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</si>
  <si>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</si>
  <si>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</si>
  <si>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</si>
  <si>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>2014. évi előirányzat../2014.</t>
  </si>
  <si>
    <t>2014. évi előirányzat .../2014.</t>
  </si>
  <si>
    <t xml:space="preserve">    Idegenforgalmi adó</t>
  </si>
  <si>
    <t>Kényszer kiköltöztetés</t>
  </si>
  <si>
    <t>1/B. sz. melléklet</t>
  </si>
  <si>
    <t>(eFt-ban)</t>
  </si>
  <si>
    <t xml:space="preserve">    Iparűzési adó</t>
  </si>
  <si>
    <t>Humán Ügyek Bizottsága</t>
  </si>
  <si>
    <t xml:space="preserve">    Helyiség értékesítés</t>
  </si>
  <si>
    <t>Egyéb közhatalmi bevételek</t>
  </si>
  <si>
    <t xml:space="preserve">     Intézmények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</si>
  <si>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</si>
  <si>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</si>
  <si>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</si>
  <si>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  Intézmények egyéb támogatása</t>
  </si>
  <si>
    <t>Egyházak támogatása - karitatív tevékenység</t>
  </si>
  <si>
    <t>Társadalmi  szervezetek támogatása</t>
  </si>
  <si>
    <t>Társasházak támogatása</t>
  </si>
  <si>
    <t>Deák ösztöndíj</t>
  </si>
  <si>
    <t>Lakás és helyiség felújítás</t>
  </si>
  <si>
    <t>Soszám</t>
  </si>
  <si>
    <t>Ingatlanokkal kapcsolatos ügyvédi díjak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</si>
  <si>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</si>
  <si>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</si>
  <si>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</si>
  <si>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</si>
  <si>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</si>
  <si>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</si>
  <si>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</si>
  <si>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</si>
  <si>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</si>
  <si>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</si>
  <si>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</si>
  <si>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</si>
  <si>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</si>
  <si>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</si>
  <si>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</si>
  <si>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</si>
  <si>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</si>
  <si>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</si>
  <si>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</si>
  <si>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</si>
  <si>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</si>
  <si>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</si>
  <si>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 xml:space="preserve">     - Működési célú központosított előirányzatok</t>
  </si>
  <si>
    <t xml:space="preserve">     - Helyi önkormányzatok kiegészítő támogatásai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</si>
  <si>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</si>
  <si>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</si>
  <si>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</si>
  <si>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</si>
  <si>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</si>
  <si>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</si>
  <si>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Felügyeleti díjak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</si>
  <si>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</si>
  <si>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</si>
  <si>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</si>
  <si>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</si>
  <si>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</si>
  <si>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 xml:space="preserve">   Gépkocsi elszállítás</t>
  </si>
  <si>
    <t>Közhatalmi bevételek összesen</t>
  </si>
  <si>
    <t>Szolgáltatások ellenértéke</t>
  </si>
  <si>
    <t>Közvetített szolgáltatások ellenértéke</t>
  </si>
  <si>
    <t xml:space="preserve">       - Önkormányzat 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</si>
  <si>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</si>
  <si>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</si>
  <si>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</si>
  <si>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</si>
  <si>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</si>
  <si>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</si>
  <si>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</si>
  <si>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</si>
  <si>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</si>
  <si>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</si>
  <si>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</si>
  <si>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</si>
  <si>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 xml:space="preserve">   Fővárosi lakás-felújítási pályázat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</si>
  <si>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</si>
  <si>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</si>
  <si>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</si>
  <si>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FEV IX. Zrt. földterület, telek értékesítés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</si>
  <si>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</si>
  <si>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</si>
  <si>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</si>
  <si>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</si>
  <si>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</si>
  <si>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</si>
  <si>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</si>
  <si>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</si>
  <si>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</si>
  <si>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Költségvetési szervek 2014. évi költségvetése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</si>
  <si>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</si>
  <si>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</si>
  <si>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</si>
  <si>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</si>
  <si>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Index            4./3.</t>
  </si>
  <si>
    <t>Közterület-felügyelet  2014. év</t>
  </si>
  <si>
    <t>Hosszú lejáratú hitel tőkeösszegének törlesztése</t>
  </si>
  <si>
    <t>Irányítószervi támogatásként folyósított kiutalás</t>
  </si>
  <si>
    <t>Egyéb közhatalmi bevételek (2012-ben+Átengedett SZJA)</t>
  </si>
  <si>
    <t xml:space="preserve">     - Települési önkormányzatok szociális és gyermekjóléti és gyermekétkeztési feladatainak támogatása</t>
  </si>
  <si>
    <t>2015. év várható terv szám</t>
  </si>
  <si>
    <t>2016. év várható terv szám</t>
  </si>
  <si>
    <t>2017. év várható terv szám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</si>
  <si>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</si>
  <si>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</si>
  <si>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</si>
  <si>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</si>
  <si>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</si>
  <si>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</si>
  <si>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</si>
  <si>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</si>
  <si>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</si>
  <si>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</si>
  <si>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</si>
  <si>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 xml:space="preserve">    Egyéb felhalmozási kiadások</t>
  </si>
  <si>
    <t xml:space="preserve">     Beruházások (2.mell.,3.A mell.,3.B., 3/C mell.nélkül)</t>
  </si>
  <si>
    <t>19383 UniCredit Bank</t>
  </si>
  <si>
    <t>FMK pinceszínház, TV üzemeltetés</t>
  </si>
  <si>
    <t>1801 Kamatkiadás</t>
  </si>
  <si>
    <t xml:space="preserve">      3142 Humánszolgáltatási feladatok</t>
  </si>
  <si>
    <t xml:space="preserve">      3143 Szociális és köznevelési feladatok</t>
  </si>
  <si>
    <t>3208 Ügyvédi díjak</t>
  </si>
  <si>
    <t xml:space="preserve">            5038 Közterületek komplex megújítása pályázat - "Nehru"</t>
  </si>
  <si>
    <t>3925 FEV IX. Zrt. támogatása</t>
  </si>
  <si>
    <t xml:space="preserve">             5035 Játszóterek fittness eszközök beszerzése</t>
  </si>
  <si>
    <t xml:space="preserve">       6122 FESZ műszerbeszerzés</t>
  </si>
  <si>
    <t>József A. lakótelepen, Haller parkban futópálya burkolat csere</t>
  </si>
  <si>
    <t>Kosztolányi Dezső Általános Iskola színpad kialakítás</t>
  </si>
  <si>
    <t xml:space="preserve">             4016 József A. lakótelepen, Haller parkban futóp. burkolat csere</t>
  </si>
  <si>
    <t xml:space="preserve">      5042 Kosztolányi Dezső Ált.Isk. színpad kialakítása</t>
  </si>
  <si>
    <t xml:space="preserve">            6123 JAT II. előkészítési munkák</t>
  </si>
  <si>
    <t>3223 Pályázat előkészítés, lebonyolítás</t>
  </si>
  <si>
    <t>Nem önkormányzati tulajdonú lakóépületek veszélyelh.</t>
  </si>
  <si>
    <t>Egyéb felhalmozási célú támog.bevételei ÁH-n belülről - egyéb központi szervtől</t>
  </si>
  <si>
    <t>Kiegyenlítő, függő, átfutó bevételek</t>
  </si>
  <si>
    <t>Egyéb működési célú támogatások bevételei Áh-n belülről (előző évi kieg.)</t>
  </si>
  <si>
    <t>Index   4./3.</t>
  </si>
  <si>
    <t>Index    4./3.</t>
  </si>
  <si>
    <t>Index     4./3.</t>
  </si>
  <si>
    <t>Városfejlesztési, Városgazdálkodási és Környezetvédelmi Bizottság</t>
  </si>
  <si>
    <t>Index        4./3.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</si>
  <si>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</si>
  <si>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</si>
  <si>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</si>
  <si>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</si>
  <si>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</si>
  <si>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</si>
  <si>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</si>
  <si>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</si>
  <si>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</si>
  <si>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</si>
  <si>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</si>
  <si>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</si>
  <si>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</si>
  <si>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II. Polgármesteri Hivatal felújítások</t>
  </si>
  <si>
    <t>II. Polgármesteri Hivatal Összesen: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</si>
  <si>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</si>
  <si>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</si>
  <si>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</si>
  <si>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</si>
  <si>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</si>
  <si>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II. Polgármesteri Hivatal beruházások</t>
  </si>
  <si>
    <t xml:space="preserve">Ferencvárosi Úrhölgyek </t>
  </si>
  <si>
    <t>Foglalkoztatást helyettesítő támogatás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</si>
  <si>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</si>
  <si>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</si>
  <si>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</si>
  <si>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</si>
  <si>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</si>
  <si>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</si>
  <si>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</si>
  <si>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</si>
  <si>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</si>
  <si>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</si>
  <si>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</si>
  <si>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</si>
  <si>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</si>
  <si>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</si>
  <si>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</si>
  <si>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</si>
  <si>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</si>
  <si>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</si>
  <si>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 xml:space="preserve">       Intézmények támogatása</t>
  </si>
  <si>
    <t xml:space="preserve">       Intézmények étkezés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</si>
  <si>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</si>
  <si>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</si>
  <si>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</si>
  <si>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</si>
  <si>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</si>
  <si>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</si>
  <si>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</si>
  <si>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Bölcsöde építés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</si>
  <si>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</si>
  <si>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</si>
  <si>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</si>
  <si>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</si>
  <si>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</si>
  <si>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</si>
  <si>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</si>
  <si>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</si>
  <si>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</si>
  <si>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</si>
  <si>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</si>
  <si>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</si>
  <si>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</si>
  <si>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</si>
  <si>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</si>
  <si>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</si>
  <si>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</si>
  <si>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</si>
  <si>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- Helyiség megszerzési díj</t>
  </si>
  <si>
    <t>Ferencvárosi Kártya támogatása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</si>
  <si>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</si>
  <si>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</si>
  <si>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</si>
  <si>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</si>
  <si>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</si>
  <si>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</si>
  <si>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</si>
  <si>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</si>
  <si>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</si>
  <si>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</si>
  <si>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</si>
  <si>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</si>
  <si>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</si>
  <si>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</si>
  <si>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</si>
  <si>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</si>
  <si>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</si>
  <si>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</si>
  <si>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</si>
  <si>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</si>
  <si>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Belső Ferencváros kúlturális negyed fejleszt. KMOP-5.2.2.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</si>
  <si>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</si>
  <si>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</si>
  <si>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</si>
  <si>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</si>
  <si>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</si>
  <si>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</si>
  <si>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</si>
  <si>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</si>
  <si>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</si>
  <si>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</si>
  <si>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</si>
  <si>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</si>
  <si>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</si>
  <si>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</si>
  <si>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FESZ műszerbeszerzés</t>
  </si>
  <si>
    <t xml:space="preserve">    JAT II. előkészítési költségek</t>
  </si>
  <si>
    <t>Könyvesház berendezés</t>
  </si>
  <si>
    <t xml:space="preserve">    Óvoda pedagógusok szeptemberi bérfejlesztése</t>
  </si>
  <si>
    <t>József Attila lakótelep forgalom elterelés</t>
  </si>
  <si>
    <t>Játszóterekre fittnes eszközök beszerzése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</si>
  <si>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</si>
  <si>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</si>
  <si>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</si>
  <si>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</si>
  <si>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</si>
  <si>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</si>
  <si>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</si>
  <si>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</si>
  <si>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</si>
  <si>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</si>
  <si>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</si>
  <si>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</si>
  <si>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</si>
  <si>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</si>
  <si>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</si>
  <si>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</si>
  <si>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</si>
  <si>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Közfoglalkoztatottak pályázat támogatásának önrésze</t>
  </si>
  <si>
    <t>Működési bevételek összesen</t>
  </si>
  <si>
    <t>Munkaadókat terh. járulékok és szociális hozzájárulási adó</t>
  </si>
  <si>
    <t>Felújítási kiadások</t>
  </si>
  <si>
    <t>Beruházási kiadások</t>
  </si>
  <si>
    <t xml:space="preserve">     Egyéb felhalmozási  kiadások</t>
  </si>
  <si>
    <t xml:space="preserve">       Polgármesteri Hivatal támogatása</t>
  </si>
  <si>
    <t>Roma Nemzetiségi Önkormányzat</t>
  </si>
  <si>
    <t>IV. Intézmények kiadásai mindösszesen</t>
  </si>
  <si>
    <t>V. Kerületi kiadások</t>
  </si>
  <si>
    <t xml:space="preserve">HPV védőoltás </t>
  </si>
  <si>
    <t xml:space="preserve">          Balázs Béla u. 5.</t>
  </si>
  <si>
    <t>FESZGYI felújítás</t>
  </si>
  <si>
    <t>Ferencvárosi Egyesített Bölcsödék felújítása</t>
  </si>
  <si>
    <t>Önkormányzati szakmai feladatokkal kapcsolatos kiadások</t>
  </si>
  <si>
    <t>Nyomtatvány beszerzés</t>
  </si>
  <si>
    <t>Hivatali költöztetés</t>
  </si>
  <si>
    <t>Ferencvárosi Helytörténi Egyesület</t>
  </si>
  <si>
    <t>Környezetvédelem</t>
  </si>
  <si>
    <t>Lakóház felújítás Viola u. 37/c</t>
  </si>
  <si>
    <t>Lakóház felújítás Balázs B. u. 11.</t>
  </si>
  <si>
    <t>Nemzetiségi önkormányzatok pályázati támogatása</t>
  </si>
  <si>
    <t>Fogyatékkal élők eszközbeszerzése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</si>
  <si>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</si>
  <si>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</si>
  <si>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</si>
  <si>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</si>
  <si>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</si>
  <si>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Házi segítségnyújtás</t>
  </si>
  <si>
    <t>Városfejlesztéssel kapcsolatos önkormányzati kiadások (FEV IX.Zrt.)</t>
  </si>
  <si>
    <t>Önkormányzati vagyon gazd. kapcs. feladatok - általános</t>
  </si>
  <si>
    <t>Önkormányzati vagyon gazdálkodásával kapcs. feladatok</t>
  </si>
  <si>
    <t>Önkormányzati vagyon gazd. kapcs. feladatok - eseti</t>
  </si>
  <si>
    <t>Játszóterek javítása</t>
  </si>
  <si>
    <t>7. sz. melléklet</t>
  </si>
  <si>
    <t>Többéves kihatással járó kötelezettségek</t>
  </si>
  <si>
    <t>Fejlesztési célú hitelállomány kimutatása</t>
  </si>
  <si>
    <t>eFt</t>
  </si>
  <si>
    <t>Év</t>
  </si>
  <si>
    <t>Tőke/      kamat</t>
  </si>
  <si>
    <t>2014.</t>
  </si>
  <si>
    <t>Tőketörl.</t>
  </si>
  <si>
    <t>Kamat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</si>
  <si>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</si>
  <si>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</si>
  <si>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</si>
  <si>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</si>
  <si>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</si>
  <si>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</si>
  <si>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</si>
  <si>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</si>
  <si>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</si>
  <si>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</si>
  <si>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</si>
  <si>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Tűzoltó u. 66.</t>
  </si>
  <si>
    <t>Viola u. 52.</t>
  </si>
  <si>
    <t>Balázs Béla u. 5.</t>
  </si>
  <si>
    <t>Markusovszky park</t>
  </si>
  <si>
    <t>Felújítások, beruházások</t>
  </si>
  <si>
    <t>Balázs B. u. 11.</t>
  </si>
  <si>
    <t>Európai Uniós pályázatok</t>
  </si>
  <si>
    <t>Szociális városrehabilitáció Ferencvárosban JAT KMOP-5.1.1/B-12-K-201-003</t>
  </si>
  <si>
    <t>További kötelezettségek</t>
  </si>
  <si>
    <t>Karaván Műv. Alapítv. Tám.</t>
  </si>
  <si>
    <t xml:space="preserve">Ifjú Molnár F. Diáksz. Egyes.  </t>
  </si>
  <si>
    <t>MÁV szimfónikus zenekar</t>
  </si>
  <si>
    <t>Erdődy Kam. Zenek. Alap.</t>
  </si>
  <si>
    <t>SZEMIRAMISZ Alap.</t>
  </si>
  <si>
    <t>Ferencvárosi Úrhölgyek E.</t>
  </si>
  <si>
    <t>Irodaszer beszerzés</t>
  </si>
  <si>
    <t xml:space="preserve">Informatikai szolg.,tám.szerz. </t>
  </si>
  <si>
    <t>Mobil flotta szerződés</t>
  </si>
  <si>
    <t>Takarítás</t>
  </si>
  <si>
    <t>Kémény-felújítási munkák</t>
  </si>
  <si>
    <t>Őrzési feladatok</t>
  </si>
  <si>
    <r>
      <t xml:space="preserve">H-14 </t>
    </r>
    <r>
      <rPr>
        <sz val="10"/>
        <rFont val="Times New Roman"/>
        <family val="1"/>
      </rPr>
      <t>(700.000eFt)</t>
    </r>
  </si>
  <si>
    <r>
      <t xml:space="preserve">H-25 </t>
    </r>
    <r>
      <rPr>
        <sz val="10"/>
        <rFont val="Times New Roman"/>
        <family val="1"/>
      </rPr>
      <t>(900.000eFt)</t>
    </r>
  </si>
  <si>
    <r>
      <t xml:space="preserve">H-31 </t>
    </r>
    <r>
      <rPr>
        <sz val="10"/>
        <rFont val="Times New Roman"/>
        <family val="1"/>
      </rPr>
      <t>(900.000eFt)</t>
    </r>
  </si>
  <si>
    <r>
      <t xml:space="preserve">H-18 </t>
    </r>
    <r>
      <rPr>
        <sz val="10"/>
        <rFont val="Times New Roman"/>
        <family val="1"/>
      </rPr>
      <t>(900.000eFt)</t>
    </r>
  </si>
  <si>
    <r>
      <t xml:space="preserve">H-12 </t>
    </r>
    <r>
      <rPr>
        <sz val="10"/>
        <rFont val="Times New Roman"/>
        <family val="1"/>
      </rPr>
      <t>(600.000eFt)  2009. év Raiffeisen</t>
    </r>
  </si>
  <si>
    <r>
      <t xml:space="preserve">H-16 </t>
    </r>
    <r>
      <rPr>
        <sz val="10"/>
        <rFont val="Times New Roman"/>
        <family val="1"/>
      </rPr>
      <t>(300.000eFt) 2009. év Raiffeisen</t>
    </r>
  </si>
  <si>
    <r>
      <t xml:space="preserve">H-17 </t>
    </r>
    <r>
      <rPr>
        <sz val="10"/>
        <rFont val="Times New Roman"/>
        <family val="1"/>
      </rPr>
      <t>(900.000eFt)  2010. év Raiffeisen</t>
    </r>
  </si>
  <si>
    <r>
      <t xml:space="preserve">ONK-0067 </t>
    </r>
    <r>
      <rPr>
        <sz val="10"/>
        <rFont val="Times New Roman"/>
        <family val="1"/>
      </rPr>
      <t>(900.000eFt)   2011. év ERSTE</t>
    </r>
  </si>
  <si>
    <r>
      <t xml:space="preserve">MBD-UNIC-13 </t>
    </r>
    <r>
      <rPr>
        <sz val="10"/>
        <rFont val="Times New Roman"/>
        <family val="1"/>
      </rPr>
      <t>(870.000eFt)  2012. év Raiffeisen</t>
    </r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</si>
  <si>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</si>
  <si>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</si>
  <si>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</si>
  <si>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</si>
  <si>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Munkaadókat terhelő járulékok és szocho.</t>
  </si>
  <si>
    <t xml:space="preserve">  ebből önkormányzati hozzájárulás</t>
  </si>
  <si>
    <t>KMOP-4.5.2.11. Manó-Lak Bölcsöde felújítása, kapacitásnövelése</t>
  </si>
  <si>
    <t xml:space="preserve">   ebből önkormányzati hozzájárulás</t>
  </si>
  <si>
    <t>KMOP-5.1.1/B-12-K-201-0003 Szociális városrehabilitáció Ferencvárosban JAT I. ütem</t>
  </si>
  <si>
    <t>Fordított ÁFA bevétel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</si>
  <si>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</si>
  <si>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</si>
  <si>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</si>
  <si>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</si>
  <si>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</si>
  <si>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</si>
  <si>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</si>
  <si>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</si>
  <si>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</si>
  <si>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</si>
  <si>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</si>
  <si>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</si>
  <si>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</si>
  <si>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</si>
  <si>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</si>
  <si>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</si>
  <si>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</si>
  <si>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</si>
  <si>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7.</t>
  </si>
  <si>
    <t>JAT referens</t>
  </si>
  <si>
    <t>8.</t>
  </si>
  <si>
    <t>Pénzügyi Iroda</t>
  </si>
  <si>
    <t>9.</t>
  </si>
  <si>
    <t>Polgármesteri és Jegyzői Kabinet</t>
  </si>
  <si>
    <t>10.</t>
  </si>
  <si>
    <t>Szervezési Iroda</t>
  </si>
  <si>
    <t>11.</t>
  </si>
  <si>
    <t>Szervezési Iroda Üdülő</t>
  </si>
  <si>
    <t>12.</t>
  </si>
  <si>
    <t>Vagyonkezelési, Városüzemeltetési és Felúj. Iroda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</si>
  <si>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</si>
  <si>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</si>
  <si>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</si>
  <si>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</si>
  <si>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</si>
  <si>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</si>
  <si>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</si>
  <si>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</si>
  <si>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</si>
  <si>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</si>
  <si>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</si>
  <si>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</si>
  <si>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</si>
  <si>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</si>
  <si>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</si>
  <si>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</si>
  <si>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</si>
  <si>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</si>
  <si>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</si>
  <si>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</si>
  <si>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</si>
  <si>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</si>
  <si>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</si>
  <si>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</si>
  <si>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</si>
  <si>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</si>
  <si>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</si>
  <si>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</si>
  <si>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</si>
  <si>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</si>
  <si>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</si>
  <si>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</si>
  <si>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</si>
  <si>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</si>
  <si>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</si>
  <si>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</si>
  <si>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</si>
  <si>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</si>
  <si>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</si>
  <si>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</si>
  <si>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</si>
  <si>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</si>
  <si>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</si>
  <si>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</si>
  <si>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2014. évi közvetett támogatások</t>
  </si>
  <si>
    <t>11. sz. melléklet</t>
  </si>
  <si>
    <t xml:space="preserve">A helyi önkormányzat kötelező feladatai ellátásának költségvetési forrásai és kiadásai </t>
  </si>
  <si>
    <t>Kötelező feladatok
(Mötv. 13. § (1) bekezdés alapján)</t>
  </si>
  <si>
    <t>Költségvetési bevétel</t>
  </si>
  <si>
    <t>Saját bevétel</t>
  </si>
  <si>
    <t>Támogatás Áht-n belülről</t>
  </si>
  <si>
    <t>Biztos Kezdet Gyerekháza</t>
  </si>
  <si>
    <t xml:space="preserve">  Dologi kiadás</t>
  </si>
  <si>
    <t xml:space="preserve">  Felújítási kiadás</t>
  </si>
  <si>
    <t>Börzsöny utcai rendőrörs felújítása</t>
  </si>
  <si>
    <t>Óvodai karbantartási keret -dologi kiadások</t>
  </si>
  <si>
    <r>
      <t xml:space="preserve">    Előző évi intézményi kiutalatlan intézményi támogatás - </t>
    </r>
    <r>
      <rPr>
        <sz val="9"/>
        <rFont val="Arial CE"/>
        <family val="0"/>
      </rPr>
      <t>Dologi kiadások</t>
    </r>
  </si>
  <si>
    <t>Balázs B. u. 25. felújítás</t>
  </si>
  <si>
    <t>Aszódi lkt. Táblás köz épületeknél épületenkénti vízmérők kiép.</t>
  </si>
  <si>
    <t xml:space="preserve">  Beruházási kiadások</t>
  </si>
  <si>
    <t>2014. évi előirányzat ../2014.</t>
  </si>
  <si>
    <t>Ferencvárosi Újság nyomda</t>
  </si>
  <si>
    <t>Pályázatok</t>
  </si>
  <si>
    <t xml:space="preserve">       3302 IX. kerületi Szakrendelő Kft</t>
  </si>
  <si>
    <t>4281 Óvodai karbantartási keret</t>
  </si>
  <si>
    <t>3427 Kommunikációs szolgáltatások</t>
  </si>
  <si>
    <t>1806 Elvonások és befizetések</t>
  </si>
  <si>
    <t>1807 Előző évi intézményi kiutalatlan támogatás</t>
  </si>
  <si>
    <t xml:space="preserve">             4034 Börzsön yutcai rendőrörs felúj.</t>
  </si>
  <si>
    <t xml:space="preserve">             4119 Balázs B. u. 25. felújítás</t>
  </si>
  <si>
    <t xml:space="preserve">            5039 Aszódi lkt. Táblás köz épületeinek vízmérők kiépítése</t>
  </si>
  <si>
    <t>6130 Parkoló Alap</t>
  </si>
  <si>
    <t xml:space="preserve">      3359 Biztos Kezdet Gyermekháza</t>
  </si>
  <si>
    <t xml:space="preserve">             5011 Belterületi földutak szilárd burkolattal való ell.</t>
  </si>
  <si>
    <t>Balázs B. u. 25.</t>
  </si>
  <si>
    <t>Átvett pénzeszköz</t>
  </si>
  <si>
    <t>Előző évi pénzm. Igénybev.</t>
  </si>
  <si>
    <t>Műk. Célú</t>
  </si>
  <si>
    <t>Felhal. Célú</t>
  </si>
  <si>
    <t>Felhalm. Célú</t>
  </si>
  <si>
    <t>Felhalm. Bev.</t>
  </si>
  <si>
    <t>Helyi közutak, közterek és parkok kez., fejl. és üzemeltetése</t>
  </si>
  <si>
    <t xml:space="preserve">             3061 Köztutak üzemeltetés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</si>
  <si>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</si>
  <si>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</si>
  <si>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</si>
  <si>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3206 Védett értékek fentartása</t>
  </si>
  <si>
    <t xml:space="preserve">             3216 FESZOFE Nonprofit Kft közszolgáltatási szerződés</t>
  </si>
  <si>
    <t>Orvosi rendelők felújítása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</si>
  <si>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</si>
  <si>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</si>
  <si>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</si>
  <si>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</si>
  <si>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Kft.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</si>
  <si>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</si>
  <si>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</si>
  <si>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</si>
  <si>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</si>
  <si>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</si>
  <si>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 xml:space="preserve">             4117 Lakóház felújítás Viola u. 37/c</t>
  </si>
  <si>
    <t xml:space="preserve">             4120 Lakóház felújítás Balázs Béla u. 11.</t>
  </si>
  <si>
    <t xml:space="preserve">             4123 JAT</t>
  </si>
  <si>
    <t xml:space="preserve">             4135 Ingatlanokkal kapcs. Bontási feladatok</t>
  </si>
  <si>
    <t xml:space="preserve">            5034 József Attila lakótelep forgalomelterelés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</si>
  <si>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</si>
  <si>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</si>
  <si>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</si>
  <si>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</si>
  <si>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</si>
  <si>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</si>
  <si>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3354 Méltányos közgyógyellátás, gyógyszertámogatás</t>
  </si>
  <si>
    <t xml:space="preserve">       3358 HPV védőoltás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</si>
  <si>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</si>
  <si>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</si>
  <si>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</si>
  <si>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</si>
  <si>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</si>
  <si>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</si>
  <si>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</si>
  <si>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</si>
  <si>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</si>
  <si>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</si>
  <si>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Szociális és gyermekjóléti szolgáltatások és ellátások</t>
  </si>
  <si>
    <t xml:space="preserve">      3081 Köztemetés</t>
  </si>
  <si>
    <t xml:space="preserve">      3303 Csökkent munkaképességüek rendszeres szociális segélye</t>
  </si>
  <si>
    <t xml:space="preserve">      3304 Aktív korúak rendszeres szociális segélye</t>
  </si>
  <si>
    <t xml:space="preserve">      3308 Foglalkoztatást helyettesítő támogatás</t>
  </si>
  <si>
    <t xml:space="preserve">      3309 Lakásfentartási támogatás normatív</t>
  </si>
  <si>
    <t xml:space="preserve">      3311 Lakbértámogatás</t>
  </si>
  <si>
    <t xml:space="preserve">      3318 Adósság kezelési 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</si>
  <si>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</si>
  <si>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</si>
  <si>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</si>
  <si>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</si>
  <si>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</si>
  <si>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</si>
  <si>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</si>
  <si>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</si>
  <si>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 xml:space="preserve">      3350 Élelmiszerbank költségek</t>
  </si>
  <si>
    <t xml:space="preserve">      5044 Fogyatékkal élők eszközbeszerzése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</si>
  <si>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</si>
  <si>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</si>
  <si>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</si>
  <si>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>Helyi közművelődéi tevékenység támogatása, kult. Örökség véd.</t>
  </si>
  <si>
    <t xml:space="preserve">      3972 Pályázati támogatás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</si>
  <si>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</si>
  <si>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</si>
  <si>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</si>
  <si>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</si>
  <si>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</si>
  <si>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</si>
  <si>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3434 SZEMIRAMISZ Szính.Kúlt. És Sport rend..szerv. Alapítvány</t>
  </si>
  <si>
    <t xml:space="preserve">      3435 Ferencvárosi Úrhölgyek</t>
  </si>
  <si>
    <t xml:space="preserve">      3931 Bursa Hungarica</t>
  </si>
  <si>
    <t xml:space="preserve">      3932 Deák ösztöndíj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</si>
  <si>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</si>
  <si>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</si>
  <si>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</si>
  <si>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3113 Ingatlanokkal kapcsolatos ügyvédi díjak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</si>
  <si>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</si>
  <si>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</si>
  <si>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</si>
  <si>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</si>
  <si>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</si>
  <si>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</si>
  <si>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</si>
  <si>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</si>
  <si>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</si>
  <si>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</si>
  <si>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</si>
  <si>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 xml:space="preserve">      4340 Mano-Lak Bölcsöde felújítása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</si>
  <si>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</si>
  <si>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</si>
  <si>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</si>
  <si>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3145 Ifjusági koncepció</t>
  </si>
  <si>
    <t xml:space="preserve">      3357 Ifjusági és drogprevenciós feladatok</t>
  </si>
  <si>
    <t xml:space="preserve">      3411 Sport feladatok</t>
  </si>
  <si>
    <t xml:space="preserve">      3412 Sport és szabadidő rendezvények</t>
  </si>
  <si>
    <t xml:space="preserve">      3413 Diáksport</t>
  </si>
  <si>
    <t xml:space="preserve">      3415 Sportegyesület támogatása</t>
  </si>
  <si>
    <t xml:space="preserve">      3416 Sport Alap</t>
  </si>
  <si>
    <t>Közreműködés a helyi közbiztonság biztosításában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</si>
  <si>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</si>
  <si>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</si>
  <si>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</si>
  <si>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</si>
  <si>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Egyéb felhalmozási célú kiadás</t>
  </si>
  <si>
    <t xml:space="preserve">     3202 Roma koncepció</t>
  </si>
  <si>
    <t xml:space="preserve">     3451 Nemzetiségi Önkormányzatok működése</t>
  </si>
  <si>
    <t xml:space="preserve">     3989 Nemzetiségi Önkormányzatok pályázati támogatása</t>
  </si>
  <si>
    <t xml:space="preserve">     3990 Bolgár nemzetiségi Önkormányzat </t>
  </si>
  <si>
    <t xml:space="preserve">     3991 Roma Nemzetiségi Önkormányzat</t>
  </si>
  <si>
    <t xml:space="preserve">     3992 Görög Nemzetiségi Önkormányzat</t>
  </si>
  <si>
    <t xml:space="preserve">     3993 Német Nemzetiségi Önkormányzat</t>
  </si>
  <si>
    <t xml:space="preserve">     3994 Örmény Nemzetiségi Önkormányzat</t>
  </si>
  <si>
    <t xml:space="preserve">     3995 Román Nemzetiségi Önkormányzat</t>
  </si>
  <si>
    <t xml:space="preserve">     3996 Ruszin Nemzetiségi Önkormányzat</t>
  </si>
  <si>
    <t xml:space="preserve">     3997 Szerb Nemzetiségi Önkormányzat</t>
  </si>
  <si>
    <t xml:space="preserve">     3998 Szlovák Nemzetiségi Önkormányzat</t>
  </si>
  <si>
    <t xml:space="preserve">     3999 Ukrán Nemzetiségi Önkormányzat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</si>
  <si>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</si>
  <si>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</si>
  <si>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</si>
  <si>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1804 ÁFA befizetés</t>
  </si>
  <si>
    <t>1851 Hosszú lejáratú hitelfelvétel törlesztése</t>
  </si>
  <si>
    <t>1852 Kölcsön tőke összegének törlesztése</t>
  </si>
  <si>
    <t>2795 Ferencvárosi intézményüzemeltetési Központ</t>
  </si>
  <si>
    <t>2850 Ferencvárosi Egyesített Bölcsödék</t>
  </si>
  <si>
    <t>2875 FESZGYI</t>
  </si>
  <si>
    <t>2985 FMK</t>
  </si>
  <si>
    <t>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</si>
  <si>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</si>
  <si>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</si>
  <si>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</si>
  <si>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</si>
  <si>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pénzmarad. Igénybev.</t>
  </si>
  <si>
    <t>Kölcsön visszatérülés</t>
  </si>
  <si>
    <t>Felhalmozási célú</t>
  </si>
  <si>
    <t>Működési célú</t>
  </si>
  <si>
    <t>Közhatalmi bevételek</t>
  </si>
  <si>
    <t>Felhalmozási bevételek</t>
  </si>
  <si>
    <t>Munkáltatói kölcsön</t>
  </si>
  <si>
    <t>Közterületfelügyelet Parkőrség</t>
  </si>
  <si>
    <t>Tankönyvtámogatás</t>
  </si>
  <si>
    <t>Iskolai nyelvvizsga, jogosítvány beszerzés</t>
  </si>
  <si>
    <t>Ferencbusz működtetée</t>
  </si>
  <si>
    <t>Polgármesteri tisztséggel összefüggő egyéb feladatok</t>
  </si>
  <si>
    <t>Idősügyi koncepció</t>
  </si>
  <si>
    <t>Egyházak támogatása</t>
  </si>
  <si>
    <t>Társadalmi szervezetek támogatása</t>
  </si>
  <si>
    <t>Ferencvárosi kártya támogatása</t>
  </si>
  <si>
    <t>FESZOFE kiemelkedően közhasznú Non-Profit KFT</t>
  </si>
  <si>
    <t>IX.kerületi Szakrendelő Kft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</si>
  <si>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</si>
  <si>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</si>
  <si>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</si>
  <si>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</si>
  <si>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</si>
  <si>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</si>
  <si>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3021 Polgármesteri Hivatal Igazgatási kiadásai 23 fő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</si>
  <si>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</si>
  <si>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</si>
  <si>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</si>
  <si>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</si>
  <si>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</si>
  <si>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</si>
  <si>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</si>
  <si>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</si>
  <si>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</si>
  <si>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</si>
  <si>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</si>
  <si>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</si>
  <si>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</si>
  <si>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2. Közhatalmi bevételek</t>
  </si>
  <si>
    <t>5. Felhalmozási bevétel</t>
  </si>
  <si>
    <t>18. Felújítási kiadások</t>
  </si>
  <si>
    <t>19. Beruházási kiadások</t>
  </si>
  <si>
    <t>20. Egyéb felhalmozási kiadások</t>
  </si>
  <si>
    <t>23. Hosszú lejáratú hitel tőke összegének törlesztése</t>
  </si>
  <si>
    <t>24. Kiadások mindösszesen</t>
  </si>
  <si>
    <t>2014. év</t>
  </si>
  <si>
    <t xml:space="preserve">             3052 Termelőipiac</t>
  </si>
  <si>
    <t xml:space="preserve">      3204 Térfigyelő kamerák üzemeltetése</t>
  </si>
  <si>
    <t xml:space="preserve">      3312 Önkormányzíti segélyek</t>
  </si>
  <si>
    <t>Élelmmiszer segély</t>
  </si>
  <si>
    <t xml:space="preserve">      3414Óvodai sport tevékenység támogatása</t>
  </si>
  <si>
    <t xml:space="preserve">             4032 Ráday u. - Knézich u. gyalogátkelőhelyek létesítése</t>
  </si>
  <si>
    <t xml:space="preserve">             4121 Felújításokkal kapcsolatos tervezések</t>
  </si>
  <si>
    <t xml:space="preserve">      4138 Gyáli út 21.-23. Víz, csatorna felújítás</t>
  </si>
  <si>
    <t xml:space="preserve">             4139 Közvilágítás fejlesztése (Haller u. Pöttyös u.)</t>
  </si>
  <si>
    <t xml:space="preserve">      5021 Lakások és helyiségek vásárlása</t>
  </si>
  <si>
    <t>Intézményvezetői jutalom</t>
  </si>
  <si>
    <t>6125 Óvodapedagógusok bérfejlesztése</t>
  </si>
  <si>
    <t>3024 Választás</t>
  </si>
  <si>
    <t>Önkormányzatok működési támogatása</t>
  </si>
  <si>
    <t>Működési bevételek</t>
  </si>
  <si>
    <t xml:space="preserve">Hitelfel-  vétel, kölcsön visszat. </t>
  </si>
  <si>
    <t xml:space="preserve">Működési célú </t>
  </si>
  <si>
    <t>Támogatás államháztartáson belülről -felh. Önerő bev.</t>
  </si>
  <si>
    <t>Az Európai uniós forrásokkal támogatott fejlesztések tervezett 2014. évi adatairól</t>
  </si>
  <si>
    <t>2014. évi Polgármesteri Hivatal és Intézményi engedélyezett létszámadatok</t>
  </si>
  <si>
    <t xml:space="preserve"> 2014. évi előirányzat felhasználási ütemterv</t>
  </si>
  <si>
    <t>Önkormányzat saját bevételei</t>
  </si>
  <si>
    <t>Osztalék, koncessziós díj és hozambevétel</t>
  </si>
  <si>
    <t>---</t>
  </si>
  <si>
    <t>Kezességvállalással kapcsolatos megtérülés</t>
  </si>
  <si>
    <t>15. sz. melléklet</t>
  </si>
  <si>
    <t>2014. év eredeti költségvetés</t>
  </si>
  <si>
    <t>Helyi adóból származó bevétel (építményadó, telekadó, idegenforgalmi adó, iparűzési adó)</t>
  </si>
  <si>
    <t>1. Működési célú támogatások Áh-n belülről</t>
  </si>
  <si>
    <t>3. Működési bevételek</t>
  </si>
  <si>
    <t>4. Felhalmozási cálú támogatások Áh-n belülről</t>
  </si>
  <si>
    <t>6. Felhalmozási cálú átvett pénzeszközök</t>
  </si>
  <si>
    <t>7. Felhalmozási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</si>
  <si>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</si>
  <si>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</si>
  <si>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</si>
  <si>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</si>
  <si>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</si>
  <si>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</si>
  <si>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 xml:space="preserve">   Iparűzési adó, pótlék, bírság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</si>
  <si>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</si>
  <si>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Tárgyi eszköz és immateriális jószág, részvény, részesedés, vállalat értékesítéséből vagy privatizációból származó bevétel (telek, földterület, helyiség, lakás)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</si>
  <si>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</si>
  <si>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Adósságot keletkeztető ügyletből eredő fizetési kötelezettség</t>
  </si>
  <si>
    <t>Saját bevételek és adósságot keletkeztető ügyletekből eredő fizetési kötelezettségek költségvetési évet követő 3 évre várható kihatása</t>
  </si>
  <si>
    <t>(eFt)</t>
  </si>
  <si>
    <t>Termelői piac</t>
  </si>
  <si>
    <t>Élelmiszer segély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</si>
  <si>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</si>
  <si>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</si>
  <si>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</si>
  <si>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</si>
  <si>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</si>
  <si>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</si>
  <si>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>Parkoló Alap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</si>
  <si>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</si>
  <si>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</si>
  <si>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</si>
  <si>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</si>
  <si>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</si>
  <si>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   Beruházási kiadások</t>
  </si>
  <si>
    <t xml:space="preserve">Felhalmozási finanszírozási kiadások </t>
  </si>
  <si>
    <t xml:space="preserve">Működési finanszírozási kiadások </t>
  </si>
  <si>
    <t>Gyáli út 21-23. Víz csatorna felújítás</t>
  </si>
  <si>
    <t>Ifjú Molnár F. Diákszínjátszó Egyesület</t>
  </si>
  <si>
    <t xml:space="preserve">      4310 Egészségügyi intézmények felújítása </t>
  </si>
  <si>
    <t>MÁV Szimfónikus Zenakar</t>
  </si>
  <si>
    <t>Erdődy Kamara Zenei Alapítvány</t>
  </si>
  <si>
    <t>SZEMIRAMISZ Szính.Kult. És Sport rend.szerv. Alapítvány</t>
  </si>
  <si>
    <t>Jogvita rendezés</t>
  </si>
  <si>
    <t>FESZOFE Nonprofit Kft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</si>
  <si>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</si>
  <si>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</si>
  <si>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</si>
  <si>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</si>
  <si>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Egészségügyi koncepció keretén belüli eszköz vásárlás</t>
  </si>
  <si>
    <t>Bűnmegelőzés</t>
  </si>
  <si>
    <t>Ferencvárosi naptár készítése</t>
  </si>
  <si>
    <t>Kommunikációs szolgáltatások</t>
  </si>
  <si>
    <t>Liliom Óvoda felújítása</t>
  </si>
  <si>
    <t>Ádám Jenő Zeneiskola felújítása</t>
  </si>
  <si>
    <t>FMK felújítása</t>
  </si>
  <si>
    <t>6.</t>
  </si>
  <si>
    <t>Ifjusági koncepció</t>
  </si>
  <si>
    <t>Felhalmozási finanszírozási kiadások mindösszesen</t>
  </si>
  <si>
    <t xml:space="preserve">       - Önkormányzat fordított ÁFA </t>
  </si>
  <si>
    <t xml:space="preserve">       - JAT-tal kapcsolatos fordított ÁFA bevételek </t>
  </si>
  <si>
    <t xml:space="preserve">   Helyi adó, pótlék, bírság </t>
  </si>
  <si>
    <t xml:space="preserve">   Nyomvonal létes.kártalanítás</t>
  </si>
  <si>
    <t>Működési finanszírozási bevételek összesen</t>
  </si>
  <si>
    <t xml:space="preserve">   Önkormányzat költségvetésben szereplő  kiadások (3/C. sz. melléklet szerint)</t>
  </si>
  <si>
    <r>
      <t xml:space="preserve">    Munkáltatói kölcsön - </t>
    </r>
    <r>
      <rPr>
        <sz val="9"/>
        <rFont val="Arial CE"/>
        <family val="0"/>
      </rPr>
      <t>Egyéb felhalmozási célú kiadás</t>
    </r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</si>
  <si>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</si>
  <si>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    Elvonások és befizetések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</si>
  <si>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</si>
  <si>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</si>
  <si>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szervekek kiadásai (2.sz.mell.sz.)</t>
  </si>
  <si>
    <t>IV. Költségvetési szervek bevételei</t>
  </si>
  <si>
    <t>IV. Költségvetési szervek bevételei mindösszesen:</t>
  </si>
  <si>
    <t>Üdülőhelyi szálláshely szolgáltatás</t>
  </si>
  <si>
    <t xml:space="preserve">Az önkormányzat  költségvetésében szereplő 2014. évi kiadások 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</si>
  <si>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</si>
  <si>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</si>
  <si>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</si>
  <si>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</si>
  <si>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</si>
  <si>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</si>
  <si>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</si>
  <si>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2014. évi előirányzat 6/2014.</t>
  </si>
  <si>
    <t>2014. évi előirányzat  6/2014.</t>
  </si>
  <si>
    <t xml:space="preserve">2014. évi előirányzat 6/2014. </t>
  </si>
  <si>
    <t>Engedélye-zett létszám összesen 2014. év  6/2014.</t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</si>
  <si>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</si>
  <si>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</si>
  <si>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</si>
  <si>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</si>
  <si>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 xml:space="preserve">    Manó-Lak Bölcsöde fejlesztése, kapacitásbővítése</t>
  </si>
  <si>
    <t xml:space="preserve">    Varázskert Bölcsödével kapcsolatos önerő bevétel</t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</si>
  <si>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</si>
  <si>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</si>
  <si>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</si>
  <si>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</si>
  <si>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</si>
  <si>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</si>
  <si>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</si>
  <si>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</si>
  <si>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</si>
  <si>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</si>
  <si>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</si>
  <si>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Index       4./3.</t>
  </si>
  <si>
    <t>Választás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</si>
  <si>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</si>
  <si>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</si>
  <si>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</si>
  <si>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</si>
  <si>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</si>
  <si>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</si>
  <si>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</si>
  <si>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</si>
  <si>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</si>
  <si>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Függő, átfutó, kiegyenlítő bevételek</t>
  </si>
  <si>
    <t xml:space="preserve"> Függő, átfutó, kiegyenlítő kiadások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</si>
  <si>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</si>
  <si>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</si>
  <si>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</si>
  <si>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</si>
  <si>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</si>
  <si>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</si>
  <si>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Közvilágítás fejlesztése (Haller utca, Pöttyös utca)</t>
  </si>
  <si>
    <t>Ráday u. - Knézich utca gyalogátkelőhelyek létesítése</t>
  </si>
  <si>
    <t>ebből:társasházak lépcsőházi kamerák támogatása</t>
  </si>
  <si>
    <t>Az önkormányzat 2014. évi kiadásai</t>
  </si>
  <si>
    <t>A Polgármesteri Hivatal kiadásai 2014.</t>
  </si>
  <si>
    <t xml:space="preserve">Az önkormányzat  költségvetésében szereplő támogatások 2014. évi kiadásai </t>
  </si>
  <si>
    <t>2014. évi felújítások</t>
  </si>
  <si>
    <t>2014. évi beruházási, fejlesztési kiadások</t>
  </si>
  <si>
    <t>Az önkormányzat költségvetésében szereplő 2014. évi tartalékok</t>
  </si>
  <si>
    <t>Pályázat előkészítés, lebonyolítás</t>
  </si>
  <si>
    <t xml:space="preserve">Kiadások összesen </t>
  </si>
  <si>
    <t xml:space="preserve">      Polgármesteri Hivatal</t>
  </si>
  <si>
    <t xml:space="preserve">      Közterületfelügyelet</t>
  </si>
  <si>
    <t xml:space="preserve">      Önkormányzat</t>
  </si>
  <si>
    <t>Óvodai sport tevékenység támogatása</t>
  </si>
  <si>
    <t xml:space="preserve">    Manó-Lak Bölcsöde önerő bevétel</t>
  </si>
  <si>
    <t>Ágazat összesen:</t>
  </si>
  <si>
    <t>ellenőrző szám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</si>
  <si>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</si>
  <si>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</si>
  <si>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</si>
  <si>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</si>
  <si>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</si>
  <si>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</si>
  <si>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</si>
  <si>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Általános közszolgáltatások</t>
  </si>
  <si>
    <t>Általános közszolgáltatások, közrend - Gazdasági társaságok</t>
  </si>
  <si>
    <t>Önkormányzati segélyek</t>
  </si>
  <si>
    <t>Kifli beszerzés</t>
  </si>
  <si>
    <t>Szabadidő, sport, kultúra, és vallás</t>
  </si>
  <si>
    <t>Szabadidő, sport</t>
  </si>
  <si>
    <t>KIADÁSOK MINDÖSSZ.:(Irányítószervi tám.folyosítása nélkül)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</si>
</sst>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66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0"/>
    </font>
    <font>
      <sz val="10"/>
      <name val="MS Sans Serif"/>
      <family val="0"/>
    </font>
    <font>
      <sz val="11"/>
      <name val="Arial CE"/>
      <family val="0"/>
    </font>
    <font>
      <b/>
      <i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172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3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13" xfId="40" applyNumberFormat="1" applyFont="1" applyBorder="1" applyAlignment="1">
      <alignment horizontal="right"/>
    </xf>
    <xf numFmtId="0" fontId="1" fillId="0" borderId="27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1" fillId="0" borderId="17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2" fillId="0" borderId="11" xfId="81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3" fontId="8" fillId="0" borderId="11" xfId="81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8" fillId="0" borderId="11" xfId="81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5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1" fillId="0" borderId="27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29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left"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2" xfId="0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8" fillId="0" borderId="11" xfId="0" applyNumberFormat="1" applyFont="1" applyBorder="1" applyAlignment="1">
      <alignment/>
    </xf>
    <xf numFmtId="0" fontId="11" fillId="0" borderId="0" xfId="72">
      <alignment/>
      <protection/>
    </xf>
    <xf numFmtId="0" fontId="14" fillId="0" borderId="0" xfId="72" applyFont="1" applyAlignment="1">
      <alignment horizontal="center"/>
      <protection/>
    </xf>
    <xf numFmtId="0" fontId="1" fillId="0" borderId="15" xfId="72" applyFont="1" applyBorder="1" applyAlignment="1">
      <alignment horizontal="center"/>
      <protection/>
    </xf>
    <xf numFmtId="0" fontId="1" fillId="0" borderId="22" xfId="72" applyFont="1" applyBorder="1" applyAlignment="1">
      <alignment horizontal="center"/>
      <protection/>
    </xf>
    <xf numFmtId="0" fontId="1" fillId="0" borderId="11" xfId="72" applyFont="1" applyBorder="1" applyAlignment="1">
      <alignment horizontal="center"/>
      <protection/>
    </xf>
    <xf numFmtId="0" fontId="1" fillId="0" borderId="21" xfId="72" applyFont="1" applyBorder="1" applyAlignment="1">
      <alignment horizontal="center"/>
      <protection/>
    </xf>
    <xf numFmtId="0" fontId="1" fillId="0" borderId="16" xfId="72" applyFont="1" applyBorder="1" applyAlignment="1">
      <alignment horizontal="center"/>
      <protection/>
    </xf>
    <xf numFmtId="0" fontId="11" fillId="0" borderId="11" xfId="72" applyBorder="1">
      <alignment/>
      <protection/>
    </xf>
    <xf numFmtId="0" fontId="11" fillId="0" borderId="10" xfId="72" applyBorder="1">
      <alignment/>
      <protection/>
    </xf>
    <xf numFmtId="0" fontId="14" fillId="0" borderId="11" xfId="72" applyFont="1" applyBorder="1">
      <alignment/>
      <protection/>
    </xf>
    <xf numFmtId="0" fontId="3" fillId="0" borderId="22" xfId="72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1" fillId="0" borderId="0" xfId="63">
      <alignment/>
      <protection/>
    </xf>
    <xf numFmtId="3" fontId="2" fillId="0" borderId="11" xfId="72" applyNumberFormat="1" applyFont="1" applyBorder="1" applyAlignment="1">
      <alignment horizontal="right"/>
      <protection/>
    </xf>
    <xf numFmtId="0" fontId="2" fillId="0" borderId="16" xfId="0" applyFont="1" applyBorder="1" applyAlignment="1">
      <alignment horizontal="center"/>
    </xf>
    <xf numFmtId="3" fontId="3" fillId="0" borderId="1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top"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2" fillId="0" borderId="0" xfId="64" applyFont="1" applyAlignment="1">
      <alignment/>
      <protection/>
    </xf>
    <xf numFmtId="0" fontId="3" fillId="0" borderId="0" xfId="64" applyFont="1" applyBorder="1" applyAlignment="1">
      <alignment horizontal="right"/>
      <protection/>
    </xf>
    <xf numFmtId="0" fontId="1" fillId="0" borderId="0" xfId="64" applyFont="1" applyAlignment="1">
      <alignment/>
      <protection/>
    </xf>
    <xf numFmtId="3" fontId="1" fillId="0" borderId="13" xfId="64" applyNumberFormat="1" applyFont="1" applyBorder="1" applyAlignment="1">
      <alignment horizontal="center"/>
      <protection/>
    </xf>
    <xf numFmtId="0" fontId="1" fillId="0" borderId="13" xfId="64" applyFont="1" applyBorder="1" applyAlignment="1">
      <alignment horizontal="center"/>
      <protection/>
    </xf>
    <xf numFmtId="3" fontId="0" fillId="0" borderId="13" xfId="64" applyNumberFormat="1" applyFont="1" applyBorder="1" applyAlignment="1">
      <alignment/>
      <protection/>
    </xf>
    <xf numFmtId="0" fontId="3" fillId="0" borderId="13" xfId="64" applyFont="1" applyBorder="1" applyAlignment="1">
      <alignment/>
      <protection/>
    </xf>
    <xf numFmtId="0" fontId="0" fillId="0" borderId="0" xfId="64" applyFont="1" applyAlignment="1">
      <alignment/>
      <protection/>
    </xf>
    <xf numFmtId="3" fontId="2" fillId="0" borderId="13" xfId="64" applyNumberFormat="1" applyFont="1" applyBorder="1" applyAlignment="1">
      <alignment/>
      <protection/>
    </xf>
    <xf numFmtId="0" fontId="2" fillId="0" borderId="13" xfId="64" applyFont="1" applyBorder="1" applyAlignment="1">
      <alignment/>
      <protection/>
    </xf>
    <xf numFmtId="3" fontId="1" fillId="0" borderId="13" xfId="64" applyNumberFormat="1" applyFont="1" applyBorder="1" applyAlignment="1">
      <alignment/>
      <protection/>
    </xf>
    <xf numFmtId="0" fontId="1" fillId="0" borderId="13" xfId="64" applyFont="1" applyBorder="1" applyAlignment="1">
      <alignment/>
      <protection/>
    </xf>
    <xf numFmtId="3" fontId="4" fillId="0" borderId="13" xfId="64" applyNumberFormat="1" applyFont="1" applyBorder="1" applyAlignment="1">
      <alignment/>
      <protection/>
    </xf>
    <xf numFmtId="3" fontId="1" fillId="0" borderId="13" xfId="64" applyNumberFormat="1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3" fontId="1" fillId="0" borderId="12" xfId="64" applyNumberFormat="1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0" fontId="2" fillId="0" borderId="13" xfId="64" applyFont="1" applyBorder="1" applyAlignment="1">
      <alignment/>
      <protection/>
    </xf>
    <xf numFmtId="0" fontId="1" fillId="0" borderId="14" xfId="64" applyFont="1" applyBorder="1" applyAlignment="1">
      <alignment/>
      <protection/>
    </xf>
    <xf numFmtId="3" fontId="2" fillId="0" borderId="13" xfId="64" applyNumberFormat="1" applyFont="1" applyBorder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0" fontId="1" fillId="0" borderId="13" xfId="64" applyFont="1" applyBorder="1" applyAlignment="1">
      <alignment/>
      <protection/>
    </xf>
    <xf numFmtId="0" fontId="2" fillId="0" borderId="11" xfId="64" applyFont="1" applyBorder="1" applyAlignment="1">
      <alignment/>
      <protection/>
    </xf>
    <xf numFmtId="3" fontId="2" fillId="0" borderId="18" xfId="64" applyNumberFormat="1" applyFont="1" applyBorder="1" applyAlignment="1">
      <alignment/>
      <protection/>
    </xf>
    <xf numFmtId="0" fontId="2" fillId="0" borderId="18" xfId="64" applyFont="1" applyBorder="1" applyAlignment="1">
      <alignment/>
      <protection/>
    </xf>
    <xf numFmtId="0" fontId="1" fillId="0" borderId="14" xfId="64" applyFont="1" applyBorder="1" applyAlignment="1">
      <alignment/>
      <protection/>
    </xf>
    <xf numFmtId="3" fontId="1" fillId="0" borderId="14" xfId="64" applyNumberFormat="1" applyFont="1" applyBorder="1" applyAlignment="1">
      <alignment/>
      <protection/>
    </xf>
    <xf numFmtId="0" fontId="1" fillId="0" borderId="10" xfId="64" applyFont="1" applyBorder="1" applyAlignment="1">
      <alignment/>
      <protection/>
    </xf>
    <xf numFmtId="0" fontId="2" fillId="0" borderId="10" xfId="64" applyFont="1" applyBorder="1" applyAlignment="1">
      <alignment/>
      <protection/>
    </xf>
    <xf numFmtId="3" fontId="2" fillId="0" borderId="18" xfId="64" applyNumberFormat="1" applyFont="1" applyBorder="1" applyAlignment="1">
      <alignment/>
      <protection/>
    </xf>
    <xf numFmtId="3" fontId="2" fillId="0" borderId="14" xfId="64" applyNumberFormat="1" applyFont="1" applyBorder="1" applyAlignment="1">
      <alignment/>
      <protection/>
    </xf>
    <xf numFmtId="0" fontId="3" fillId="0" borderId="14" xfId="64" applyFont="1" applyBorder="1" applyAlignment="1">
      <alignment/>
      <protection/>
    </xf>
    <xf numFmtId="3" fontId="2" fillId="0" borderId="17" xfId="64" applyNumberFormat="1" applyFont="1" applyBorder="1" applyAlignment="1">
      <alignment/>
      <protection/>
    </xf>
    <xf numFmtId="3" fontId="1" fillId="0" borderId="11" xfId="64" applyNumberFormat="1" applyFont="1" applyBorder="1" applyAlignment="1">
      <alignment/>
      <protection/>
    </xf>
    <xf numFmtId="3" fontId="2" fillId="0" borderId="17" xfId="64" applyNumberFormat="1" applyFont="1" applyBorder="1" applyAlignment="1">
      <alignment/>
      <protection/>
    </xf>
    <xf numFmtId="0" fontId="2" fillId="0" borderId="17" xfId="64" applyFont="1" applyBorder="1" applyAlignment="1">
      <alignment/>
      <protection/>
    </xf>
    <xf numFmtId="3" fontId="1" fillId="0" borderId="17" xfId="64" applyNumberFormat="1" applyFont="1" applyBorder="1" applyAlignment="1">
      <alignment/>
      <protection/>
    </xf>
    <xf numFmtId="3" fontId="2" fillId="0" borderId="16" xfId="64" applyNumberFormat="1" applyFont="1" applyBorder="1" applyAlignment="1">
      <alignment/>
      <protection/>
    </xf>
    <xf numFmtId="3" fontId="1" fillId="0" borderId="16" xfId="64" applyNumberFormat="1" applyFont="1" applyBorder="1" applyAlignment="1">
      <alignment/>
      <protection/>
    </xf>
    <xf numFmtId="3" fontId="2" fillId="0" borderId="14" xfId="64" applyNumberFormat="1" applyFont="1" applyBorder="1" applyAlignment="1">
      <alignment/>
      <protection/>
    </xf>
    <xf numFmtId="0" fontId="0" fillId="0" borderId="18" xfId="64" applyFont="1" applyBorder="1" applyAlignment="1">
      <alignment/>
      <protection/>
    </xf>
    <xf numFmtId="3" fontId="1" fillId="0" borderId="18" xfId="64" applyNumberFormat="1" applyFont="1" applyBorder="1" applyAlignment="1">
      <alignment/>
      <protection/>
    </xf>
    <xf numFmtId="3" fontId="3" fillId="0" borderId="11" xfId="64" applyNumberFormat="1" applyFont="1" applyBorder="1" applyAlignment="1">
      <alignment horizontal="right"/>
      <protection/>
    </xf>
    <xf numFmtId="0" fontId="3" fillId="0" borderId="0" xfId="64" applyFont="1" applyAlignment="1">
      <alignment/>
      <protection/>
    </xf>
    <xf numFmtId="3" fontId="3" fillId="0" borderId="13" xfId="64" applyNumberFormat="1" applyFont="1" applyBorder="1" applyAlignment="1">
      <alignment/>
      <protection/>
    </xf>
    <xf numFmtId="0" fontId="2" fillId="0" borderId="16" xfId="64" applyFont="1" applyBorder="1" applyAlignment="1">
      <alignment/>
      <protection/>
    </xf>
    <xf numFmtId="3" fontId="2" fillId="0" borderId="0" xfId="64" applyNumberFormat="1" applyFont="1" applyAlignment="1">
      <alignment/>
      <protection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1" xfId="64" applyFont="1" applyBorder="1" applyAlignment="1">
      <alignment/>
      <protection/>
    </xf>
    <xf numFmtId="0" fontId="10" fillId="0" borderId="17" xfId="0" applyFont="1" applyBorder="1" applyAlignment="1">
      <alignment/>
    </xf>
    <xf numFmtId="0" fontId="36" fillId="0" borderId="0" xfId="63" applyFont="1">
      <alignment/>
      <protection/>
    </xf>
    <xf numFmtId="0" fontId="38" fillId="0" borderId="0" xfId="63" applyFont="1">
      <alignment/>
      <protection/>
    </xf>
    <xf numFmtId="0" fontId="8" fillId="0" borderId="0" xfId="63" applyFont="1">
      <alignment/>
      <protection/>
    </xf>
    <xf numFmtId="0" fontId="38" fillId="0" borderId="22" xfId="63" applyFont="1" applyBorder="1">
      <alignment/>
      <protection/>
    </xf>
    <xf numFmtId="0" fontId="38" fillId="0" borderId="32" xfId="63" applyFont="1" applyBorder="1">
      <alignment/>
      <protection/>
    </xf>
    <xf numFmtId="0" fontId="38" fillId="0" borderId="26" xfId="63" applyFont="1" applyBorder="1">
      <alignment/>
      <protection/>
    </xf>
    <xf numFmtId="0" fontId="38" fillId="0" borderId="15" xfId="63" applyFont="1" applyBorder="1">
      <alignment/>
      <protection/>
    </xf>
    <xf numFmtId="0" fontId="38" fillId="0" borderId="33" xfId="63" applyFont="1" applyBorder="1">
      <alignment/>
      <protection/>
    </xf>
    <xf numFmtId="0" fontId="38" fillId="0" borderId="31" xfId="63" applyFont="1" applyBorder="1">
      <alignment/>
      <protection/>
    </xf>
    <xf numFmtId="0" fontId="38" fillId="0" borderId="34" xfId="63" applyFont="1" applyBorder="1">
      <alignment/>
      <protection/>
    </xf>
    <xf numFmtId="0" fontId="37" fillId="0" borderId="26" xfId="63" applyFont="1" applyBorder="1">
      <alignment/>
      <protection/>
    </xf>
    <xf numFmtId="3" fontId="38" fillId="0" borderId="13" xfId="63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3" fontId="37" fillId="0" borderId="35" xfId="63" applyNumberFormat="1" applyFont="1" applyBorder="1">
      <alignment/>
      <protection/>
    </xf>
    <xf numFmtId="3" fontId="37" fillId="0" borderId="13" xfId="63" applyNumberFormat="1" applyFont="1" applyBorder="1">
      <alignment/>
      <protection/>
    </xf>
    <xf numFmtId="0" fontId="37" fillId="0" borderId="15" xfId="63" applyFont="1" applyBorder="1">
      <alignment/>
      <protection/>
    </xf>
    <xf numFmtId="3" fontId="38" fillId="0" borderId="33" xfId="63" applyNumberFormat="1" applyFont="1" applyBorder="1">
      <alignment/>
      <protection/>
    </xf>
    <xf numFmtId="3" fontId="37" fillId="0" borderId="12" xfId="63" applyNumberFormat="1" applyFont="1" applyBorder="1">
      <alignment/>
      <protection/>
    </xf>
    <xf numFmtId="3" fontId="38" fillId="0" borderId="34" xfId="63" applyNumberFormat="1" applyFont="1" applyBorder="1">
      <alignment/>
      <protection/>
    </xf>
    <xf numFmtId="3" fontId="1" fillId="0" borderId="31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7" fillId="0" borderId="12" xfId="63" applyFont="1" applyBorder="1">
      <alignment/>
      <protection/>
    </xf>
    <xf numFmtId="3" fontId="38" fillId="0" borderId="12" xfId="63" applyNumberFormat="1" applyFont="1" applyBorder="1">
      <alignment/>
      <protection/>
    </xf>
    <xf numFmtId="0" fontId="4" fillId="0" borderId="31" xfId="0" applyFont="1" applyBorder="1" applyAlignment="1">
      <alignment/>
    </xf>
    <xf numFmtId="0" fontId="3" fillId="0" borderId="11" xfId="64" applyFont="1" applyBorder="1" applyAlignment="1">
      <alignment/>
      <protection/>
    </xf>
    <xf numFmtId="0" fontId="37" fillId="0" borderId="23" xfId="63" applyFont="1" applyBorder="1">
      <alignment/>
      <protection/>
    </xf>
    <xf numFmtId="3" fontId="37" fillId="0" borderId="26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3" fontId="1" fillId="0" borderId="20" xfId="64" applyNumberFormat="1" applyFont="1" applyBorder="1" applyAlignment="1">
      <alignment/>
      <protection/>
    </xf>
    <xf numFmtId="0" fontId="2" fillId="0" borderId="19" xfId="64" applyFont="1" applyBorder="1" applyAlignment="1">
      <alignment/>
      <protection/>
    </xf>
    <xf numFmtId="3" fontId="2" fillId="0" borderId="26" xfId="0" applyNumberFormat="1" applyFont="1" applyBorder="1" applyAlignment="1">
      <alignment/>
    </xf>
    <xf numFmtId="0" fontId="35" fillId="0" borderId="35" xfId="63" applyFont="1" applyBorder="1" applyAlignment="1">
      <alignment vertical="center"/>
      <protection/>
    </xf>
    <xf numFmtId="3" fontId="35" fillId="0" borderId="35" xfId="63" applyNumberFormat="1" applyFont="1" applyBorder="1" applyAlignment="1">
      <alignment vertical="center"/>
      <protection/>
    </xf>
    <xf numFmtId="0" fontId="35" fillId="0" borderId="32" xfId="63" applyFont="1" applyBorder="1" applyAlignment="1">
      <alignment vertical="center"/>
      <protection/>
    </xf>
    <xf numFmtId="3" fontId="35" fillId="0" borderId="37" xfId="63" applyNumberFormat="1" applyFont="1" applyBorder="1" applyAlignment="1">
      <alignment vertical="center"/>
      <protection/>
    </xf>
    <xf numFmtId="0" fontId="35" fillId="0" borderId="38" xfId="63" applyFont="1" applyBorder="1" applyAlignment="1">
      <alignment vertical="center"/>
      <protection/>
    </xf>
    <xf numFmtId="3" fontId="35" fillId="0" borderId="39" xfId="63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12" fillId="0" borderId="16" xfId="64" applyFont="1" applyBorder="1" applyAlignment="1">
      <alignment vertical="center"/>
      <protection/>
    </xf>
    <xf numFmtId="0" fontId="12" fillId="0" borderId="14" xfId="64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2" fillId="0" borderId="13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41" fillId="0" borderId="16" xfId="0" applyNumberFormat="1" applyFont="1" applyBorder="1" applyAlignment="1">
      <alignment vertical="center"/>
    </xf>
    <xf numFmtId="9" fontId="2" fillId="0" borderId="16" xfId="0" applyNumberFormat="1" applyFont="1" applyBorder="1" applyAlignment="1">
      <alignment/>
    </xf>
    <xf numFmtId="0" fontId="2" fillId="0" borderId="26" xfId="64" applyFont="1" applyBorder="1" applyAlignment="1">
      <alignment/>
      <protection/>
    </xf>
    <xf numFmtId="3" fontId="1" fillId="0" borderId="26" xfId="64" applyNumberFormat="1" applyFont="1" applyBorder="1" applyAlignment="1">
      <alignment/>
      <protection/>
    </xf>
    <xf numFmtId="3" fontId="4" fillId="0" borderId="26" xfId="64" applyNumberFormat="1" applyFont="1" applyBorder="1" applyAlignment="1">
      <alignment/>
      <protection/>
    </xf>
    <xf numFmtId="3" fontId="1" fillId="0" borderId="23" xfId="64" applyNumberFormat="1" applyFont="1" applyBorder="1" applyAlignment="1">
      <alignment/>
      <protection/>
    </xf>
    <xf numFmtId="3" fontId="1" fillId="0" borderId="23" xfId="64" applyNumberFormat="1" applyFont="1" applyBorder="1" applyAlignment="1">
      <alignment/>
      <protection/>
    </xf>
    <xf numFmtId="3" fontId="2" fillId="0" borderId="26" xfId="64" applyNumberFormat="1" applyFont="1" applyBorder="1" applyAlignment="1">
      <alignment/>
      <protection/>
    </xf>
    <xf numFmtId="3" fontId="1" fillId="0" borderId="20" xfId="64" applyNumberFormat="1" applyFont="1" applyBorder="1" applyAlignment="1">
      <alignment/>
      <protection/>
    </xf>
    <xf numFmtId="3" fontId="2" fillId="0" borderId="26" xfId="64" applyNumberFormat="1" applyFont="1" applyBorder="1" applyAlignment="1">
      <alignment/>
      <protection/>
    </xf>
    <xf numFmtId="3" fontId="1" fillId="0" borderId="26" xfId="64" applyNumberFormat="1" applyFont="1" applyBorder="1" applyAlignment="1">
      <alignment/>
      <protection/>
    </xf>
    <xf numFmtId="3" fontId="2" fillId="0" borderId="23" xfId="64" applyNumberFormat="1" applyFont="1" applyBorder="1" applyAlignment="1">
      <alignment/>
      <protection/>
    </xf>
    <xf numFmtId="3" fontId="1" fillId="0" borderId="21" xfId="64" applyNumberFormat="1" applyFont="1" applyBorder="1" applyAlignment="1">
      <alignment/>
      <protection/>
    </xf>
    <xf numFmtId="3" fontId="1" fillId="0" borderId="40" xfId="64" applyNumberFormat="1" applyFont="1" applyBorder="1" applyAlignment="1">
      <alignment/>
      <protection/>
    </xf>
    <xf numFmtId="3" fontId="1" fillId="0" borderId="21" xfId="64" applyNumberFormat="1" applyFont="1" applyBorder="1" applyAlignment="1">
      <alignment/>
      <protection/>
    </xf>
    <xf numFmtId="3" fontId="1" fillId="0" borderId="25" xfId="64" applyNumberFormat="1" applyFont="1" applyBorder="1" applyAlignment="1">
      <alignment/>
      <protection/>
    </xf>
    <xf numFmtId="3" fontId="2" fillId="0" borderId="40" xfId="64" applyNumberFormat="1" applyFont="1" applyBorder="1" applyAlignment="1">
      <alignment/>
      <protection/>
    </xf>
    <xf numFmtId="3" fontId="3" fillId="0" borderId="22" xfId="64" applyNumberFormat="1" applyFont="1" applyBorder="1" applyAlignment="1">
      <alignment/>
      <protection/>
    </xf>
    <xf numFmtId="0" fontId="0" fillId="0" borderId="13" xfId="64" applyFont="1" applyBorder="1" applyAlignment="1">
      <alignment/>
      <protection/>
    </xf>
    <xf numFmtId="3" fontId="1" fillId="0" borderId="14" xfId="64" applyNumberFormat="1" applyFont="1" applyBorder="1" applyAlignment="1">
      <alignment vertical="center"/>
      <protection/>
    </xf>
    <xf numFmtId="0" fontId="1" fillId="0" borderId="17" xfId="64" applyFont="1" applyBorder="1" applyAlignment="1">
      <alignment/>
      <protection/>
    </xf>
    <xf numFmtId="0" fontId="1" fillId="0" borderId="18" xfId="64" applyFont="1" applyBorder="1" applyAlignment="1">
      <alignment/>
      <protection/>
    </xf>
    <xf numFmtId="3" fontId="1" fillId="0" borderId="12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/>
    </xf>
    <xf numFmtId="0" fontId="14" fillId="0" borderId="27" xfId="63" applyFont="1" applyBorder="1" applyAlignment="1">
      <alignment horizontal="center" vertical="center"/>
      <protection/>
    </xf>
    <xf numFmtId="0" fontId="39" fillId="0" borderId="12" xfId="0" applyFont="1" applyBorder="1" applyAlignment="1">
      <alignment/>
    </xf>
    <xf numFmtId="0" fontId="39" fillId="0" borderId="11" xfId="0" applyFont="1" applyBorder="1" applyAlignment="1">
      <alignment/>
    </xf>
    <xf numFmtId="0" fontId="14" fillId="0" borderId="16" xfId="72" applyFont="1" applyBorder="1" applyAlignment="1">
      <alignment horizontal="center"/>
      <protection/>
    </xf>
    <xf numFmtId="0" fontId="14" fillId="0" borderId="27" xfId="72" applyFont="1" applyBorder="1" applyAlignment="1">
      <alignment horizontal="right"/>
      <protection/>
    </xf>
    <xf numFmtId="0" fontId="4" fillId="0" borderId="11" xfId="0" applyFont="1" applyBorder="1" applyAlignment="1">
      <alignment/>
    </xf>
    <xf numFmtId="0" fontId="42" fillId="0" borderId="11" xfId="0" applyFont="1" applyBorder="1" applyAlignment="1">
      <alignment/>
    </xf>
    <xf numFmtId="164" fontId="1" fillId="0" borderId="27" xfId="0" applyNumberFormat="1" applyFont="1" applyBorder="1" applyAlignment="1">
      <alignment horizontal="right"/>
    </xf>
    <xf numFmtId="3" fontId="39" fillId="0" borderId="12" xfId="0" applyNumberFormat="1" applyFont="1" applyBorder="1" applyAlignment="1">
      <alignment horizontal="center"/>
    </xf>
    <xf numFmtId="3" fontId="42" fillId="0" borderId="16" xfId="0" applyNumberFormat="1" applyFont="1" applyBorder="1" applyAlignment="1">
      <alignment horizontal="center"/>
    </xf>
    <xf numFmtId="3" fontId="42" fillId="0" borderId="14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39" fillId="0" borderId="0" xfId="0" applyFont="1" applyBorder="1" applyAlignment="1">
      <alignment/>
    </xf>
    <xf numFmtId="9" fontId="2" fillId="0" borderId="11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0" fontId="4" fillId="0" borderId="18" xfId="64" applyFont="1" applyBorder="1" applyAlignment="1">
      <alignment/>
      <protection/>
    </xf>
    <xf numFmtId="0" fontId="34" fillId="0" borderId="37" xfId="63" applyFont="1" applyBorder="1" applyAlignment="1">
      <alignment vertical="center"/>
      <protection/>
    </xf>
    <xf numFmtId="0" fontId="8" fillId="0" borderId="13" xfId="64" applyFont="1" applyBorder="1" applyAlignment="1">
      <alignment/>
      <protection/>
    </xf>
    <xf numFmtId="0" fontId="38" fillId="0" borderId="12" xfId="64" applyFont="1" applyBorder="1" applyAlignment="1">
      <alignment/>
      <protection/>
    </xf>
    <xf numFmtId="3" fontId="3" fillId="0" borderId="11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/>
    </xf>
    <xf numFmtId="0" fontId="1" fillId="0" borderId="17" xfId="64" applyFont="1" applyBorder="1" applyAlignment="1">
      <alignment/>
      <protection/>
    </xf>
    <xf numFmtId="3" fontId="2" fillId="0" borderId="18" xfId="0" applyNumberFormat="1" applyFont="1" applyBorder="1" applyAlignment="1">
      <alignment horizontal="right"/>
    </xf>
    <xf numFmtId="3" fontId="37" fillId="0" borderId="23" xfId="63" applyNumberFormat="1" applyFont="1" applyBorder="1">
      <alignment/>
      <protection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left" vertical="top"/>
    </xf>
    <xf numFmtId="3" fontId="10" fillId="0" borderId="12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44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20" xfId="0" applyFont="1" applyBorder="1" applyAlignment="1">
      <alignment/>
    </xf>
    <xf numFmtId="3" fontId="10" fillId="0" borderId="14" xfId="0" applyNumberFormat="1" applyFont="1" applyBorder="1" applyAlignment="1">
      <alignment horizontal="right"/>
    </xf>
    <xf numFmtId="3" fontId="45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3" fontId="10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9" xfId="0" applyFont="1" applyBorder="1" applyAlignment="1">
      <alignment/>
    </xf>
    <xf numFmtId="3" fontId="11" fillId="0" borderId="13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6" xfId="0" applyFont="1" applyBorder="1" applyAlignment="1">
      <alignment horizontal="left" vertical="top"/>
    </xf>
    <xf numFmtId="0" fontId="10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left" vertical="top"/>
    </xf>
    <xf numFmtId="3" fontId="8" fillId="0" borderId="11" xfId="0" applyNumberFormat="1" applyFont="1" applyBorder="1" applyAlignment="1">
      <alignment horizontal="right"/>
    </xf>
    <xf numFmtId="0" fontId="45" fillId="0" borderId="21" xfId="0" applyFont="1" applyBorder="1" applyAlignment="1">
      <alignment horizontal="center"/>
    </xf>
    <xf numFmtId="0" fontId="10" fillId="0" borderId="23" xfId="0" applyFont="1" applyBorder="1" applyAlignment="1">
      <alignment/>
    </xf>
    <xf numFmtId="3" fontId="10" fillId="0" borderId="17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center"/>
    </xf>
    <xf numFmtId="3" fontId="45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/>
    </xf>
    <xf numFmtId="3" fontId="45" fillId="0" borderId="17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10" fillId="0" borderId="18" xfId="0" applyNumberFormat="1" applyFont="1" applyBorder="1" applyAlignment="1">
      <alignment horizontal="right"/>
    </xf>
    <xf numFmtId="3" fontId="45" fillId="0" borderId="18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6" xfId="72" applyFont="1" applyBorder="1" applyAlignment="1">
      <alignment horizontal="center"/>
      <protection/>
    </xf>
    <xf numFmtId="0" fontId="11" fillId="0" borderId="16" xfId="72" applyBorder="1">
      <alignment/>
      <protection/>
    </xf>
    <xf numFmtId="3" fontId="10" fillId="0" borderId="16" xfId="0" applyNumberFormat="1" applyFont="1" applyBorder="1" applyAlignment="1">
      <alignment horizontal="right"/>
    </xf>
    <xf numFmtId="0" fontId="8" fillId="0" borderId="12" xfId="64" applyFont="1" applyBorder="1" applyAlignment="1">
      <alignment/>
      <protection/>
    </xf>
    <xf numFmtId="3" fontId="38" fillId="0" borderId="31" xfId="63" applyNumberFormat="1" applyFont="1" applyBorder="1">
      <alignment/>
      <protection/>
    </xf>
    <xf numFmtId="0" fontId="1" fillId="0" borderId="25" xfId="0" applyFont="1" applyFill="1" applyBorder="1" applyAlignment="1">
      <alignment horizontal="left" vertical="top"/>
    </xf>
    <xf numFmtId="0" fontId="11" fillId="0" borderId="19" xfId="72" applyBorder="1">
      <alignment/>
      <protection/>
    </xf>
    <xf numFmtId="0" fontId="1" fillId="0" borderId="14" xfId="0" applyFont="1" applyBorder="1" applyAlignment="1">
      <alignment horizontal="center"/>
    </xf>
    <xf numFmtId="0" fontId="12" fillId="0" borderId="11" xfId="64" applyFont="1" applyBorder="1" applyAlignment="1">
      <alignment/>
      <protection/>
    </xf>
    <xf numFmtId="3" fontId="1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3" fontId="2" fillId="0" borderId="10" xfId="64" applyNumberFormat="1" applyFont="1" applyBorder="1" applyAlignment="1">
      <alignment/>
      <protection/>
    </xf>
    <xf numFmtId="3" fontId="0" fillId="0" borderId="16" xfId="0" applyNumberFormat="1" applyFont="1" applyBorder="1" applyAlignment="1">
      <alignment vertical="center"/>
    </xf>
    <xf numFmtId="3" fontId="37" fillId="0" borderId="37" xfId="63" applyNumberFormat="1" applyFont="1" applyBorder="1">
      <alignment/>
      <protection/>
    </xf>
    <xf numFmtId="0" fontId="12" fillId="0" borderId="12" xfId="64" applyFont="1" applyBorder="1" applyAlignment="1">
      <alignment/>
      <protection/>
    </xf>
    <xf numFmtId="0" fontId="2" fillId="0" borderId="26" xfId="0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9" fontId="8" fillId="0" borderId="11" xfId="0" applyNumberFormat="1" applyFont="1" applyBorder="1" applyAlignment="1">
      <alignment/>
    </xf>
    <xf numFmtId="9" fontId="8" fillId="0" borderId="11" xfId="81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2" fillId="0" borderId="16" xfId="0" applyNumberFormat="1" applyFont="1" applyBorder="1" applyAlignment="1">
      <alignment vertical="center"/>
    </xf>
    <xf numFmtId="0" fontId="0" fillId="0" borderId="13" xfId="64" applyFont="1" applyBorder="1" applyAlignment="1">
      <alignment/>
      <protection/>
    </xf>
    <xf numFmtId="9" fontId="2" fillId="0" borderId="12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vertical="center"/>
    </xf>
    <xf numFmtId="0" fontId="38" fillId="0" borderId="11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2" xfId="0" applyFont="1" applyBorder="1" applyAlignment="1">
      <alignment/>
    </xf>
    <xf numFmtId="3" fontId="42" fillId="0" borderId="12" xfId="0" applyNumberFormat="1" applyFont="1" applyBorder="1" applyAlignment="1">
      <alignment horizontal="center"/>
    </xf>
    <xf numFmtId="3" fontId="42" fillId="0" borderId="29" xfId="0" applyNumberFormat="1" applyFont="1" applyBorder="1" applyAlignment="1">
      <alignment horizontal="center"/>
    </xf>
    <xf numFmtId="3" fontId="42" fillId="0" borderId="28" xfId="0" applyNumberFormat="1" applyFont="1" applyBorder="1" applyAlignment="1">
      <alignment horizontal="center"/>
    </xf>
    <xf numFmtId="3" fontId="42" fillId="0" borderId="36" xfId="0" applyNumberFormat="1" applyFont="1" applyBorder="1" applyAlignment="1">
      <alignment horizontal="center"/>
    </xf>
    <xf numFmtId="0" fontId="0" fillId="0" borderId="0" xfId="67">
      <alignment/>
      <protection/>
    </xf>
    <xf numFmtId="0" fontId="1" fillId="0" borderId="0" xfId="67" applyFont="1" applyBorder="1" applyAlignment="1">
      <alignment horizontal="centerContinuous"/>
      <protection/>
    </xf>
    <xf numFmtId="0" fontId="2" fillId="0" borderId="27" xfId="67" applyFont="1" applyBorder="1" applyAlignment="1">
      <alignment horizontal="center"/>
      <protection/>
    </xf>
    <xf numFmtId="0" fontId="2" fillId="0" borderId="27" xfId="67" applyFont="1" applyBorder="1">
      <alignment/>
      <protection/>
    </xf>
    <xf numFmtId="0" fontId="1" fillId="0" borderId="27" xfId="67" applyFont="1" applyBorder="1" applyAlignment="1">
      <alignment horizontal="right"/>
      <protection/>
    </xf>
    <xf numFmtId="0" fontId="1" fillId="0" borderId="16" xfId="67" applyFont="1" applyBorder="1" applyAlignment="1">
      <alignment horizontal="center"/>
      <protection/>
    </xf>
    <xf numFmtId="0" fontId="1" fillId="0" borderId="21" xfId="67" applyFont="1" applyBorder="1" applyAlignment="1">
      <alignment horizontal="center"/>
      <protection/>
    </xf>
    <xf numFmtId="0" fontId="3" fillId="0" borderId="16" xfId="67" applyFont="1" applyBorder="1" applyAlignment="1">
      <alignment horizontal="center"/>
      <protection/>
    </xf>
    <xf numFmtId="3" fontId="12" fillId="0" borderId="11" xfId="67" applyNumberFormat="1" applyFont="1" applyFill="1" applyBorder="1" applyAlignment="1">
      <alignment horizontal="center"/>
      <protection/>
    </xf>
    <xf numFmtId="0" fontId="12" fillId="0" borderId="22" xfId="67" applyFont="1" applyBorder="1">
      <alignment/>
      <protection/>
    </xf>
    <xf numFmtId="0" fontId="1" fillId="0" borderId="11" xfId="67" applyFont="1" applyBorder="1" applyAlignment="1">
      <alignment horizontal="center"/>
      <protection/>
    </xf>
    <xf numFmtId="9" fontId="0" fillId="0" borderId="11" xfId="67" applyNumberFormat="1" applyBorder="1">
      <alignment/>
      <protection/>
    </xf>
    <xf numFmtId="0" fontId="2" fillId="0" borderId="22" xfId="67" applyFont="1" applyBorder="1">
      <alignment/>
      <protection/>
    </xf>
    <xf numFmtId="0" fontId="2" fillId="0" borderId="16" xfId="67" applyFont="1" applyBorder="1">
      <alignment/>
      <protection/>
    </xf>
    <xf numFmtId="9" fontId="0" fillId="0" borderId="16" xfId="67" applyNumberFormat="1" applyBorder="1">
      <alignment/>
      <protection/>
    </xf>
    <xf numFmtId="0" fontId="1" fillId="0" borderId="14" xfId="67" applyFont="1" applyBorder="1">
      <alignment/>
      <protection/>
    </xf>
    <xf numFmtId="3" fontId="2" fillId="0" borderId="11" xfId="67" applyNumberFormat="1" applyFont="1" applyBorder="1" applyAlignment="1">
      <alignment horizontal="center"/>
      <protection/>
    </xf>
    <xf numFmtId="3" fontId="2" fillId="0" borderId="11" xfId="67" applyNumberFormat="1" applyFont="1" applyBorder="1" applyAlignment="1">
      <alignment horizontal="right"/>
      <protection/>
    </xf>
    <xf numFmtId="9" fontId="2" fillId="0" borderId="11" xfId="67" applyNumberFormat="1" applyFont="1" applyBorder="1">
      <alignment/>
      <protection/>
    </xf>
    <xf numFmtId="0" fontId="4" fillId="0" borderId="22" xfId="67" applyFont="1" applyBorder="1">
      <alignment/>
      <protection/>
    </xf>
    <xf numFmtId="3" fontId="4" fillId="0" borderId="11" xfId="67" applyNumberFormat="1" applyFont="1" applyBorder="1" applyAlignment="1">
      <alignment horizontal="right"/>
      <protection/>
    </xf>
    <xf numFmtId="0" fontId="2" fillId="0" borderId="22" xfId="67" applyFont="1" applyBorder="1">
      <alignment/>
      <protection/>
    </xf>
    <xf numFmtId="0" fontId="2" fillId="0" borderId="11" xfId="67" applyFont="1" applyBorder="1">
      <alignment/>
      <protection/>
    </xf>
    <xf numFmtId="0" fontId="2" fillId="0" borderId="16" xfId="67" applyFont="1" applyBorder="1">
      <alignment/>
      <protection/>
    </xf>
    <xf numFmtId="3" fontId="2" fillId="0" borderId="16" xfId="67" applyNumberFormat="1" applyFont="1" applyBorder="1" applyAlignment="1">
      <alignment horizontal="right"/>
      <protection/>
    </xf>
    <xf numFmtId="0" fontId="1" fillId="0" borderId="14" xfId="67" applyFont="1" applyBorder="1">
      <alignment/>
      <protection/>
    </xf>
    <xf numFmtId="3" fontId="1" fillId="0" borderId="14" xfId="67" applyNumberFormat="1" applyFont="1" applyBorder="1" applyAlignment="1">
      <alignment horizontal="right"/>
      <protection/>
    </xf>
    <xf numFmtId="3" fontId="1" fillId="0" borderId="11" xfId="67" applyNumberFormat="1" applyFont="1" applyBorder="1" applyAlignment="1">
      <alignment horizontal="center"/>
      <protection/>
    </xf>
    <xf numFmtId="0" fontId="3" fillId="0" borderId="21" xfId="67" applyFont="1" applyBorder="1" applyAlignment="1">
      <alignment vertical="center"/>
      <protection/>
    </xf>
    <xf numFmtId="3" fontId="3" fillId="0" borderId="14" xfId="67" applyNumberFormat="1" applyFont="1" applyBorder="1" applyAlignment="1">
      <alignment horizontal="right" vertical="center"/>
      <protection/>
    </xf>
    <xf numFmtId="0" fontId="1" fillId="0" borderId="20" xfId="67" applyFont="1" applyBorder="1" applyAlignment="1">
      <alignment vertical="center"/>
      <protection/>
    </xf>
    <xf numFmtId="3" fontId="2" fillId="0" borderId="14" xfId="67" applyNumberFormat="1" applyFont="1" applyBorder="1" applyAlignment="1">
      <alignment horizontal="right" vertical="center"/>
      <protection/>
    </xf>
    <xf numFmtId="3" fontId="2" fillId="0" borderId="11" xfId="67" applyNumberFormat="1" applyFont="1" applyBorder="1" applyAlignment="1">
      <alignment horizontal="right" vertical="center"/>
      <protection/>
    </xf>
    <xf numFmtId="0" fontId="3" fillId="0" borderId="21" xfId="58" applyFont="1" applyBorder="1" applyAlignment="1">
      <alignment vertical="center"/>
      <protection/>
    </xf>
    <xf numFmtId="3" fontId="3" fillId="0" borderId="16" xfId="67" applyNumberFormat="1" applyFont="1" applyBorder="1" applyAlignment="1">
      <alignment horizontal="right" vertical="center"/>
      <protection/>
    </xf>
    <xf numFmtId="0" fontId="2" fillId="0" borderId="21" xfId="58" applyFont="1" applyBorder="1" applyAlignment="1">
      <alignment vertical="center"/>
      <protection/>
    </xf>
    <xf numFmtId="3" fontId="4" fillId="0" borderId="11" xfId="67" applyNumberFormat="1" applyFont="1" applyBorder="1" applyAlignment="1">
      <alignment horizontal="center"/>
      <protection/>
    </xf>
    <xf numFmtId="0" fontId="12" fillId="0" borderId="20" xfId="58" applyFont="1" applyBorder="1">
      <alignment/>
      <protection/>
    </xf>
    <xf numFmtId="3" fontId="12" fillId="0" borderId="14" xfId="67" applyNumberFormat="1" applyFont="1" applyBorder="1" applyAlignment="1">
      <alignment horizontal="right"/>
      <protection/>
    </xf>
    <xf numFmtId="0" fontId="2" fillId="0" borderId="22" xfId="58" applyFont="1" applyBorder="1" applyAlignment="1">
      <alignment horizontal="left"/>
      <protection/>
    </xf>
    <xf numFmtId="0" fontId="2" fillId="0" borderId="11" xfId="58" applyFont="1" applyBorder="1" applyAlignment="1">
      <alignment horizontal="left"/>
      <protection/>
    </xf>
    <xf numFmtId="0" fontId="2" fillId="0" borderId="16" xfId="58" applyFont="1" applyBorder="1" applyAlignment="1">
      <alignment horizontal="left"/>
      <protection/>
    </xf>
    <xf numFmtId="0" fontId="1" fillId="0" borderId="16" xfId="58" applyFont="1" applyBorder="1" applyAlignment="1">
      <alignment horizontal="left"/>
      <protection/>
    </xf>
    <xf numFmtId="0" fontId="1" fillId="0" borderId="20" xfId="58" applyFont="1" applyBorder="1" applyAlignment="1">
      <alignment horizontal="left"/>
      <protection/>
    </xf>
    <xf numFmtId="3" fontId="2" fillId="0" borderId="14" xfId="67" applyNumberFormat="1" applyFont="1" applyBorder="1" applyAlignment="1">
      <alignment horizontal="right"/>
      <protection/>
    </xf>
    <xf numFmtId="0" fontId="2" fillId="0" borderId="20" xfId="58" applyFont="1" applyBorder="1" applyAlignment="1">
      <alignment horizontal="left"/>
      <protection/>
    </xf>
    <xf numFmtId="0" fontId="12" fillId="0" borderId="20" xfId="58" applyFont="1" applyBorder="1" applyAlignment="1">
      <alignment horizontal="left"/>
      <protection/>
    </xf>
    <xf numFmtId="0" fontId="12" fillId="0" borderId="19" xfId="67" applyFont="1" applyBorder="1">
      <alignment/>
      <protection/>
    </xf>
    <xf numFmtId="3" fontId="12" fillId="0" borderId="11" xfId="67" applyNumberFormat="1" applyFont="1" applyFill="1" applyBorder="1" applyAlignment="1" applyProtection="1">
      <alignment horizontal="center"/>
      <protection locked="0"/>
    </xf>
    <xf numFmtId="0" fontId="12" fillId="0" borderId="19" xfId="67" applyFont="1" applyBorder="1" applyProtection="1">
      <alignment/>
      <protection locked="0"/>
    </xf>
    <xf numFmtId="0" fontId="12" fillId="0" borderId="22" xfId="67" applyFont="1" applyBorder="1" applyProtection="1">
      <alignment/>
      <protection locked="0"/>
    </xf>
    <xf numFmtId="3" fontId="12" fillId="0" borderId="19" xfId="67" applyNumberFormat="1" applyFont="1" applyFill="1" applyBorder="1" applyAlignment="1" applyProtection="1">
      <alignment horizontal="center"/>
      <protection locked="0"/>
    </xf>
    <xf numFmtId="3" fontId="12" fillId="0" borderId="19" xfId="67" applyNumberFormat="1" applyFont="1" applyBorder="1" applyAlignment="1" applyProtection="1">
      <alignment horizontal="left"/>
      <protection locked="0"/>
    </xf>
    <xf numFmtId="3" fontId="2" fillId="0" borderId="11" xfId="67" applyNumberFormat="1" applyFont="1" applyBorder="1" applyAlignment="1" applyProtection="1">
      <alignment horizontal="right"/>
      <protection locked="0"/>
    </xf>
    <xf numFmtId="0" fontId="12" fillId="0" borderId="20" xfId="58" applyFont="1" applyBorder="1" applyAlignment="1">
      <alignment vertical="center"/>
      <protection/>
    </xf>
    <xf numFmtId="3" fontId="12" fillId="0" borderId="14" xfId="67" applyNumberFormat="1" applyFont="1" applyBorder="1" applyAlignment="1">
      <alignment horizontal="right" vertical="center"/>
      <protection/>
    </xf>
    <xf numFmtId="3" fontId="15" fillId="0" borderId="11" xfId="67" applyNumberFormat="1" applyFont="1" applyFill="1" applyBorder="1" applyAlignment="1" applyProtection="1">
      <alignment horizontal="center"/>
      <protection locked="0"/>
    </xf>
    <xf numFmtId="0" fontId="15" fillId="0" borderId="19" xfId="67" applyFont="1" applyBorder="1" applyProtection="1">
      <alignment/>
      <protection locked="0"/>
    </xf>
    <xf numFmtId="3" fontId="38" fillId="0" borderId="11" xfId="67" applyNumberFormat="1" applyFont="1" applyBorder="1" applyAlignment="1">
      <alignment horizontal="right"/>
      <protection/>
    </xf>
    <xf numFmtId="3" fontId="12" fillId="0" borderId="11" xfId="67" applyNumberFormat="1" applyFont="1" applyBorder="1" applyAlignment="1" applyProtection="1">
      <alignment horizontal="center"/>
      <protection locked="0"/>
    </xf>
    <xf numFmtId="0" fontId="12" fillId="0" borderId="19" xfId="67" applyFont="1" applyFill="1" applyBorder="1" applyProtection="1">
      <alignment/>
      <protection locked="0"/>
    </xf>
    <xf numFmtId="3" fontId="3" fillId="0" borderId="23" xfId="64" applyNumberFormat="1" applyFont="1" applyBorder="1" applyAlignment="1">
      <alignment/>
      <protection/>
    </xf>
    <xf numFmtId="9" fontId="2" fillId="0" borderId="13" xfId="64" applyNumberFormat="1" applyFont="1" applyBorder="1" applyAlignment="1">
      <alignment/>
      <protection/>
    </xf>
    <xf numFmtId="3" fontId="2" fillId="0" borderId="40" xfId="64" applyNumberFormat="1" applyFont="1" applyBorder="1" applyAlignment="1">
      <alignment/>
      <protection/>
    </xf>
    <xf numFmtId="0" fontId="12" fillId="0" borderId="16" xfId="64" applyFont="1" applyBorder="1" applyAlignment="1">
      <alignment/>
      <protection/>
    </xf>
    <xf numFmtId="0" fontId="15" fillId="0" borderId="14" xfId="64" applyFont="1" applyBorder="1" applyAlignment="1">
      <alignment/>
      <protection/>
    </xf>
    <xf numFmtId="3" fontId="12" fillId="0" borderId="14" xfId="64" applyNumberFormat="1" applyFont="1" applyBorder="1" applyAlignment="1">
      <alignment/>
      <protection/>
    </xf>
    <xf numFmtId="0" fontId="10" fillId="0" borderId="13" xfId="64" applyFont="1" applyBorder="1" applyAlignment="1">
      <alignment/>
      <protection/>
    </xf>
    <xf numFmtId="0" fontId="12" fillId="0" borderId="17" xfId="64" applyFont="1" applyBorder="1" applyAlignment="1">
      <alignment/>
      <protection/>
    </xf>
    <xf numFmtId="0" fontId="46" fillId="0" borderId="14" xfId="64" applyFont="1" applyBorder="1" applyAlignment="1">
      <alignment/>
      <protection/>
    </xf>
    <xf numFmtId="0" fontId="2" fillId="0" borderId="18" xfId="64" applyFont="1" applyBorder="1" applyAlignment="1">
      <alignment/>
      <protection/>
    </xf>
    <xf numFmtId="0" fontId="46" fillId="0" borderId="11" xfId="64" applyFont="1" applyBorder="1" applyAlignment="1">
      <alignment/>
      <protection/>
    </xf>
    <xf numFmtId="0" fontId="46" fillId="0" borderId="14" xfId="64" applyFont="1" applyBorder="1" applyAlignment="1">
      <alignment vertical="center"/>
      <protection/>
    </xf>
    <xf numFmtId="0" fontId="2" fillId="0" borderId="22" xfId="64" applyFont="1" applyBorder="1" applyAlignment="1">
      <alignment/>
      <protection/>
    </xf>
    <xf numFmtId="0" fontId="2" fillId="0" borderId="23" xfId="64" applyFont="1" applyBorder="1" applyAlignment="1">
      <alignment/>
      <protection/>
    </xf>
    <xf numFmtId="0" fontId="46" fillId="0" borderId="14" xfId="64" applyFont="1" applyBorder="1" applyAlignment="1">
      <alignment vertical="center"/>
      <protection/>
    </xf>
    <xf numFmtId="0" fontId="3" fillId="0" borderId="10" xfId="64" applyFont="1" applyBorder="1" applyAlignment="1">
      <alignment/>
      <protection/>
    </xf>
    <xf numFmtId="0" fontId="2" fillId="0" borderId="15" xfId="64" applyFont="1" applyBorder="1" applyAlignment="1">
      <alignment/>
      <protection/>
    </xf>
    <xf numFmtId="0" fontId="2" fillId="0" borderId="21" xfId="64" applyFont="1" applyBorder="1" applyAlignment="1">
      <alignment/>
      <protection/>
    </xf>
    <xf numFmtId="0" fontId="2" fillId="0" borderId="40" xfId="64" applyFont="1" applyBorder="1" applyAlignment="1">
      <alignment/>
      <protection/>
    </xf>
    <xf numFmtId="0" fontId="2" fillId="0" borderId="25" xfId="64" applyFont="1" applyBorder="1" applyAlignment="1">
      <alignment/>
      <protection/>
    </xf>
    <xf numFmtId="0" fontId="12" fillId="0" borderId="13" xfId="64" applyFont="1" applyBorder="1" applyAlignment="1">
      <alignment vertical="center"/>
      <protection/>
    </xf>
    <xf numFmtId="0" fontId="12" fillId="0" borderId="13" xfId="64" applyFont="1" applyBorder="1" applyAlignment="1">
      <alignment/>
      <protection/>
    </xf>
    <xf numFmtId="0" fontId="2" fillId="0" borderId="20" xfId="64" applyFont="1" applyBorder="1" applyAlignment="1">
      <alignment/>
      <protection/>
    </xf>
    <xf numFmtId="3" fontId="2" fillId="0" borderId="20" xfId="64" applyNumberFormat="1" applyFont="1" applyBorder="1" applyAlignment="1">
      <alignment/>
      <protection/>
    </xf>
    <xf numFmtId="3" fontId="3" fillId="0" borderId="20" xfId="64" applyNumberFormat="1" applyFont="1" applyBorder="1" applyAlignment="1">
      <alignment/>
      <protection/>
    </xf>
    <xf numFmtId="0" fontId="12" fillId="0" borderId="14" xfId="64" applyFont="1" applyBorder="1" applyAlignment="1">
      <alignment vertical="center"/>
      <protection/>
    </xf>
    <xf numFmtId="3" fontId="2" fillId="0" borderId="25" xfId="64" applyNumberFormat="1" applyFont="1" applyBorder="1" applyAlignment="1">
      <alignment/>
      <protection/>
    </xf>
    <xf numFmtId="3" fontId="2" fillId="0" borderId="21" xfId="64" applyNumberFormat="1" applyFont="1" applyBorder="1" applyAlignment="1">
      <alignment/>
      <protection/>
    </xf>
    <xf numFmtId="3" fontId="12" fillId="0" borderId="20" xfId="64" applyNumberFormat="1" applyFont="1" applyBorder="1" applyAlignment="1">
      <alignment vertical="center"/>
      <protection/>
    </xf>
    <xf numFmtId="0" fontId="46" fillId="0" borderId="17" xfId="64" applyFont="1" applyBorder="1" applyAlignment="1">
      <alignment vertical="center"/>
      <protection/>
    </xf>
    <xf numFmtId="0" fontId="46" fillId="0" borderId="13" xfId="64" applyFont="1" applyBorder="1" applyAlignment="1">
      <alignment vertical="center"/>
      <protection/>
    </xf>
    <xf numFmtId="0" fontId="14" fillId="0" borderId="14" xfId="64" applyFont="1" applyBorder="1" applyAlignment="1">
      <alignment/>
      <protection/>
    </xf>
    <xf numFmtId="0" fontId="3" fillId="0" borderId="35" xfId="64" applyFont="1" applyBorder="1" applyAlignment="1">
      <alignment/>
      <protection/>
    </xf>
    <xf numFmtId="0" fontId="46" fillId="0" borderId="37" xfId="64" applyFont="1" applyBorder="1" applyAlignment="1">
      <alignment/>
      <protection/>
    </xf>
    <xf numFmtId="3" fontId="1" fillId="0" borderId="38" xfId="64" applyNumberFormat="1" applyFont="1" applyBorder="1" applyAlignment="1">
      <alignment/>
      <protection/>
    </xf>
    <xf numFmtId="0" fontId="3" fillId="0" borderId="42" xfId="64" applyFont="1" applyBorder="1" applyAlignment="1">
      <alignment/>
      <protection/>
    </xf>
    <xf numFmtId="0" fontId="46" fillId="0" borderId="37" xfId="64" applyFont="1" applyBorder="1" applyAlignment="1">
      <alignment vertical="center"/>
      <protection/>
    </xf>
    <xf numFmtId="3" fontId="1" fillId="0" borderId="32" xfId="64" applyNumberFormat="1" applyFont="1" applyBorder="1" applyAlignment="1">
      <alignment/>
      <protection/>
    </xf>
    <xf numFmtId="0" fontId="2" fillId="0" borderId="14" xfId="64" applyFont="1" applyBorder="1" applyAlignment="1">
      <alignment/>
      <protection/>
    </xf>
    <xf numFmtId="3" fontId="1" fillId="0" borderId="42" xfId="64" applyNumberFormat="1" applyFont="1" applyBorder="1" applyAlignment="1">
      <alignment/>
      <protection/>
    </xf>
    <xf numFmtId="0" fontId="3" fillId="0" borderId="16" xfId="64" applyFont="1" applyBorder="1" applyAlignment="1">
      <alignment/>
      <protection/>
    </xf>
    <xf numFmtId="3" fontId="1" fillId="0" borderId="11" xfId="72" applyNumberFormat="1" applyFont="1" applyBorder="1" applyAlignment="1">
      <alignment horizontal="right"/>
      <protection/>
    </xf>
    <xf numFmtId="0" fontId="1" fillId="0" borderId="14" xfId="72" applyFont="1" applyBorder="1" applyAlignment="1">
      <alignment horizontal="center"/>
      <protection/>
    </xf>
    <xf numFmtId="0" fontId="11" fillId="0" borderId="14" xfId="72" applyBorder="1">
      <alignment/>
      <protection/>
    </xf>
    <xf numFmtId="3" fontId="1" fillId="0" borderId="16" xfId="72" applyNumberFormat="1" applyFont="1" applyBorder="1" applyAlignment="1">
      <alignment horizontal="right"/>
      <protection/>
    </xf>
    <xf numFmtId="3" fontId="1" fillId="0" borderId="14" xfId="72" applyNumberFormat="1" applyFont="1" applyBorder="1" applyAlignment="1">
      <alignment horizontal="right"/>
      <protection/>
    </xf>
    <xf numFmtId="3" fontId="2" fillId="0" borderId="16" xfId="72" applyNumberFormat="1" applyFont="1" applyBorder="1" applyAlignment="1">
      <alignment horizontal="right"/>
      <protection/>
    </xf>
    <xf numFmtId="9" fontId="8" fillId="0" borderId="16" xfId="72" applyNumberFormat="1" applyFont="1" applyBorder="1">
      <alignment/>
      <protection/>
    </xf>
    <xf numFmtId="3" fontId="2" fillId="0" borderId="11" xfId="72" applyNumberFormat="1" applyFont="1" applyBorder="1" applyAlignment="1">
      <alignment horizontal="right"/>
      <protection/>
    </xf>
    <xf numFmtId="0" fontId="14" fillId="0" borderId="16" xfId="72" applyFont="1" applyBorder="1">
      <alignment/>
      <protection/>
    </xf>
    <xf numFmtId="0" fontId="14" fillId="0" borderId="14" xfId="72" applyFont="1" applyBorder="1">
      <alignment/>
      <protection/>
    </xf>
    <xf numFmtId="0" fontId="38" fillId="0" borderId="13" xfId="64" applyFont="1" applyBorder="1" applyAlignment="1">
      <alignment/>
      <protection/>
    </xf>
    <xf numFmtId="0" fontId="38" fillId="0" borderId="18" xfId="64" applyFont="1" applyBorder="1" applyAlignment="1">
      <alignment/>
      <protection/>
    </xf>
    <xf numFmtId="0" fontId="37" fillId="0" borderId="14" xfId="64" applyFont="1" applyBorder="1" applyAlignment="1">
      <alignment/>
      <protection/>
    </xf>
    <xf numFmtId="0" fontId="34" fillId="0" borderId="14" xfId="64" applyFont="1" applyBorder="1" applyAlignment="1">
      <alignment/>
      <protection/>
    </xf>
    <xf numFmtId="0" fontId="38" fillId="0" borderId="14" xfId="64" applyFont="1" applyBorder="1" applyAlignment="1">
      <alignment/>
      <protection/>
    </xf>
    <xf numFmtId="0" fontId="34" fillId="0" borderId="42" xfId="64" applyFont="1" applyBorder="1" applyAlignment="1">
      <alignment/>
      <protection/>
    </xf>
    <xf numFmtId="0" fontId="43" fillId="0" borderId="37" xfId="64" applyFont="1" applyBorder="1" applyAlignment="1">
      <alignment/>
      <protection/>
    </xf>
    <xf numFmtId="0" fontId="38" fillId="0" borderId="17" xfId="64" applyFont="1" applyBorder="1" applyAlignment="1">
      <alignment/>
      <protection/>
    </xf>
    <xf numFmtId="0" fontId="38" fillId="0" borderId="16" xfId="64" applyFont="1" applyBorder="1" applyAlignment="1">
      <alignment/>
      <protection/>
    </xf>
    <xf numFmtId="3" fontId="38" fillId="0" borderId="18" xfId="63" applyNumberFormat="1" applyFont="1" applyBorder="1">
      <alignment/>
      <protection/>
    </xf>
    <xf numFmtId="3" fontId="37" fillId="0" borderId="14" xfId="63" applyNumberFormat="1" applyFont="1" applyBorder="1">
      <alignment/>
      <protection/>
    </xf>
    <xf numFmtId="3" fontId="38" fillId="0" borderId="14" xfId="63" applyNumberFormat="1" applyFont="1" applyBorder="1">
      <alignment/>
      <protection/>
    </xf>
    <xf numFmtId="0" fontId="38" fillId="0" borderId="23" xfId="63" applyFont="1" applyBorder="1">
      <alignment/>
      <protection/>
    </xf>
    <xf numFmtId="0" fontId="35" fillId="0" borderId="14" xfId="63" applyFont="1" applyBorder="1" applyAlignment="1">
      <alignment vertical="center"/>
      <protection/>
    </xf>
    <xf numFmtId="3" fontId="1" fillId="0" borderId="42" xfId="64" applyNumberFormat="1" applyFont="1" applyBorder="1" applyAlignment="1">
      <alignment/>
      <protection/>
    </xf>
    <xf numFmtId="3" fontId="1" fillId="0" borderId="37" xfId="64" applyNumberFormat="1" applyFont="1" applyBorder="1" applyAlignment="1">
      <alignment/>
      <protection/>
    </xf>
    <xf numFmtId="3" fontId="1" fillId="0" borderId="35" xfId="64" applyNumberFormat="1" applyFont="1" applyBorder="1" applyAlignment="1">
      <alignment/>
      <protection/>
    </xf>
    <xf numFmtId="3" fontId="38" fillId="0" borderId="17" xfId="63" applyNumberFormat="1" applyFont="1" applyBorder="1">
      <alignment/>
      <protection/>
    </xf>
    <xf numFmtId="0" fontId="43" fillId="0" borderId="35" xfId="64" applyFont="1" applyBorder="1" applyAlignment="1">
      <alignment vertical="center"/>
      <protection/>
    </xf>
    <xf numFmtId="3" fontId="37" fillId="0" borderId="42" xfId="63" applyNumberFormat="1" applyFont="1" applyBorder="1">
      <alignment/>
      <protection/>
    </xf>
    <xf numFmtId="3" fontId="37" fillId="0" borderId="31" xfId="63" applyNumberFormat="1" applyFont="1" applyBorder="1">
      <alignment/>
      <protection/>
    </xf>
    <xf numFmtId="3" fontId="38" fillId="0" borderId="16" xfId="63" applyNumberFormat="1" applyFont="1" applyBorder="1">
      <alignment/>
      <protection/>
    </xf>
    <xf numFmtId="0" fontId="36" fillId="0" borderId="13" xfId="64" applyFont="1" applyBorder="1" applyAlignment="1">
      <alignment vertical="center"/>
      <protection/>
    </xf>
    <xf numFmtId="0" fontId="34" fillId="0" borderId="43" xfId="64" applyFont="1" applyBorder="1" applyAlignment="1">
      <alignment/>
      <protection/>
    </xf>
    <xf numFmtId="3" fontId="37" fillId="0" borderId="43" xfId="63" applyNumberFormat="1" applyFont="1" applyBorder="1">
      <alignment/>
      <protection/>
    </xf>
    <xf numFmtId="3" fontId="2" fillId="0" borderId="44" xfId="0" applyNumberFormat="1" applyFont="1" applyBorder="1" applyAlignment="1">
      <alignment horizontal="right"/>
    </xf>
    <xf numFmtId="3" fontId="8" fillId="0" borderId="44" xfId="0" applyNumberFormat="1" applyFont="1" applyBorder="1" applyAlignment="1">
      <alignment/>
    </xf>
    <xf numFmtId="0" fontId="1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3" fontId="10" fillId="0" borderId="17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3" fontId="4" fillId="0" borderId="18" xfId="0" applyNumberFormat="1" applyFont="1" applyFill="1" applyBorder="1" applyAlignment="1">
      <alignment/>
    </xf>
    <xf numFmtId="0" fontId="38" fillId="0" borderId="45" xfId="63" applyFont="1" applyBorder="1">
      <alignment/>
      <protection/>
    </xf>
    <xf numFmtId="0" fontId="38" fillId="0" borderId="39" xfId="63" applyFont="1" applyBorder="1">
      <alignment/>
      <protection/>
    </xf>
    <xf numFmtId="0" fontId="38" fillId="0" borderId="13" xfId="63" applyFont="1" applyBorder="1">
      <alignment/>
      <protection/>
    </xf>
    <xf numFmtId="0" fontId="38" fillId="0" borderId="35" xfId="63" applyFont="1" applyBorder="1">
      <alignment/>
      <protection/>
    </xf>
    <xf numFmtId="3" fontId="38" fillId="0" borderId="29" xfId="63" applyNumberFormat="1" applyFont="1" applyBorder="1">
      <alignment/>
      <protection/>
    </xf>
    <xf numFmtId="0" fontId="37" fillId="0" borderId="22" xfId="63" applyFont="1" applyBorder="1">
      <alignment/>
      <protection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38" fillId="0" borderId="43" xfId="64" applyFont="1" applyBorder="1" applyAlignment="1">
      <alignment/>
      <protection/>
    </xf>
    <xf numFmtId="3" fontId="38" fillId="0" borderId="43" xfId="63" applyNumberFormat="1" applyFont="1" applyBorder="1">
      <alignment/>
      <protection/>
    </xf>
    <xf numFmtId="0" fontId="35" fillId="0" borderId="12" xfId="64" applyFont="1" applyBorder="1" applyAlignment="1">
      <alignment vertical="center"/>
      <protection/>
    </xf>
    <xf numFmtId="0" fontId="35" fillId="0" borderId="35" xfId="64" applyFont="1" applyBorder="1" applyAlignment="1">
      <alignment vertical="center"/>
      <protection/>
    </xf>
    <xf numFmtId="3" fontId="38" fillId="0" borderId="43" xfId="0" applyNumberFormat="1" applyFont="1" applyBorder="1" applyAlignment="1">
      <alignment/>
    </xf>
    <xf numFmtId="0" fontId="35" fillId="0" borderId="39" xfId="63" applyFont="1" applyBorder="1" applyAlignment="1">
      <alignment vertical="center"/>
      <protection/>
    </xf>
    <xf numFmtId="3" fontId="38" fillId="0" borderId="11" xfId="63" applyNumberFormat="1" applyFont="1" applyBorder="1">
      <alignment/>
      <protection/>
    </xf>
    <xf numFmtId="3" fontId="37" fillId="0" borderId="34" xfId="63" applyNumberFormat="1" applyFont="1" applyBorder="1">
      <alignment/>
      <protection/>
    </xf>
    <xf numFmtId="0" fontId="35" fillId="0" borderId="46" xfId="63" applyFont="1" applyBorder="1" applyAlignment="1">
      <alignment vertical="center"/>
      <protection/>
    </xf>
    <xf numFmtId="3" fontId="38" fillId="0" borderId="32" xfId="0" applyNumberFormat="1" applyFont="1" applyBorder="1" applyAlignment="1">
      <alignment/>
    </xf>
    <xf numFmtId="0" fontId="36" fillId="0" borderId="26" xfId="64" applyFont="1" applyBorder="1" applyAlignment="1">
      <alignment vertical="center"/>
      <protection/>
    </xf>
    <xf numFmtId="3" fontId="1" fillId="0" borderId="47" xfId="64" applyNumberFormat="1" applyFont="1" applyBorder="1" applyAlignment="1">
      <alignment/>
      <protection/>
    </xf>
    <xf numFmtId="0" fontId="12" fillId="0" borderId="47" xfId="64" applyFont="1" applyBorder="1" applyAlignment="1">
      <alignment/>
      <protection/>
    </xf>
    <xf numFmtId="0" fontId="2" fillId="0" borderId="47" xfId="64" applyFont="1" applyBorder="1" applyAlignment="1">
      <alignment/>
      <protection/>
    </xf>
    <xf numFmtId="3" fontId="2" fillId="0" borderId="44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11" fillId="0" borderId="0" xfId="65">
      <alignment/>
      <protection/>
    </xf>
    <xf numFmtId="0" fontId="11" fillId="0" borderId="0" xfId="65" applyFont="1" applyAlignment="1">
      <alignment horizontal="center"/>
      <protection/>
    </xf>
    <xf numFmtId="0" fontId="11" fillId="0" borderId="0" xfId="65" applyAlignment="1">
      <alignment horizontal="center"/>
      <protection/>
    </xf>
    <xf numFmtId="0" fontId="47" fillId="0" borderId="0" xfId="65" applyFont="1" applyAlignment="1">
      <alignment horizontal="center" vertical="center"/>
      <protection/>
    </xf>
    <xf numFmtId="0" fontId="14" fillId="0" borderId="0" xfId="65" applyFont="1" applyAlignment="1">
      <alignment horizontal="center" vertical="center"/>
      <protection/>
    </xf>
    <xf numFmtId="0" fontId="11" fillId="0" borderId="27" xfId="65" applyBorder="1">
      <alignment/>
      <protection/>
    </xf>
    <xf numFmtId="0" fontId="14" fillId="0" borderId="0" xfId="65" applyFont="1" applyAlignment="1">
      <alignment horizontal="right"/>
      <protection/>
    </xf>
    <xf numFmtId="0" fontId="40" fillId="0" borderId="13" xfId="65" applyFont="1" applyBorder="1" applyAlignment="1">
      <alignment vertical="center"/>
      <protection/>
    </xf>
    <xf numFmtId="3" fontId="40" fillId="0" borderId="12" xfId="65" applyNumberFormat="1" applyFont="1" applyBorder="1">
      <alignment/>
      <protection/>
    </xf>
    <xf numFmtId="3" fontId="34" fillId="0" borderId="12" xfId="65" applyNumberFormat="1" applyFont="1" applyBorder="1">
      <alignment/>
      <protection/>
    </xf>
    <xf numFmtId="3" fontId="40" fillId="0" borderId="13" xfId="65" applyNumberFormat="1" applyFont="1" applyBorder="1">
      <alignment/>
      <protection/>
    </xf>
    <xf numFmtId="3" fontId="34" fillId="0" borderId="13" xfId="65" applyNumberFormat="1" applyFont="1" applyBorder="1">
      <alignment/>
      <protection/>
    </xf>
    <xf numFmtId="0" fontId="48" fillId="0" borderId="0" xfId="65" applyFont="1">
      <alignment/>
      <protection/>
    </xf>
    <xf numFmtId="3" fontId="48" fillId="0" borderId="0" xfId="65" applyNumberFormat="1" applyFont="1">
      <alignment/>
      <protection/>
    </xf>
    <xf numFmtId="0" fontId="14" fillId="0" borderId="0" xfId="65" applyFont="1">
      <alignment/>
      <protection/>
    </xf>
    <xf numFmtId="0" fontId="11" fillId="0" borderId="27" xfId="65" applyBorder="1" applyAlignment="1">
      <alignment/>
      <protection/>
    </xf>
    <xf numFmtId="0" fontId="11" fillId="0" borderId="0" xfId="65" applyAlignment="1">
      <alignment/>
      <protection/>
    </xf>
    <xf numFmtId="0" fontId="34" fillId="0" borderId="10" xfId="65" applyFont="1" applyBorder="1" applyAlignment="1">
      <alignment horizontal="center"/>
      <protection/>
    </xf>
    <xf numFmtId="0" fontId="34" fillId="0" borderId="0" xfId="65" applyFont="1" applyAlignment="1">
      <alignment horizontal="center"/>
      <protection/>
    </xf>
    <xf numFmtId="0" fontId="40" fillId="0" borderId="26" xfId="65" applyFont="1" applyBorder="1" applyAlignment="1">
      <alignment/>
      <protection/>
    </xf>
    <xf numFmtId="3" fontId="40" fillId="0" borderId="48" xfId="65" applyNumberFormat="1" applyFont="1" applyBorder="1">
      <alignment/>
      <protection/>
    </xf>
    <xf numFmtId="0" fontId="40" fillId="0" borderId="29" xfId="65" applyFont="1" applyBorder="1" applyAlignment="1">
      <alignment/>
      <protection/>
    </xf>
    <xf numFmtId="3" fontId="40" fillId="0" borderId="26" xfId="65" applyNumberFormat="1" applyFont="1" applyBorder="1">
      <alignment/>
      <protection/>
    </xf>
    <xf numFmtId="3" fontId="40" fillId="0" borderId="29" xfId="65" applyNumberFormat="1" applyFont="1" applyBorder="1">
      <alignment/>
      <protection/>
    </xf>
    <xf numFmtId="0" fontId="11" fillId="0" borderId="0" xfId="65" applyBorder="1">
      <alignment/>
      <protection/>
    </xf>
    <xf numFmtId="0" fontId="34" fillId="0" borderId="11" xfId="65" applyFont="1" applyBorder="1" applyAlignment="1">
      <alignment horizontal="center"/>
      <protection/>
    </xf>
    <xf numFmtId="0" fontId="34" fillId="0" borderId="22" xfId="65" applyFont="1" applyBorder="1" applyAlignment="1">
      <alignment horizontal="center"/>
      <protection/>
    </xf>
    <xf numFmtId="0" fontId="34" fillId="0" borderId="0" xfId="65" applyFont="1" applyBorder="1" applyAlignment="1">
      <alignment horizontal="center"/>
      <protection/>
    </xf>
    <xf numFmtId="0" fontId="40" fillId="0" borderId="22" xfId="65" applyFont="1" applyBorder="1">
      <alignment/>
      <protection/>
    </xf>
    <xf numFmtId="0" fontId="40" fillId="0" borderId="0" xfId="65" applyFont="1" applyBorder="1">
      <alignment/>
      <protection/>
    </xf>
    <xf numFmtId="0" fontId="34" fillId="0" borderId="48" xfId="65" applyFont="1" applyBorder="1" applyAlignment="1">
      <alignment horizontal="center"/>
      <protection/>
    </xf>
    <xf numFmtId="0" fontId="34" fillId="0" borderId="29" xfId="65" applyFont="1" applyBorder="1" applyAlignment="1">
      <alignment horizontal="center"/>
      <protection/>
    </xf>
    <xf numFmtId="0" fontId="34" fillId="0" borderId="13" xfId="65" applyFont="1" applyBorder="1" applyAlignment="1">
      <alignment horizontal="center"/>
      <protection/>
    </xf>
    <xf numFmtId="0" fontId="11" fillId="0" borderId="0" xfId="65" applyFont="1">
      <alignment/>
      <protection/>
    </xf>
    <xf numFmtId="0" fontId="11" fillId="0" borderId="0" xfId="69">
      <alignment/>
      <protection/>
    </xf>
    <xf numFmtId="0" fontId="35" fillId="0" borderId="0" xfId="69" applyFont="1" applyAlignment="1">
      <alignment horizontal="center"/>
      <protection/>
    </xf>
    <xf numFmtId="0" fontId="11" fillId="0" borderId="27" xfId="69" applyBorder="1">
      <alignment/>
      <protection/>
    </xf>
    <xf numFmtId="0" fontId="1" fillId="0" borderId="0" xfId="62" applyFont="1" applyBorder="1" applyAlignment="1">
      <alignment horizontal="right"/>
      <protection/>
    </xf>
    <xf numFmtId="0" fontId="48" fillId="0" borderId="15" xfId="69" applyFont="1" applyBorder="1">
      <alignment/>
      <protection/>
    </xf>
    <xf numFmtId="0" fontId="48" fillId="0" borderId="44" xfId="69" applyFont="1" applyBorder="1">
      <alignment/>
      <protection/>
    </xf>
    <xf numFmtId="0" fontId="48" fillId="0" borderId="33" xfId="69" applyFont="1" applyBorder="1">
      <alignment/>
      <protection/>
    </xf>
    <xf numFmtId="3" fontId="48" fillId="0" borderId="10" xfId="69" applyNumberFormat="1" applyFont="1" applyBorder="1">
      <alignment/>
      <protection/>
    </xf>
    <xf numFmtId="0" fontId="48" fillId="0" borderId="22" xfId="69" applyFont="1" applyBorder="1">
      <alignment/>
      <protection/>
    </xf>
    <xf numFmtId="0" fontId="48" fillId="0" borderId="0" xfId="69" applyFont="1" applyBorder="1">
      <alignment/>
      <protection/>
    </xf>
    <xf numFmtId="0" fontId="48" fillId="0" borderId="31" xfId="69" applyFont="1" applyBorder="1">
      <alignment/>
      <protection/>
    </xf>
    <xf numFmtId="3" fontId="48" fillId="0" borderId="11" xfId="69" applyNumberFormat="1" applyFont="1" applyBorder="1">
      <alignment/>
      <protection/>
    </xf>
    <xf numFmtId="0" fontId="48" fillId="0" borderId="21" xfId="69" applyFont="1" applyBorder="1">
      <alignment/>
      <protection/>
    </xf>
    <xf numFmtId="0" fontId="48" fillId="0" borderId="49" xfId="69" applyFont="1" applyBorder="1">
      <alignment/>
      <protection/>
    </xf>
    <xf numFmtId="0" fontId="48" fillId="0" borderId="36" xfId="69" applyFont="1" applyBorder="1">
      <alignment/>
      <protection/>
    </xf>
    <xf numFmtId="3" fontId="48" fillId="0" borderId="19" xfId="69" applyNumberFormat="1" applyFont="1" applyBorder="1">
      <alignment/>
      <protection/>
    </xf>
    <xf numFmtId="0" fontId="49" fillId="0" borderId="22" xfId="69" applyFont="1" applyBorder="1">
      <alignment/>
      <protection/>
    </xf>
    <xf numFmtId="3" fontId="49" fillId="0" borderId="11" xfId="69" applyNumberFormat="1" applyFont="1" applyBorder="1">
      <alignment/>
      <protection/>
    </xf>
    <xf numFmtId="0" fontId="49" fillId="0" borderId="21" xfId="69" applyFont="1" applyBorder="1">
      <alignment/>
      <protection/>
    </xf>
    <xf numFmtId="3" fontId="49" fillId="0" borderId="16" xfId="69" applyNumberFormat="1" applyFont="1" applyBorder="1">
      <alignment/>
      <protection/>
    </xf>
    <xf numFmtId="0" fontId="49" fillId="0" borderId="49" xfId="69" applyFont="1" applyBorder="1">
      <alignment/>
      <protection/>
    </xf>
    <xf numFmtId="0" fontId="49" fillId="0" borderId="36" xfId="69" applyFont="1" applyBorder="1">
      <alignment/>
      <protection/>
    </xf>
    <xf numFmtId="3" fontId="43" fillId="0" borderId="19" xfId="69" applyNumberFormat="1" applyFont="1" applyBorder="1" applyAlignment="1">
      <alignment vertical="center"/>
      <protection/>
    </xf>
    <xf numFmtId="3" fontId="43" fillId="0" borderId="11" xfId="69" applyNumberFormat="1" applyFont="1" applyBorder="1">
      <alignment/>
      <protection/>
    </xf>
    <xf numFmtId="3" fontId="43" fillId="0" borderId="10" xfId="69" applyNumberFormat="1" applyFont="1" applyBorder="1" applyAlignment="1">
      <alignment vertical="center"/>
      <protection/>
    </xf>
    <xf numFmtId="3" fontId="43" fillId="0" borderId="11" xfId="69" applyNumberFormat="1" applyFont="1" applyBorder="1" applyAlignment="1">
      <alignment vertical="center"/>
      <protection/>
    </xf>
    <xf numFmtId="3" fontId="43" fillId="0" borderId="16" xfId="69" applyNumberFormat="1" applyFont="1" applyBorder="1">
      <alignment/>
      <protection/>
    </xf>
    <xf numFmtId="0" fontId="11" fillId="0" borderId="0" xfId="66">
      <alignment/>
      <protection/>
    </xf>
    <xf numFmtId="0" fontId="3" fillId="0" borderId="0" xfId="60" applyFont="1" applyAlignment="1">
      <alignment horizontal="center"/>
      <protection/>
    </xf>
    <xf numFmtId="0" fontId="11" fillId="0" borderId="0" xfId="66" applyAlignment="1">
      <alignment/>
      <protection/>
    </xf>
    <xf numFmtId="0" fontId="11" fillId="0" borderId="0" xfId="61" applyAlignment="1">
      <alignment/>
      <protection/>
    </xf>
    <xf numFmtId="0" fontId="11" fillId="0" borderId="27" xfId="66" applyBorder="1">
      <alignment/>
      <protection/>
    </xf>
    <xf numFmtId="0" fontId="11" fillId="0" borderId="13" xfId="66" applyBorder="1">
      <alignment/>
      <protection/>
    </xf>
    <xf numFmtId="0" fontId="14" fillId="0" borderId="44" xfId="66" applyFont="1" applyBorder="1" applyAlignment="1">
      <alignment/>
      <protection/>
    </xf>
    <xf numFmtId="0" fontId="11" fillId="0" borderId="44" xfId="66" applyBorder="1" applyAlignment="1">
      <alignment/>
      <protection/>
    </xf>
    <xf numFmtId="0" fontId="11" fillId="0" borderId="44" xfId="66" applyBorder="1" applyAlignment="1">
      <alignment horizontal="right" vertical="center"/>
      <protection/>
    </xf>
    <xf numFmtId="0" fontId="11" fillId="0" borderId="0" xfId="66" applyBorder="1" applyAlignment="1">
      <alignment/>
      <protection/>
    </xf>
    <xf numFmtId="0" fontId="14" fillId="0" borderId="0" xfId="66" applyFont="1" applyBorder="1" applyAlignment="1">
      <alignment/>
      <protection/>
    </xf>
    <xf numFmtId="0" fontId="11" fillId="0" borderId="0" xfId="66" applyBorder="1" applyAlignment="1">
      <alignment horizontal="right" vertical="center"/>
      <protection/>
    </xf>
    <xf numFmtId="0" fontId="11" fillId="0" borderId="0" xfId="73">
      <alignment/>
      <protection/>
    </xf>
    <xf numFmtId="0" fontId="11" fillId="0" borderId="27" xfId="73" applyBorder="1">
      <alignment/>
      <protection/>
    </xf>
    <xf numFmtId="0" fontId="3" fillId="0" borderId="0" xfId="62" applyFont="1" applyBorder="1" applyAlignment="1">
      <alignment horizontal="right"/>
      <protection/>
    </xf>
    <xf numFmtId="0" fontId="15" fillId="0" borderId="13" xfId="73" applyFont="1" applyBorder="1">
      <alignment/>
      <protection/>
    </xf>
    <xf numFmtId="0" fontId="14" fillId="0" borderId="11" xfId="73" applyFont="1" applyBorder="1" applyAlignment="1">
      <alignment horizontal="center"/>
      <protection/>
    </xf>
    <xf numFmtId="0" fontId="52" fillId="0" borderId="11" xfId="73" applyFont="1" applyBorder="1" applyAlignment="1">
      <alignment/>
      <protection/>
    </xf>
    <xf numFmtId="0" fontId="52" fillId="0" borderId="0" xfId="73" applyFont="1">
      <alignment/>
      <protection/>
    </xf>
    <xf numFmtId="0" fontId="52" fillId="0" borderId="11" xfId="73" applyFont="1" applyBorder="1">
      <alignment/>
      <protection/>
    </xf>
    <xf numFmtId="3" fontId="52" fillId="0" borderId="11" xfId="73" applyNumberFormat="1" applyFont="1" applyBorder="1">
      <alignment/>
      <protection/>
    </xf>
    <xf numFmtId="0" fontId="53" fillId="0" borderId="11" xfId="73" applyFont="1" applyBorder="1">
      <alignment/>
      <protection/>
    </xf>
    <xf numFmtId="0" fontId="14" fillId="0" borderId="12" xfId="73" applyFont="1" applyBorder="1" applyAlignment="1">
      <alignment horizontal="center"/>
      <protection/>
    </xf>
    <xf numFmtId="0" fontId="52" fillId="0" borderId="27" xfId="73" applyFont="1" applyBorder="1">
      <alignment/>
      <protection/>
    </xf>
    <xf numFmtId="0" fontId="52" fillId="0" borderId="12" xfId="73" applyFont="1" applyBorder="1">
      <alignment/>
      <protection/>
    </xf>
    <xf numFmtId="3" fontId="52" fillId="0" borderId="12" xfId="73" applyNumberFormat="1" applyFont="1" applyBorder="1">
      <alignment/>
      <protection/>
    </xf>
    <xf numFmtId="0" fontId="53" fillId="0" borderId="12" xfId="73" applyFont="1" applyBorder="1">
      <alignment/>
      <protection/>
    </xf>
    <xf numFmtId="0" fontId="11" fillId="0" borderId="0" xfId="71">
      <alignment/>
      <protection/>
    </xf>
    <xf numFmtId="0" fontId="52" fillId="0" borderId="0" xfId="71" applyFont="1">
      <alignment/>
      <protection/>
    </xf>
    <xf numFmtId="0" fontId="55" fillId="0" borderId="0" xfId="71" applyFont="1" applyAlignment="1">
      <alignment horizontal="center" vertical="center"/>
      <protection/>
    </xf>
    <xf numFmtId="0" fontId="11" fillId="0" borderId="0" xfId="71" applyFont="1">
      <alignment/>
      <protection/>
    </xf>
    <xf numFmtId="0" fontId="11" fillId="0" borderId="33" xfId="71" applyBorder="1">
      <alignment/>
      <protection/>
    </xf>
    <xf numFmtId="0" fontId="56" fillId="0" borderId="26" xfId="71" applyFont="1" applyBorder="1" applyAlignment="1">
      <alignment horizontal="center" vertical="center" wrapText="1"/>
      <protection/>
    </xf>
    <xf numFmtId="0" fontId="11" fillId="0" borderId="30" xfId="71" applyBorder="1">
      <alignment/>
      <protection/>
    </xf>
    <xf numFmtId="0" fontId="56" fillId="0" borderId="13" xfId="71" applyFont="1" applyBorder="1" applyAlignment="1">
      <alignment horizontal="center" vertical="center" wrapText="1"/>
      <protection/>
    </xf>
    <xf numFmtId="0" fontId="56" fillId="0" borderId="13" xfId="71" applyFont="1" applyFill="1" applyBorder="1" applyAlignment="1">
      <alignment horizontal="center" vertical="center" wrapText="1"/>
      <protection/>
    </xf>
    <xf numFmtId="1" fontId="14" fillId="0" borderId="13" xfId="71" applyNumberFormat="1" applyFont="1" applyBorder="1" applyAlignment="1">
      <alignment horizontal="center" vertical="center"/>
      <protection/>
    </xf>
    <xf numFmtId="0" fontId="56" fillId="0" borderId="12" xfId="71" applyFont="1" applyBorder="1" applyAlignment="1">
      <alignment vertical="center"/>
      <protection/>
    </xf>
    <xf numFmtId="3" fontId="35" fillId="16" borderId="13" xfId="71" applyNumberFormat="1" applyFont="1" applyFill="1" applyBorder="1" applyAlignment="1">
      <alignment vertical="center"/>
      <protection/>
    </xf>
    <xf numFmtId="3" fontId="35" fillId="16" borderId="12" xfId="71" applyNumberFormat="1" applyFont="1" applyFill="1" applyBorder="1" applyAlignment="1">
      <alignment vertical="center"/>
      <protection/>
    </xf>
    <xf numFmtId="0" fontId="11" fillId="0" borderId="13" xfId="71" applyBorder="1">
      <alignment/>
      <protection/>
    </xf>
    <xf numFmtId="0" fontId="57" fillId="0" borderId="12" xfId="71" applyFont="1" applyBorder="1" applyAlignment="1">
      <alignment vertical="center"/>
      <protection/>
    </xf>
    <xf numFmtId="3" fontId="36" fillId="16" borderId="12" xfId="71" applyNumberFormat="1" applyFont="1" applyFill="1" applyBorder="1" applyAlignment="1">
      <alignment vertical="center"/>
      <protection/>
    </xf>
    <xf numFmtId="3" fontId="58" fillId="0" borderId="12" xfId="71" applyNumberFormat="1" applyFont="1" applyBorder="1" applyAlignment="1">
      <alignment vertical="center"/>
      <protection/>
    </xf>
    <xf numFmtId="3" fontId="58" fillId="0" borderId="12" xfId="71" applyNumberFormat="1" applyFont="1" applyFill="1" applyBorder="1" applyAlignment="1">
      <alignment vertical="center"/>
      <protection/>
    </xf>
    <xf numFmtId="0" fontId="58" fillId="0" borderId="12" xfId="71" applyFont="1" applyBorder="1" applyAlignment="1">
      <alignment vertical="center"/>
      <protection/>
    </xf>
    <xf numFmtId="0" fontId="36" fillId="0" borderId="13" xfId="71" applyFont="1" applyBorder="1" applyAlignment="1">
      <alignment horizontal="left" vertical="center"/>
      <protection/>
    </xf>
    <xf numFmtId="0" fontId="56" fillId="0" borderId="13" xfId="71" applyFont="1" applyBorder="1" applyAlignment="1">
      <alignment vertical="center"/>
      <protection/>
    </xf>
    <xf numFmtId="0" fontId="58" fillId="0" borderId="13" xfId="71" applyFont="1" applyBorder="1" applyAlignment="1">
      <alignment vertical="center"/>
      <protection/>
    </xf>
    <xf numFmtId="3" fontId="36" fillId="16" borderId="13" xfId="71" applyNumberFormat="1" applyFont="1" applyFill="1" applyBorder="1" applyAlignment="1">
      <alignment vertical="center"/>
      <protection/>
    </xf>
    <xf numFmtId="3" fontId="58" fillId="0" borderId="13" xfId="71" applyNumberFormat="1" applyFont="1" applyBorder="1" applyAlignment="1">
      <alignment vertical="center"/>
      <protection/>
    </xf>
    <xf numFmtId="3" fontId="58" fillId="0" borderId="13" xfId="71" applyNumberFormat="1" applyFont="1" applyFill="1" applyBorder="1" applyAlignment="1">
      <alignment vertical="center"/>
      <protection/>
    </xf>
    <xf numFmtId="3" fontId="56" fillId="0" borderId="13" xfId="71" applyNumberFormat="1" applyFont="1" applyBorder="1" applyAlignment="1">
      <alignment vertical="center"/>
      <protection/>
    </xf>
    <xf numFmtId="3" fontId="56" fillId="0" borderId="13" xfId="71" applyNumberFormat="1" applyFont="1" applyFill="1" applyBorder="1" applyAlignment="1">
      <alignment vertical="center"/>
      <protection/>
    </xf>
    <xf numFmtId="3" fontId="14" fillId="0" borderId="13" xfId="71" applyNumberFormat="1" applyFont="1" applyBorder="1">
      <alignment/>
      <protection/>
    </xf>
    <xf numFmtId="3" fontId="35" fillId="0" borderId="13" xfId="71" applyNumberFormat="1" applyFont="1" applyBorder="1" applyAlignment="1">
      <alignment vertical="center"/>
      <protection/>
    </xf>
    <xf numFmtId="0" fontId="14" fillId="0" borderId="13" xfId="71" applyFont="1" applyBorder="1">
      <alignment/>
      <protection/>
    </xf>
    <xf numFmtId="3" fontId="14" fillId="0" borderId="13" xfId="71" applyNumberFormat="1" applyFont="1" applyBorder="1" applyAlignment="1">
      <alignment vertical="center"/>
      <protection/>
    </xf>
    <xf numFmtId="1" fontId="11" fillId="0" borderId="13" xfId="71" applyNumberFormat="1" applyFont="1" applyBorder="1" applyAlignment="1">
      <alignment horizontal="center" vertical="center"/>
      <protection/>
    </xf>
    <xf numFmtId="3" fontId="34" fillId="0" borderId="13" xfId="71" applyNumberFormat="1" applyFont="1" applyBorder="1" applyAlignment="1">
      <alignment vertical="center"/>
      <protection/>
    </xf>
    <xf numFmtId="0" fontId="54" fillId="0" borderId="13" xfId="71" applyFont="1" applyBorder="1" applyAlignment="1">
      <alignment vertical="center"/>
      <protection/>
    </xf>
    <xf numFmtId="0" fontId="11" fillId="0" borderId="27" xfId="71" applyBorder="1">
      <alignment/>
      <protection/>
    </xf>
    <xf numFmtId="0" fontId="59" fillId="0" borderId="0" xfId="71" applyFont="1" applyAlignment="1">
      <alignment vertical="center"/>
      <protection/>
    </xf>
    <xf numFmtId="0" fontId="11" fillId="0" borderId="10" xfId="71" applyBorder="1">
      <alignment/>
      <protection/>
    </xf>
    <xf numFmtId="0" fontId="11" fillId="0" borderId="12" xfId="71" applyBorder="1">
      <alignment/>
      <protection/>
    </xf>
    <xf numFmtId="0" fontId="56" fillId="0" borderId="12" xfId="71" applyFont="1" applyFill="1" applyBorder="1" applyAlignment="1">
      <alignment horizontal="center" vertical="center" wrapText="1"/>
      <protection/>
    </xf>
    <xf numFmtId="1" fontId="11" fillId="0" borderId="13" xfId="71" applyNumberFormat="1" applyBorder="1" applyAlignment="1">
      <alignment vertical="center"/>
      <protection/>
    </xf>
    <xf numFmtId="0" fontId="60" fillId="0" borderId="13" xfId="71" applyFont="1" applyFill="1" applyBorder="1" applyAlignment="1">
      <alignment horizontal="left" vertical="center" wrapText="1"/>
      <protection/>
    </xf>
    <xf numFmtId="3" fontId="60" fillId="0" borderId="13" xfId="71" applyNumberFormat="1" applyFont="1" applyFill="1" applyBorder="1" applyAlignment="1">
      <alignment horizontal="right" vertical="center" wrapText="1"/>
      <protection/>
    </xf>
    <xf numFmtId="0" fontId="56" fillId="0" borderId="29" xfId="71" applyFont="1" applyFill="1" applyBorder="1" applyAlignment="1">
      <alignment horizontal="center" vertical="center" wrapText="1"/>
      <protection/>
    </xf>
    <xf numFmtId="1" fontId="11" fillId="0" borderId="13" xfId="71" applyNumberFormat="1" applyFont="1" applyBorder="1" applyAlignment="1">
      <alignment horizontal="right" vertical="center"/>
      <protection/>
    </xf>
    <xf numFmtId="3" fontId="11" fillId="0" borderId="13" xfId="71" applyNumberFormat="1" applyFont="1" applyBorder="1" applyAlignment="1">
      <alignment vertical="center"/>
      <protection/>
    </xf>
    <xf numFmtId="3" fontId="11" fillId="0" borderId="13" xfId="71" applyNumberFormat="1" applyBorder="1" applyAlignment="1">
      <alignment vertical="center"/>
      <protection/>
    </xf>
    <xf numFmtId="3" fontId="11" fillId="0" borderId="13" xfId="71" applyNumberFormat="1" applyFont="1" applyBorder="1" applyAlignment="1">
      <alignment horizontal="right" vertical="center"/>
      <protection/>
    </xf>
    <xf numFmtId="3" fontId="11" fillId="0" borderId="13" xfId="71" applyNumberFormat="1" applyFont="1" applyBorder="1" applyAlignment="1">
      <alignment vertical="center"/>
      <protection/>
    </xf>
    <xf numFmtId="3" fontId="11" fillId="0" borderId="29" xfId="71" applyNumberFormat="1" applyFont="1" applyBorder="1">
      <alignment/>
      <protection/>
    </xf>
    <xf numFmtId="0" fontId="11" fillId="0" borderId="29" xfId="71" applyFont="1" applyBorder="1">
      <alignment/>
      <protection/>
    </xf>
    <xf numFmtId="3" fontId="58" fillId="0" borderId="13" xfId="71" applyNumberFormat="1" applyFont="1" applyFill="1" applyBorder="1" applyAlignment="1">
      <alignment horizontal="right" vertical="center" wrapText="1"/>
      <protection/>
    </xf>
    <xf numFmtId="0" fontId="11" fillId="0" borderId="13" xfId="71" applyFont="1" applyBorder="1" applyAlignment="1">
      <alignment horizontal="right" vertical="center"/>
      <protection/>
    </xf>
    <xf numFmtId="0" fontId="11" fillId="0" borderId="13" xfId="71" applyFont="1" applyFill="1" applyBorder="1" applyAlignment="1">
      <alignment vertical="center"/>
      <protection/>
    </xf>
    <xf numFmtId="3" fontId="11" fillId="0" borderId="13" xfId="71" applyNumberFormat="1" applyFill="1" applyBorder="1" applyAlignment="1">
      <alignment vertical="center"/>
      <protection/>
    </xf>
    <xf numFmtId="0" fontId="61" fillId="0" borderId="13" xfId="71" applyFont="1" applyFill="1" applyBorder="1" applyAlignment="1">
      <alignment horizontal="center" vertical="center" wrapText="1"/>
      <protection/>
    </xf>
    <xf numFmtId="3" fontId="60" fillId="0" borderId="13" xfId="71" applyNumberFormat="1" applyFont="1" applyFill="1" applyBorder="1" applyAlignment="1">
      <alignment horizontal="right" vertical="center"/>
      <protection/>
    </xf>
    <xf numFmtId="3" fontId="60" fillId="0" borderId="13" xfId="71" applyNumberFormat="1" applyFont="1" applyFill="1" applyBorder="1" applyAlignment="1">
      <alignment vertical="center"/>
      <protection/>
    </xf>
    <xf numFmtId="2" fontId="11" fillId="0" borderId="13" xfId="71" applyNumberFormat="1" applyFont="1" applyFill="1" applyBorder="1" applyAlignment="1">
      <alignment vertical="center"/>
      <protection/>
    </xf>
    <xf numFmtId="0" fontId="11" fillId="0" borderId="13" xfId="71" applyFont="1" applyBorder="1" applyAlignment="1">
      <alignment vertical="center"/>
      <protection/>
    </xf>
    <xf numFmtId="0" fontId="11" fillId="0" borderId="13" xfId="71" applyFont="1" applyBorder="1">
      <alignment/>
      <protection/>
    </xf>
    <xf numFmtId="0" fontId="14" fillId="0" borderId="13" xfId="71" applyFont="1" applyBorder="1" applyAlignment="1">
      <alignment vertical="center"/>
      <protection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vertical="center"/>
    </xf>
    <xf numFmtId="0" fontId="35" fillId="0" borderId="13" xfId="0" applyFont="1" applyBorder="1" applyAlignment="1">
      <alignment vertical="center"/>
    </xf>
    <xf numFmtId="3" fontId="35" fillId="0" borderId="13" xfId="0" applyNumberFormat="1" applyFont="1" applyBorder="1" applyAlignment="1">
      <alignment vertical="center"/>
    </xf>
    <xf numFmtId="0" fontId="0" fillId="0" borderId="0" xfId="59">
      <alignment/>
      <protection/>
    </xf>
    <xf numFmtId="0" fontId="0" fillId="0" borderId="49" xfId="59" applyBorder="1">
      <alignment/>
      <protection/>
    </xf>
    <xf numFmtId="0" fontId="1" fillId="0" borderId="49" xfId="62" applyFont="1" applyBorder="1" applyAlignment="1">
      <alignment horizontal="right"/>
      <protection/>
    </xf>
    <xf numFmtId="0" fontId="35" fillId="0" borderId="16" xfId="59" applyFont="1" applyBorder="1" applyAlignment="1">
      <alignment horizontal="center"/>
      <protection/>
    </xf>
    <xf numFmtId="0" fontId="62" fillId="0" borderId="20" xfId="59" applyFont="1" applyBorder="1" applyAlignment="1">
      <alignment/>
      <protection/>
    </xf>
    <xf numFmtId="0" fontId="63" fillId="0" borderId="50" xfId="59" applyFont="1" applyBorder="1" applyAlignment="1">
      <alignment/>
      <protection/>
    </xf>
    <xf numFmtId="0" fontId="63" fillId="0" borderId="50" xfId="59" applyFont="1" applyBorder="1" applyAlignment="1">
      <alignment horizontal="center"/>
      <protection/>
    </xf>
    <xf numFmtId="0" fontId="63" fillId="0" borderId="50" xfId="59" applyFont="1" applyBorder="1">
      <alignment/>
      <protection/>
    </xf>
    <xf numFmtId="0" fontId="63" fillId="0" borderId="51" xfId="59" applyFont="1" applyBorder="1">
      <alignment/>
      <protection/>
    </xf>
    <xf numFmtId="0" fontId="62" fillId="0" borderId="21" xfId="59" applyFont="1" applyBorder="1" applyAlignment="1">
      <alignment vertical="center"/>
      <protection/>
    </xf>
    <xf numFmtId="0" fontId="62" fillId="0" borderId="36" xfId="59" applyFont="1" applyBorder="1">
      <alignment/>
      <protection/>
    </xf>
    <xf numFmtId="3" fontId="34" fillId="0" borderId="16" xfId="59" applyNumberFormat="1" applyFont="1" applyBorder="1">
      <alignment/>
      <protection/>
    </xf>
    <xf numFmtId="3" fontId="34" fillId="0" borderId="36" xfId="59" applyNumberFormat="1" applyFont="1" applyBorder="1">
      <alignment/>
      <protection/>
    </xf>
    <xf numFmtId="0" fontId="62" fillId="0" borderId="20" xfId="59" applyFont="1" applyBorder="1" applyAlignment="1">
      <alignment horizontal="left"/>
      <protection/>
    </xf>
    <xf numFmtId="0" fontId="40" fillId="0" borderId="50" xfId="59" applyFont="1" applyBorder="1">
      <alignment/>
      <protection/>
    </xf>
    <xf numFmtId="0" fontId="40" fillId="0" borderId="51" xfId="59" applyFont="1" applyBorder="1">
      <alignment/>
      <protection/>
    </xf>
    <xf numFmtId="0" fontId="62" fillId="0" borderId="21" xfId="59" applyFont="1" applyBorder="1">
      <alignment/>
      <protection/>
    </xf>
    <xf numFmtId="0" fontId="63" fillId="0" borderId="36" xfId="59" applyFont="1" applyBorder="1">
      <alignment/>
      <protection/>
    </xf>
    <xf numFmtId="0" fontId="0" fillId="0" borderId="0" xfId="59" applyBorder="1">
      <alignment/>
      <protection/>
    </xf>
    <xf numFmtId="3" fontId="12" fillId="0" borderId="12" xfId="0" applyNumberFormat="1" applyFont="1" applyBorder="1" applyAlignment="1">
      <alignment horizontal="right"/>
    </xf>
    <xf numFmtId="3" fontId="36" fillId="16" borderId="12" xfId="71" applyNumberFormat="1" applyFont="1" applyFill="1" applyBorder="1" applyAlignment="1">
      <alignment horizontal="right" vertical="center"/>
      <protection/>
    </xf>
    <xf numFmtId="3" fontId="64" fillId="0" borderId="12" xfId="0" applyNumberFormat="1" applyFont="1" applyBorder="1" applyAlignment="1">
      <alignment horizontal="right"/>
    </xf>
    <xf numFmtId="0" fontId="48" fillId="0" borderId="24" xfId="69" applyFont="1" applyBorder="1">
      <alignment/>
      <protection/>
    </xf>
    <xf numFmtId="0" fontId="48" fillId="0" borderId="47" xfId="69" applyFont="1" applyBorder="1">
      <alignment/>
      <protection/>
    </xf>
    <xf numFmtId="0" fontId="48" fillId="0" borderId="52" xfId="69" applyFont="1" applyBorder="1">
      <alignment/>
      <protection/>
    </xf>
    <xf numFmtId="3" fontId="65" fillId="0" borderId="11" xfId="69" applyNumberFormat="1" applyFont="1" applyBorder="1">
      <alignment/>
      <protection/>
    </xf>
    <xf numFmtId="0" fontId="11" fillId="0" borderId="0" xfId="68">
      <alignment/>
      <protection/>
    </xf>
    <xf numFmtId="0" fontId="14" fillId="0" borderId="0" xfId="68" applyFont="1" applyAlignment="1">
      <alignment horizontal="right"/>
      <protection/>
    </xf>
    <xf numFmtId="0" fontId="11" fillId="0" borderId="0" xfId="68" applyAlignment="1">
      <alignment vertical="center"/>
      <protection/>
    </xf>
    <xf numFmtId="0" fontId="11" fillId="0" borderId="0" xfId="68" applyFont="1">
      <alignment/>
      <protection/>
    </xf>
    <xf numFmtId="3" fontId="3" fillId="0" borderId="0" xfId="0" applyNumberFormat="1" applyFont="1" applyAlignment="1">
      <alignment horizontal="right"/>
    </xf>
    <xf numFmtId="0" fontId="11" fillId="0" borderId="0" xfId="63" applyFont="1">
      <alignment/>
      <protection/>
    </xf>
    <xf numFmtId="0" fontId="1" fillId="0" borderId="0" xfId="64" applyFont="1" applyAlignment="1">
      <alignment/>
      <protection/>
    </xf>
    <xf numFmtId="0" fontId="8" fillId="0" borderId="16" xfId="64" applyFont="1" applyBorder="1" applyAlignment="1">
      <alignment/>
      <protection/>
    </xf>
    <xf numFmtId="3" fontId="2" fillId="0" borderId="16" xfId="64" applyNumberFormat="1" applyFont="1" applyBorder="1" applyAlignment="1">
      <alignment/>
      <protection/>
    </xf>
    <xf numFmtId="0" fontId="8" fillId="0" borderId="11" xfId="64" applyFont="1" applyBorder="1" applyAlignment="1">
      <alignment/>
      <protection/>
    </xf>
    <xf numFmtId="0" fontId="11" fillId="0" borderId="11" xfId="64" applyFont="1" applyBorder="1" applyAlignment="1">
      <alignment vertical="center"/>
      <protection/>
    </xf>
    <xf numFmtId="3" fontId="40" fillId="0" borderId="22" xfId="65" applyNumberFormat="1" applyFont="1" applyBorder="1">
      <alignment/>
      <protection/>
    </xf>
    <xf numFmtId="9" fontId="1" fillId="0" borderId="13" xfId="64" applyNumberFormat="1" applyFont="1" applyBorder="1" applyAlignment="1">
      <alignment/>
      <protection/>
    </xf>
    <xf numFmtId="9" fontId="2" fillId="0" borderId="12" xfId="64" applyNumberFormat="1" applyFont="1" applyBorder="1" applyAlignment="1">
      <alignment/>
      <protection/>
    </xf>
    <xf numFmtId="9" fontId="2" fillId="0" borderId="18" xfId="64" applyNumberFormat="1" applyFont="1" applyBorder="1" applyAlignment="1">
      <alignment/>
      <protection/>
    </xf>
    <xf numFmtId="9" fontId="2" fillId="0" borderId="14" xfId="64" applyNumberFormat="1" applyFont="1" applyBorder="1" applyAlignment="1">
      <alignment/>
      <protection/>
    </xf>
    <xf numFmtId="9" fontId="1" fillId="0" borderId="14" xfId="64" applyNumberFormat="1" applyFont="1" applyBorder="1" applyAlignment="1">
      <alignment/>
      <protection/>
    </xf>
    <xf numFmtId="9" fontId="4" fillId="0" borderId="13" xfId="64" applyNumberFormat="1" applyFont="1" applyBorder="1" applyAlignment="1">
      <alignment/>
      <protection/>
    </xf>
    <xf numFmtId="9" fontId="1" fillId="0" borderId="12" xfId="64" applyNumberFormat="1" applyFont="1" applyBorder="1" applyAlignment="1">
      <alignment/>
      <protection/>
    </xf>
    <xf numFmtId="9" fontId="2" fillId="0" borderId="42" xfId="64" applyNumberFormat="1" applyFont="1" applyBorder="1" applyAlignment="1">
      <alignment/>
      <protection/>
    </xf>
    <xf numFmtId="9" fontId="1" fillId="0" borderId="37" xfId="64" applyNumberFormat="1" applyFont="1" applyBorder="1" applyAlignment="1">
      <alignment/>
      <protection/>
    </xf>
    <xf numFmtId="9" fontId="1" fillId="0" borderId="42" xfId="64" applyNumberFormat="1" applyFont="1" applyBorder="1" applyAlignment="1">
      <alignment/>
      <protection/>
    </xf>
    <xf numFmtId="9" fontId="2" fillId="0" borderId="18" xfId="0" applyNumberFormat="1" applyFont="1" applyBorder="1" applyAlignment="1">
      <alignment horizontal="right" vertical="center"/>
    </xf>
    <xf numFmtId="9" fontId="1" fillId="0" borderId="16" xfId="0" applyNumberFormat="1" applyFont="1" applyBorder="1" applyAlignment="1">
      <alignment horizontal="right" vertical="center"/>
    </xf>
    <xf numFmtId="9" fontId="2" fillId="0" borderId="14" xfId="0" applyNumberFormat="1" applyFont="1" applyBorder="1" applyAlignment="1">
      <alignment horizontal="right" vertical="center"/>
    </xf>
    <xf numFmtId="9" fontId="1" fillId="0" borderId="14" xfId="0" applyNumberFormat="1" applyFont="1" applyBorder="1" applyAlignment="1">
      <alignment horizontal="right" vertical="center"/>
    </xf>
    <xf numFmtId="9" fontId="1" fillId="0" borderId="1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9" fontId="2" fillId="0" borderId="16" xfId="67" applyNumberFormat="1" applyFont="1" applyBorder="1">
      <alignment/>
      <protection/>
    </xf>
    <xf numFmtId="9" fontId="1" fillId="0" borderId="16" xfId="67" applyNumberFormat="1" applyFont="1" applyBorder="1">
      <alignment/>
      <protection/>
    </xf>
    <xf numFmtId="9" fontId="2" fillId="0" borderId="14" xfId="67" applyNumberFormat="1" applyFont="1" applyBorder="1">
      <alignment/>
      <protection/>
    </xf>
    <xf numFmtId="9" fontId="1" fillId="0" borderId="14" xfId="67" applyNumberFormat="1" applyFont="1" applyBorder="1">
      <alignment/>
      <protection/>
    </xf>
    <xf numFmtId="3" fontId="1" fillId="0" borderId="16" xfId="67" applyNumberFormat="1" applyFont="1" applyBorder="1" applyAlignment="1">
      <alignment horizontal="right"/>
      <protection/>
    </xf>
    <xf numFmtId="9" fontId="8" fillId="0" borderId="13" xfId="81" applyNumberFormat="1" applyFont="1" applyBorder="1" applyAlignment="1">
      <alignment horizontal="right"/>
    </xf>
    <xf numFmtId="9" fontId="10" fillId="0" borderId="13" xfId="81" applyNumberFormat="1" applyFont="1" applyBorder="1" applyAlignment="1">
      <alignment horizontal="right"/>
    </xf>
    <xf numFmtId="9" fontId="8" fillId="0" borderId="12" xfId="81" applyNumberFormat="1" applyFont="1" applyBorder="1" applyAlignment="1">
      <alignment horizontal="right"/>
    </xf>
    <xf numFmtId="9" fontId="10" fillId="0" borderId="12" xfId="81" applyNumberFormat="1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3" fontId="44" fillId="0" borderId="11" xfId="81" applyNumberFormat="1" applyFont="1" applyFill="1" applyBorder="1" applyAlignment="1">
      <alignment horizontal="right"/>
    </xf>
    <xf numFmtId="3" fontId="44" fillId="0" borderId="11" xfId="81" applyNumberFormat="1" applyFont="1" applyBorder="1" applyAlignment="1">
      <alignment horizontal="right"/>
    </xf>
    <xf numFmtId="9" fontId="2" fillId="0" borderId="13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9" fontId="4" fillId="0" borderId="18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9" fontId="1" fillId="0" borderId="18" xfId="0" applyNumberFormat="1" applyFont="1" applyBorder="1" applyAlignment="1">
      <alignment/>
    </xf>
    <xf numFmtId="9" fontId="5" fillId="0" borderId="14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9" fontId="1" fillId="0" borderId="14" xfId="0" applyNumberFormat="1" applyFont="1" applyBorder="1" applyAlignment="1">
      <alignment vertical="center"/>
    </xf>
    <xf numFmtId="9" fontId="4" fillId="0" borderId="11" xfId="67" applyNumberFormat="1" applyFont="1" applyBorder="1">
      <alignment/>
      <protection/>
    </xf>
    <xf numFmtId="9" fontId="8" fillId="0" borderId="19" xfId="72" applyNumberFormat="1" applyFont="1" applyBorder="1">
      <alignment/>
      <protection/>
    </xf>
    <xf numFmtId="9" fontId="8" fillId="0" borderId="11" xfId="72" applyNumberFormat="1" applyFont="1" applyBorder="1">
      <alignment/>
      <protection/>
    </xf>
    <xf numFmtId="9" fontId="10" fillId="0" borderId="16" xfId="72" applyNumberFormat="1" applyFont="1" applyBorder="1">
      <alignment/>
      <protection/>
    </xf>
    <xf numFmtId="3" fontId="42" fillId="0" borderId="30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/>
    </xf>
    <xf numFmtId="9" fontId="4" fillId="0" borderId="11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2" fillId="0" borderId="13" xfId="0" applyNumberFormat="1" applyFont="1" applyBorder="1" applyAlignment="1">
      <alignment horizontal="right"/>
    </xf>
    <xf numFmtId="9" fontId="1" fillId="0" borderId="13" xfId="0" applyNumberFormat="1" applyFont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9" fontId="1" fillId="0" borderId="11" xfId="0" applyNumberFormat="1" applyFont="1" applyBorder="1" applyAlignment="1">
      <alignment horizontal="right"/>
    </xf>
    <xf numFmtId="3" fontId="40" fillId="0" borderId="39" xfId="63" applyNumberFormat="1" applyFont="1" applyBorder="1" applyAlignment="1">
      <alignment vertical="center"/>
      <protection/>
    </xf>
    <xf numFmtId="0" fontId="0" fillId="0" borderId="16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0" fillId="0" borderId="0" xfId="72" applyFont="1" applyAlignment="1">
      <alignment horizontal="center" vertical="center"/>
      <protection/>
    </xf>
    <xf numFmtId="0" fontId="15" fillId="0" borderId="0" xfId="72" applyFont="1" applyAlignment="1">
      <alignment horizontal="center" vertical="center"/>
      <protection/>
    </xf>
    <xf numFmtId="49" fontId="1" fillId="0" borderId="10" xfId="64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1" xfId="72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6" xfId="67" applyBorder="1" applyAlignment="1">
      <alignment horizontal="center"/>
      <protection/>
    </xf>
    <xf numFmtId="0" fontId="1" fillId="0" borderId="10" xfId="67" applyFont="1" applyBorder="1" applyAlignment="1">
      <alignment horizontal="center" vertical="center"/>
      <protection/>
    </xf>
    <xf numFmtId="0" fontId="11" fillId="0" borderId="11" xfId="58" applyBorder="1" applyAlignment="1">
      <alignment horizontal="center" vertical="center"/>
      <protection/>
    </xf>
    <xf numFmtId="0" fontId="11" fillId="0" borderId="16" xfId="58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49" fontId="1" fillId="0" borderId="10" xfId="64" applyNumberFormat="1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14" fillId="0" borderId="0" xfId="63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4" fillId="0" borderId="10" xfId="63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1" fillId="0" borderId="10" xfId="64" applyFont="1" applyBorder="1" applyAlignment="1">
      <alignment horizontal="center" vertical="center" wrapText="1"/>
      <protection/>
    </xf>
    <xf numFmtId="0" fontId="1" fillId="0" borderId="12" xfId="64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center" vertical="center"/>
      <protection/>
    </xf>
    <xf numFmtId="0" fontId="0" fillId="0" borderId="12" xfId="64" applyBorder="1" applyAlignment="1">
      <alignment horizontal="center" vertical="center"/>
      <protection/>
    </xf>
    <xf numFmtId="3" fontId="1" fillId="0" borderId="10" xfId="64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1" xfId="64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2" fontId="1" fillId="0" borderId="0" xfId="67" applyNumberFormat="1" applyFont="1" applyBorder="1" applyAlignment="1">
      <alignment horizontal="center"/>
      <protection/>
    </xf>
    <xf numFmtId="2" fontId="0" fillId="0" borderId="0" xfId="67" applyNumberFormat="1" applyAlignment="1">
      <alignment/>
      <protection/>
    </xf>
    <xf numFmtId="0" fontId="0" fillId="0" borderId="0" xfId="67" applyAlignment="1">
      <alignment/>
      <protection/>
    </xf>
    <xf numFmtId="0" fontId="1" fillId="0" borderId="0" xfId="67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49" fontId="1" fillId="0" borderId="11" xfId="64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0" xfId="0" applyFont="1" applyAlignment="1">
      <alignment horizontal="center"/>
    </xf>
    <xf numFmtId="49" fontId="10" fillId="0" borderId="10" xfId="64" applyNumberFormat="1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0" fillId="0" borderId="26" xfId="65" applyFont="1" applyBorder="1" applyAlignment="1">
      <alignment/>
      <protection/>
    </xf>
    <xf numFmtId="0" fontId="40" fillId="0" borderId="29" xfId="65" applyFont="1" applyBorder="1" applyAlignment="1">
      <alignment/>
      <protection/>
    </xf>
    <xf numFmtId="0" fontId="34" fillId="0" borderId="26" xfId="65" applyFont="1" applyBorder="1" applyAlignment="1">
      <alignment/>
      <protection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0" fontId="40" fillId="0" borderId="53" xfId="65" applyFont="1" applyBorder="1" applyAlignment="1">
      <alignment vertical="center"/>
      <protection/>
    </xf>
    <xf numFmtId="0" fontId="40" fillId="0" borderId="12" xfId="65" applyFont="1" applyBorder="1" applyAlignment="1">
      <alignment vertical="center"/>
      <protection/>
    </xf>
    <xf numFmtId="0" fontId="40" fillId="0" borderId="11" xfId="65" applyFont="1" applyBorder="1" applyAlignment="1">
      <alignment vertical="center"/>
      <protection/>
    </xf>
    <xf numFmtId="0" fontId="40" fillId="0" borderId="10" xfId="65" applyFont="1" applyBorder="1" applyAlignment="1">
      <alignment vertical="center"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 applyAlignment="1">
      <alignment/>
      <protection/>
    </xf>
    <xf numFmtId="0" fontId="3" fillId="0" borderId="0" xfId="0" applyFont="1" applyAlignment="1">
      <alignment/>
    </xf>
    <xf numFmtId="0" fontId="34" fillId="0" borderId="11" xfId="65" applyFont="1" applyBorder="1" applyAlignment="1">
      <alignment vertical="center" wrapText="1"/>
      <protection/>
    </xf>
    <xf numFmtId="0" fontId="40" fillId="0" borderId="35" xfId="65" applyFont="1" applyBorder="1" applyAlignment="1">
      <alignment vertical="center" wrapText="1"/>
      <protection/>
    </xf>
    <xf numFmtId="0" fontId="34" fillId="0" borderId="10" xfId="65" applyFont="1" applyBorder="1" applyAlignment="1">
      <alignment vertical="center" wrapText="1"/>
      <protection/>
    </xf>
    <xf numFmtId="0" fontId="48" fillId="0" borderId="19" xfId="69" applyFont="1" applyBorder="1" applyAlignment="1">
      <alignment horizontal="center" vertical="center"/>
      <protection/>
    </xf>
    <xf numFmtId="0" fontId="48" fillId="0" borderId="11" xfId="69" applyFont="1" applyBorder="1" applyAlignment="1">
      <alignment horizontal="center" vertical="center"/>
      <protection/>
    </xf>
    <xf numFmtId="0" fontId="48" fillId="0" borderId="23" xfId="69" applyFont="1" applyBorder="1" applyAlignment="1">
      <alignment/>
      <protection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43" fillId="0" borderId="10" xfId="69" applyFont="1" applyBorder="1" applyAlignment="1">
      <alignment horizontal="center" vertical="center" wrapText="1"/>
      <protection/>
    </xf>
    <xf numFmtId="0" fontId="43" fillId="0" borderId="12" xfId="69" applyFont="1" applyBorder="1" applyAlignment="1">
      <alignment horizontal="center" vertical="center" wrapText="1"/>
      <protection/>
    </xf>
    <xf numFmtId="0" fontId="11" fillId="0" borderId="11" xfId="69" applyBorder="1" applyAlignment="1">
      <alignment horizontal="center" vertical="center"/>
      <protection/>
    </xf>
    <xf numFmtId="0" fontId="11" fillId="0" borderId="16" xfId="69" applyBorder="1" applyAlignment="1">
      <alignment horizontal="center" vertical="center"/>
      <protection/>
    </xf>
    <xf numFmtId="0" fontId="14" fillId="0" borderId="0" xfId="69" applyFont="1" applyAlignment="1">
      <alignment horizontal="center"/>
      <protection/>
    </xf>
    <xf numFmtId="0" fontId="35" fillId="0" borderId="0" xfId="69" applyFont="1" applyAlignment="1">
      <alignment horizontal="center"/>
      <protection/>
    </xf>
    <xf numFmtId="0" fontId="43" fillId="0" borderId="10" xfId="69" applyFont="1" applyBorder="1" applyAlignment="1">
      <alignment horizontal="center" vertical="center"/>
      <protection/>
    </xf>
    <xf numFmtId="0" fontId="43" fillId="0" borderId="12" xfId="69" applyFont="1" applyBorder="1" applyAlignment="1">
      <alignment horizontal="center" vertical="center"/>
      <protection/>
    </xf>
    <xf numFmtId="0" fontId="43" fillId="0" borderId="15" xfId="69" applyFont="1" applyBorder="1" applyAlignment="1">
      <alignment horizontal="center" vertical="center"/>
      <protection/>
    </xf>
    <xf numFmtId="0" fontId="43" fillId="0" borderId="33" xfId="69" applyFont="1" applyBorder="1" applyAlignment="1">
      <alignment horizontal="center" vertical="center"/>
      <protection/>
    </xf>
    <xf numFmtId="0" fontId="43" fillId="0" borderId="23" xfId="69" applyFont="1" applyBorder="1" applyAlignment="1">
      <alignment horizontal="center" vertical="center"/>
      <protection/>
    </xf>
    <xf numFmtId="0" fontId="43" fillId="0" borderId="30" xfId="69" applyFont="1" applyBorder="1" applyAlignment="1">
      <alignment horizontal="center" vertical="center"/>
      <protection/>
    </xf>
    <xf numFmtId="0" fontId="43" fillId="0" borderId="44" xfId="69" applyFont="1" applyBorder="1" applyAlignment="1">
      <alignment horizontal="center" vertical="center"/>
      <protection/>
    </xf>
    <xf numFmtId="0" fontId="43" fillId="0" borderId="27" xfId="69" applyFont="1" applyBorder="1" applyAlignment="1">
      <alignment horizontal="center" vertical="center"/>
      <protection/>
    </xf>
    <xf numFmtId="0" fontId="48" fillId="0" borderId="10" xfId="69" applyFont="1" applyBorder="1" applyAlignment="1">
      <alignment horizontal="center" vertical="center"/>
      <protection/>
    </xf>
    <xf numFmtId="0" fontId="48" fillId="0" borderId="16" xfId="69" applyFont="1" applyBorder="1" applyAlignment="1">
      <alignment horizontal="center" vertical="center"/>
      <protection/>
    </xf>
    <xf numFmtId="0" fontId="48" fillId="0" borderId="24" xfId="69" applyFont="1" applyBorder="1" applyAlignment="1">
      <alignment horizontal="center" vertical="center" wrapText="1"/>
      <protection/>
    </xf>
    <xf numFmtId="0" fontId="48" fillId="0" borderId="52" xfId="69" applyFont="1" applyBorder="1" applyAlignment="1">
      <alignment horizontal="center" vertical="center" wrapText="1"/>
      <protection/>
    </xf>
    <xf numFmtId="0" fontId="48" fillId="0" borderId="22" xfId="69" applyFont="1" applyBorder="1" applyAlignment="1">
      <alignment horizontal="center" vertical="center" wrapText="1"/>
      <protection/>
    </xf>
    <xf numFmtId="0" fontId="48" fillId="0" borderId="31" xfId="69" applyFont="1" applyBorder="1" applyAlignment="1">
      <alignment horizontal="center" vertical="center" wrapText="1"/>
      <protection/>
    </xf>
    <xf numFmtId="0" fontId="11" fillId="0" borderId="22" xfId="69" applyBorder="1" applyAlignment="1">
      <alignment horizontal="center" vertical="center" wrapText="1"/>
      <protection/>
    </xf>
    <xf numFmtId="0" fontId="11" fillId="0" borderId="31" xfId="69" applyBorder="1" applyAlignment="1">
      <alignment horizontal="center" vertical="center" wrapText="1"/>
      <protection/>
    </xf>
    <xf numFmtId="0" fontId="11" fillId="0" borderId="21" xfId="69" applyBorder="1" applyAlignment="1">
      <alignment horizontal="center" vertical="center" wrapText="1"/>
      <protection/>
    </xf>
    <xf numFmtId="0" fontId="11" fillId="0" borderId="36" xfId="69" applyBorder="1" applyAlignment="1">
      <alignment horizontal="center" vertical="center" wrapText="1"/>
      <protection/>
    </xf>
    <xf numFmtId="0" fontId="48" fillId="0" borderId="24" xfId="69" applyFont="1" applyBorder="1" applyAlignment="1">
      <alignment horizontal="center" vertical="center"/>
      <protection/>
    </xf>
    <xf numFmtId="0" fontId="11" fillId="0" borderId="22" xfId="69" applyBorder="1" applyAlignment="1">
      <alignment horizontal="center" vertical="center"/>
      <protection/>
    </xf>
    <xf numFmtId="0" fontId="11" fillId="0" borderId="21" xfId="69" applyBorder="1" applyAlignment="1">
      <alignment horizontal="center" vertical="center"/>
      <protection/>
    </xf>
    <xf numFmtId="0" fontId="50" fillId="0" borderId="47" xfId="69" applyFont="1" applyBorder="1" applyAlignment="1">
      <alignment horizontal="center" vertical="center" wrapText="1"/>
      <protection/>
    </xf>
    <xf numFmtId="0" fontId="50" fillId="0" borderId="52" xfId="69" applyFont="1" applyBorder="1" applyAlignment="1">
      <alignment horizontal="center" vertical="center" wrapText="1"/>
      <protection/>
    </xf>
    <xf numFmtId="0" fontId="50" fillId="0" borderId="0" xfId="69" applyFont="1" applyBorder="1" applyAlignment="1">
      <alignment horizontal="center" vertical="center" wrapText="1"/>
      <protection/>
    </xf>
    <xf numFmtId="0" fontId="50" fillId="0" borderId="31" xfId="69" applyFont="1" applyBorder="1" applyAlignment="1">
      <alignment horizontal="center" vertical="center" wrapText="1"/>
      <protection/>
    </xf>
    <xf numFmtId="0" fontId="51" fillId="0" borderId="0" xfId="69" applyFont="1" applyBorder="1" applyAlignment="1">
      <alignment horizontal="center" vertical="center" wrapText="1"/>
      <protection/>
    </xf>
    <xf numFmtId="0" fontId="51" fillId="0" borderId="31" xfId="69" applyFont="1" applyBorder="1" applyAlignment="1">
      <alignment horizontal="center" vertical="center" wrapText="1"/>
      <protection/>
    </xf>
    <xf numFmtId="0" fontId="51" fillId="0" borderId="49" xfId="69" applyFont="1" applyBorder="1" applyAlignment="1">
      <alignment horizontal="center" vertical="center" wrapText="1"/>
      <protection/>
    </xf>
    <xf numFmtId="0" fontId="51" fillId="0" borderId="36" xfId="69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8" fillId="0" borderId="22" xfId="69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11" fillId="0" borderId="10" xfId="66" applyBorder="1" applyAlignment="1">
      <alignment horizontal="right" vertical="center"/>
      <protection/>
    </xf>
    <xf numFmtId="0" fontId="11" fillId="0" borderId="12" xfId="66" applyBorder="1" applyAlignment="1">
      <alignment horizontal="right" vertical="center"/>
      <protection/>
    </xf>
    <xf numFmtId="0" fontId="14" fillId="0" borderId="10" xfId="66" applyFont="1" applyBorder="1" applyAlignment="1">
      <alignment horizontal="right" vertical="center"/>
      <protection/>
    </xf>
    <xf numFmtId="0" fontId="14" fillId="0" borderId="12" xfId="66" applyFont="1" applyBorder="1" applyAlignment="1">
      <alignment horizontal="right" vertical="center"/>
      <protection/>
    </xf>
    <xf numFmtId="0" fontId="11" fillId="0" borderId="11" xfId="66" applyFont="1" applyBorder="1" applyAlignment="1">
      <alignment/>
      <protection/>
    </xf>
    <xf numFmtId="0" fontId="11" fillId="0" borderId="12" xfId="66" applyBorder="1" applyAlignment="1">
      <alignment/>
      <protection/>
    </xf>
    <xf numFmtId="0" fontId="11" fillId="0" borderId="15" xfId="66" applyFont="1" applyBorder="1" applyAlignment="1">
      <alignment/>
      <protection/>
    </xf>
    <xf numFmtId="0" fontId="11" fillId="0" borderId="44" xfId="66" applyBorder="1" applyAlignment="1">
      <alignment/>
      <protection/>
    </xf>
    <xf numFmtId="0" fontId="11" fillId="0" borderId="33" xfId="66" applyBorder="1" applyAlignment="1">
      <alignment/>
      <protection/>
    </xf>
    <xf numFmtId="0" fontId="11" fillId="0" borderId="23" xfId="66" applyBorder="1" applyAlignment="1">
      <alignment/>
      <protection/>
    </xf>
    <xf numFmtId="0" fontId="11" fillId="0" borderId="27" xfId="66" applyBorder="1" applyAlignment="1">
      <alignment/>
      <protection/>
    </xf>
    <xf numFmtId="0" fontId="11" fillId="0" borderId="30" xfId="66" applyBorder="1" applyAlignment="1">
      <alignment/>
      <protection/>
    </xf>
    <xf numFmtId="0" fontId="11" fillId="0" borderId="11" xfId="66" applyFont="1" applyBorder="1" applyAlignment="1">
      <alignment wrapText="1"/>
      <protection/>
    </xf>
    <xf numFmtId="0" fontId="11" fillId="0" borderId="11" xfId="66" applyBorder="1" applyAlignment="1">
      <alignment wrapText="1"/>
      <protection/>
    </xf>
    <xf numFmtId="0" fontId="11" fillId="0" borderId="12" xfId="66" applyBorder="1" applyAlignment="1">
      <alignment wrapText="1"/>
      <protection/>
    </xf>
    <xf numFmtId="0" fontId="11" fillId="0" borderId="10" xfId="66" applyFont="1" applyBorder="1" applyAlignment="1">
      <alignment wrapText="1"/>
      <protection/>
    </xf>
    <xf numFmtId="0" fontId="3" fillId="0" borderId="0" xfId="60" applyFont="1" applyAlignment="1">
      <alignment horizontal="center"/>
      <protection/>
    </xf>
    <xf numFmtId="0" fontId="11" fillId="0" borderId="0" xfId="66" applyAlignment="1">
      <alignment/>
      <protection/>
    </xf>
    <xf numFmtId="0" fontId="14" fillId="0" borderId="0" xfId="66" applyFont="1" applyAlignment="1">
      <alignment horizontal="center"/>
      <protection/>
    </xf>
    <xf numFmtId="0" fontId="14" fillId="0" borderId="10" xfId="66" applyFont="1" applyBorder="1" applyAlignment="1">
      <alignment vertical="center" wrapText="1"/>
      <protection/>
    </xf>
    <xf numFmtId="0" fontId="11" fillId="0" borderId="0" xfId="66" applyFont="1" applyBorder="1" applyAlignment="1">
      <alignment wrapText="1"/>
      <protection/>
    </xf>
    <xf numFmtId="0" fontId="11" fillId="0" borderId="27" xfId="66" applyBorder="1" applyAlignment="1">
      <alignment wrapText="1"/>
      <protection/>
    </xf>
    <xf numFmtId="0" fontId="14" fillId="0" borderId="26" xfId="66" applyFont="1" applyBorder="1" applyAlignment="1">
      <alignment horizontal="center"/>
      <protection/>
    </xf>
    <xf numFmtId="0" fontId="14" fillId="0" borderId="48" xfId="66" applyFont="1" applyBorder="1" applyAlignment="1">
      <alignment horizontal="center"/>
      <protection/>
    </xf>
    <xf numFmtId="0" fontId="14" fillId="0" borderId="29" xfId="66" applyFont="1" applyBorder="1" applyAlignment="1">
      <alignment horizontal="center"/>
      <protection/>
    </xf>
    <xf numFmtId="0" fontId="11" fillId="0" borderId="48" xfId="66" applyBorder="1" applyAlignment="1">
      <alignment horizontal="center"/>
      <protection/>
    </xf>
    <xf numFmtId="0" fontId="14" fillId="0" borderId="15" xfId="66" applyFont="1" applyBorder="1" applyAlignment="1">
      <alignment/>
      <protection/>
    </xf>
    <xf numFmtId="0" fontId="14" fillId="0" borderId="44" xfId="66" applyFont="1" applyBorder="1" applyAlignment="1">
      <alignment/>
      <protection/>
    </xf>
    <xf numFmtId="0" fontId="14" fillId="0" borderId="33" xfId="66" applyFont="1" applyBorder="1" applyAlignment="1">
      <alignment/>
      <protection/>
    </xf>
    <xf numFmtId="0" fontId="14" fillId="0" borderId="23" xfId="66" applyFont="1" applyBorder="1" applyAlignment="1">
      <alignment/>
      <protection/>
    </xf>
    <xf numFmtId="0" fontId="14" fillId="0" borderId="27" xfId="66" applyFont="1" applyBorder="1" applyAlignment="1">
      <alignment/>
      <protection/>
    </xf>
    <xf numFmtId="0" fontId="14" fillId="0" borderId="30" xfId="66" applyFont="1" applyBorder="1" applyAlignment="1">
      <alignment/>
      <protection/>
    </xf>
    <xf numFmtId="0" fontId="11" fillId="0" borderId="10" xfId="66" applyFont="1" applyBorder="1" applyAlignment="1">
      <alignment/>
      <protection/>
    </xf>
    <xf numFmtId="0" fontId="14" fillId="0" borderId="15" xfId="66" applyFont="1" applyBorder="1" applyAlignment="1">
      <alignment vertical="center" wrapText="1"/>
      <protection/>
    </xf>
    <xf numFmtId="0" fontId="14" fillId="0" borderId="44" xfId="66" applyFont="1" applyBorder="1" applyAlignment="1">
      <alignment vertical="center" wrapText="1"/>
      <protection/>
    </xf>
    <xf numFmtId="0" fontId="14" fillId="0" borderId="33" xfId="66" applyFont="1" applyBorder="1" applyAlignment="1">
      <alignment vertical="center" wrapText="1"/>
      <protection/>
    </xf>
    <xf numFmtId="0" fontId="14" fillId="0" borderId="22" xfId="66" applyFont="1" applyBorder="1" applyAlignment="1">
      <alignment vertical="center" wrapText="1"/>
      <protection/>
    </xf>
    <xf numFmtId="0" fontId="14" fillId="0" borderId="0" xfId="66" applyFont="1" applyBorder="1" applyAlignment="1">
      <alignment vertical="center" wrapText="1"/>
      <protection/>
    </xf>
    <xf numFmtId="0" fontId="14" fillId="0" borderId="31" xfId="66" applyFont="1" applyBorder="1" applyAlignment="1">
      <alignment vertical="center" wrapText="1"/>
      <protection/>
    </xf>
    <xf numFmtId="0" fontId="11" fillId="0" borderId="23" xfId="66" applyBorder="1" applyAlignment="1">
      <alignment wrapText="1"/>
      <protection/>
    </xf>
    <xf numFmtId="0" fontId="11" fillId="0" borderId="30" xfId="66" applyBorder="1" applyAlignment="1">
      <alignment wrapText="1"/>
      <protection/>
    </xf>
    <xf numFmtId="0" fontId="14" fillId="0" borderId="10" xfId="66" applyFont="1" applyBorder="1" applyAlignment="1">
      <alignment vertical="center"/>
      <protection/>
    </xf>
    <xf numFmtId="0" fontId="14" fillId="0" borderId="11" xfId="66" applyFont="1" applyBorder="1" applyAlignment="1">
      <alignment vertical="center"/>
      <protection/>
    </xf>
    <xf numFmtId="0" fontId="14" fillId="0" borderId="12" xfId="66" applyFont="1" applyBorder="1" applyAlignment="1">
      <alignment vertical="center"/>
      <protection/>
    </xf>
    <xf numFmtId="0" fontId="46" fillId="0" borderId="0" xfId="59" applyFont="1" applyAlignment="1">
      <alignment horizontal="center" vertical="center"/>
      <protection/>
    </xf>
    <xf numFmtId="0" fontId="14" fillId="0" borderId="0" xfId="73" applyFont="1" applyAlignment="1">
      <alignment horizontal="center" vertical="center"/>
      <protection/>
    </xf>
    <xf numFmtId="0" fontId="15" fillId="0" borderId="26" xfId="73" applyFont="1" applyBorder="1" applyAlignment="1">
      <alignment horizontal="center" vertical="center"/>
      <protection/>
    </xf>
    <xf numFmtId="0" fontId="15" fillId="0" borderId="29" xfId="73" applyFont="1" applyBorder="1" applyAlignment="1">
      <alignment horizontal="center" vertical="center"/>
      <protection/>
    </xf>
    <xf numFmtId="0" fontId="15" fillId="0" borderId="44" xfId="73" applyFont="1" applyBorder="1" applyAlignment="1">
      <alignment horizontal="center" vertical="center"/>
      <protection/>
    </xf>
    <xf numFmtId="0" fontId="15" fillId="0" borderId="27" xfId="73" applyFont="1" applyBorder="1" applyAlignment="1">
      <alignment horizontal="center" vertical="center"/>
      <protection/>
    </xf>
    <xf numFmtId="0" fontId="14" fillId="0" borderId="10" xfId="73" applyFont="1" applyBorder="1" applyAlignment="1">
      <alignment horizontal="center" vertical="center"/>
      <protection/>
    </xf>
    <xf numFmtId="0" fontId="14" fillId="0" borderId="12" xfId="73" applyFont="1" applyBorder="1" applyAlignment="1">
      <alignment horizontal="center" vertical="center"/>
      <protection/>
    </xf>
    <xf numFmtId="0" fontId="14" fillId="0" borderId="10" xfId="71" applyFont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56" fillId="0" borderId="15" xfId="71" applyFont="1" applyBorder="1" applyAlignment="1">
      <alignment horizontal="center" vertical="center" wrapText="1"/>
      <protection/>
    </xf>
    <xf numFmtId="0" fontId="56" fillId="0" borderId="23" xfId="71" applyFont="1" applyBorder="1" applyAlignment="1">
      <alignment horizontal="center" vertical="center" wrapText="1"/>
      <protection/>
    </xf>
    <xf numFmtId="0" fontId="56" fillId="0" borderId="10" xfId="71" applyFont="1" applyFill="1" applyBorder="1" applyAlignment="1">
      <alignment horizontal="center" vertical="center" wrapText="1"/>
      <protection/>
    </xf>
    <xf numFmtId="0" fontId="47" fillId="0" borderId="0" xfId="71" applyFont="1" applyAlignment="1">
      <alignment horizontal="center" vertical="center"/>
      <protection/>
    </xf>
    <xf numFmtId="0" fontId="54" fillId="0" borderId="0" xfId="71" applyFont="1" applyAlignment="1">
      <alignment horizontal="center" vertical="center"/>
      <protection/>
    </xf>
    <xf numFmtId="0" fontId="56" fillId="0" borderId="10" xfId="71" applyFont="1" applyBorder="1" applyAlignment="1">
      <alignment horizontal="center" vertical="center" wrapText="1"/>
      <protection/>
    </xf>
    <xf numFmtId="0" fontId="56" fillId="0" borderId="12" xfId="71" applyFont="1" applyBorder="1" applyAlignment="1">
      <alignment horizontal="center" vertical="center" wrapText="1"/>
      <protection/>
    </xf>
    <xf numFmtId="0" fontId="56" fillId="0" borderId="33" xfId="71" applyFont="1" applyBorder="1" applyAlignment="1">
      <alignment horizontal="center" vertical="center" wrapText="1"/>
      <protection/>
    </xf>
    <xf numFmtId="0" fontId="56" fillId="0" borderId="30" xfId="71" applyFont="1" applyBorder="1" applyAlignment="1">
      <alignment horizontal="center" vertical="center" wrapText="1"/>
      <protection/>
    </xf>
    <xf numFmtId="0" fontId="56" fillId="0" borderId="26" xfId="71" applyFont="1" applyBorder="1" applyAlignment="1">
      <alignment horizontal="center" vertical="center" wrapText="1"/>
      <protection/>
    </xf>
    <xf numFmtId="0" fontId="56" fillId="0" borderId="29" xfId="71" applyFont="1" applyBorder="1" applyAlignment="1">
      <alignment horizontal="center" vertical="center" wrapText="1"/>
      <protection/>
    </xf>
    <xf numFmtId="0" fontId="56" fillId="0" borderId="48" xfId="7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56" fillId="0" borderId="12" xfId="71" applyFont="1" applyFill="1" applyBorder="1" applyAlignment="1">
      <alignment horizontal="center" vertical="center" wrapText="1"/>
      <protection/>
    </xf>
    <xf numFmtId="0" fontId="11" fillId="0" borderId="12" xfId="71" applyBorder="1" applyAlignment="1">
      <alignment horizontal="center" vertical="center" wrapText="1"/>
      <protection/>
    </xf>
    <xf numFmtId="0" fontId="14" fillId="0" borderId="0" xfId="71" applyFont="1" applyAlignment="1">
      <alignment horizontal="center" vertical="center" wrapText="1"/>
      <protection/>
    </xf>
    <xf numFmtId="0" fontId="56" fillId="0" borderId="13" xfId="71" applyFont="1" applyFill="1" applyBorder="1" applyAlignment="1">
      <alignment horizontal="center" vertical="center" wrapText="1"/>
      <protection/>
    </xf>
    <xf numFmtId="0" fontId="55" fillId="0" borderId="0" xfId="71" applyFont="1" applyAlignment="1">
      <alignment horizontal="center" vertical="center"/>
      <protection/>
    </xf>
    <xf numFmtId="0" fontId="55" fillId="0" borderId="0" xfId="71" applyFont="1" applyAlignment="1">
      <alignment horizontal="center"/>
      <protection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40" fillId="0" borderId="10" xfId="59" applyNumberFormat="1" applyFont="1" applyBorder="1" applyAlignment="1">
      <alignment vertical="center"/>
      <protection/>
    </xf>
    <xf numFmtId="3" fontId="11" fillId="0" borderId="12" xfId="57" applyNumberFormat="1" applyFont="1" applyBorder="1" applyAlignment="1">
      <alignment vertical="center"/>
      <protection/>
    </xf>
    <xf numFmtId="0" fontId="36" fillId="0" borderId="15" xfId="59" applyFont="1" applyBorder="1" applyAlignment="1">
      <alignment vertical="center" wrapText="1"/>
      <protection/>
    </xf>
    <xf numFmtId="0" fontId="36" fillId="0" borderId="33" xfId="57" applyFont="1" applyBorder="1" applyAlignment="1">
      <alignment vertical="center" wrapText="1"/>
      <protection/>
    </xf>
    <xf numFmtId="0" fontId="36" fillId="0" borderId="23" xfId="57" applyFont="1" applyBorder="1" applyAlignment="1">
      <alignment vertical="center" wrapText="1"/>
      <protection/>
    </xf>
    <xf numFmtId="0" fontId="36" fillId="0" borderId="30" xfId="57" applyFont="1" applyBorder="1" applyAlignment="1">
      <alignment vertical="center" wrapText="1"/>
      <protection/>
    </xf>
    <xf numFmtId="3" fontId="40" fillId="0" borderId="16" xfId="57" applyNumberFormat="1" applyFont="1" applyBorder="1" applyAlignment="1">
      <alignment vertical="center"/>
      <protection/>
    </xf>
    <xf numFmtId="3" fontId="34" fillId="0" borderId="10" xfId="59" applyNumberFormat="1" applyFont="1" applyBorder="1" applyAlignment="1">
      <alignment vertical="center"/>
      <protection/>
    </xf>
    <xf numFmtId="3" fontId="34" fillId="0" borderId="16" xfId="59" applyNumberFormat="1" applyFont="1" applyBorder="1" applyAlignment="1">
      <alignment vertical="center"/>
      <protection/>
    </xf>
    <xf numFmtId="3" fontId="34" fillId="0" borderId="12" xfId="59" applyNumberFormat="1" applyFont="1" applyBorder="1" applyAlignment="1">
      <alignment vertical="center"/>
      <protection/>
    </xf>
    <xf numFmtId="0" fontId="36" fillId="0" borderId="21" xfId="57" applyFont="1" applyBorder="1" applyAlignment="1">
      <alignment vertical="center" wrapText="1"/>
      <protection/>
    </xf>
    <xf numFmtId="0" fontId="36" fillId="0" borderId="36" xfId="57" applyFont="1" applyBorder="1" applyAlignment="1">
      <alignment vertical="center" wrapText="1"/>
      <protection/>
    </xf>
    <xf numFmtId="3" fontId="40" fillId="0" borderId="12" xfId="57" applyNumberFormat="1" applyFont="1" applyBorder="1" applyAlignment="1">
      <alignment vertical="center"/>
      <protection/>
    </xf>
    <xf numFmtId="3" fontId="34" fillId="0" borderId="11" xfId="59" applyNumberFormat="1" applyFont="1" applyBorder="1" applyAlignment="1">
      <alignment vertical="center"/>
      <protection/>
    </xf>
    <xf numFmtId="3" fontId="40" fillId="0" borderId="11" xfId="59" applyNumberFormat="1" applyFont="1" applyBorder="1" applyAlignment="1">
      <alignment vertical="center"/>
      <protection/>
    </xf>
    <xf numFmtId="3" fontId="40" fillId="0" borderId="12" xfId="59" applyNumberFormat="1" applyFont="1" applyBorder="1" applyAlignment="1">
      <alignment vertical="center"/>
      <protection/>
    </xf>
    <xf numFmtId="0" fontId="36" fillId="0" borderId="22" xfId="59" applyFont="1" applyBorder="1" applyAlignment="1">
      <alignment vertical="center" wrapText="1"/>
      <protection/>
    </xf>
    <xf numFmtId="0" fontId="36" fillId="0" borderId="31" xfId="57" applyFont="1" applyBorder="1" applyAlignment="1">
      <alignment vertical="center" wrapText="1"/>
      <protection/>
    </xf>
    <xf numFmtId="0" fontId="36" fillId="0" borderId="15" xfId="59" applyFont="1" applyBorder="1" applyAlignment="1">
      <alignment horizontal="left" vertical="center" wrapText="1"/>
      <protection/>
    </xf>
    <xf numFmtId="0" fontId="36" fillId="0" borderId="33" xfId="57" applyFont="1" applyBorder="1" applyAlignment="1">
      <alignment horizontal="left" vertical="center" wrapText="1"/>
      <protection/>
    </xf>
    <xf numFmtId="0" fontId="36" fillId="0" borderId="23" xfId="57" applyFont="1" applyBorder="1" applyAlignment="1">
      <alignment horizontal="left" vertical="center" wrapText="1"/>
      <protection/>
    </xf>
    <xf numFmtId="0" fontId="36" fillId="0" borderId="30" xfId="57" applyFont="1" applyBorder="1" applyAlignment="1">
      <alignment horizontal="left" vertical="center" wrapText="1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35" fillId="0" borderId="21" xfId="59" applyFont="1" applyBorder="1" applyAlignment="1">
      <alignment horizontal="center"/>
      <protection/>
    </xf>
    <xf numFmtId="0" fontId="35" fillId="0" borderId="36" xfId="59" applyFont="1" applyBorder="1" applyAlignment="1">
      <alignment horizontal="center"/>
      <protection/>
    </xf>
    <xf numFmtId="0" fontId="36" fillId="0" borderId="22" xfId="59" applyFont="1" applyBorder="1" applyAlignment="1">
      <alignment horizontal="left" vertical="center" wrapText="1"/>
      <protection/>
    </xf>
    <xf numFmtId="0" fontId="36" fillId="0" borderId="31" xfId="57" applyFont="1" applyBorder="1" applyAlignment="1">
      <alignment horizontal="left" vertical="center" wrapText="1"/>
      <protection/>
    </xf>
    <xf numFmtId="3" fontId="35" fillId="0" borderId="13" xfId="68" applyNumberFormat="1" applyFont="1" applyBorder="1" applyAlignment="1">
      <alignment vertical="center"/>
      <protection/>
    </xf>
    <xf numFmtId="3" fontId="35" fillId="0" borderId="43" xfId="68" applyNumberFormat="1" applyFont="1" applyBorder="1" applyAlignment="1">
      <alignment vertical="center"/>
      <protection/>
    </xf>
    <xf numFmtId="0" fontId="35" fillId="0" borderId="13" xfId="68" applyFont="1" applyBorder="1" applyAlignment="1">
      <alignment horizontal="center" vertical="center"/>
      <protection/>
    </xf>
    <xf numFmtId="0" fontId="35" fillId="0" borderId="13" xfId="68" applyFont="1" applyBorder="1" applyAlignment="1">
      <alignment vertical="center" wrapText="1"/>
      <protection/>
    </xf>
    <xf numFmtId="0" fontId="35" fillId="0" borderId="43" xfId="68" applyFont="1" applyBorder="1" applyAlignment="1">
      <alignment vertical="center" wrapText="1"/>
      <protection/>
    </xf>
    <xf numFmtId="49" fontId="36" fillId="0" borderId="10" xfId="68" applyNumberFormat="1" applyFont="1" applyBorder="1" applyAlignment="1">
      <alignment horizontal="center" vertical="center"/>
      <protection/>
    </xf>
    <xf numFmtId="49" fontId="36" fillId="0" borderId="11" xfId="68" applyNumberFormat="1" applyFont="1" applyBorder="1" applyAlignment="1">
      <alignment horizontal="center" vertical="center"/>
      <protection/>
    </xf>
    <xf numFmtId="49" fontId="36" fillId="0" borderId="12" xfId="68" applyNumberFormat="1" applyFont="1" applyBorder="1" applyAlignment="1">
      <alignment horizontal="center" vertical="center"/>
      <protection/>
    </xf>
    <xf numFmtId="3" fontId="36" fillId="0" borderId="13" xfId="68" applyNumberFormat="1" applyFont="1" applyBorder="1" applyAlignment="1">
      <alignment vertical="center"/>
      <protection/>
    </xf>
    <xf numFmtId="0" fontId="35" fillId="0" borderId="13" xfId="68" applyFont="1" applyBorder="1" applyAlignment="1">
      <alignment horizontal="center" vertical="center" wrapText="1"/>
      <protection/>
    </xf>
    <xf numFmtId="0" fontId="36" fillId="0" borderId="13" xfId="68" applyFont="1" applyBorder="1" applyAlignment="1">
      <alignment vertical="center" wrapText="1"/>
      <protection/>
    </xf>
    <xf numFmtId="0" fontId="14" fillId="0" borderId="0" xfId="68" applyFont="1" applyAlignment="1">
      <alignment horizontal="center" vertical="center"/>
      <protection/>
    </xf>
    <xf numFmtId="0" fontId="35" fillId="0" borderId="39" xfId="68" applyFont="1" applyBorder="1" applyAlignment="1">
      <alignment vertical="center" wrapText="1"/>
      <protection/>
    </xf>
    <xf numFmtId="3" fontId="35" fillId="0" borderId="39" xfId="68" applyNumberFormat="1" applyFont="1" applyBorder="1" applyAlignment="1">
      <alignment vertical="center"/>
      <protection/>
    </xf>
    <xf numFmtId="0" fontId="14" fillId="0" borderId="0" xfId="6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8" fillId="0" borderId="13" xfId="71" applyFont="1" applyFill="1" applyBorder="1" applyAlignment="1">
      <alignment horizontal="right" vertical="center" wrapText="1"/>
      <protection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097-11-igmellékelt" xfId="61"/>
    <cellStyle name="Normál_2010koltsegvetesjan13" xfId="62"/>
    <cellStyle name="Normál_2011müködésifelhalmérlegfebr17" xfId="63"/>
    <cellStyle name="Normál_2012éviköltségvetésjan19este" xfId="64"/>
    <cellStyle name="Normál_2012koncepcióhozhitel állomány" xfId="65"/>
    <cellStyle name="Normál_2012létszám tábla" xfId="66"/>
    <cellStyle name="Normál_2014.évi költségvetés tervezés jan11" xfId="67"/>
    <cellStyle name="Normál_3évsaját bevétel-2013" xfId="68"/>
    <cellStyle name="Normál_eus tábla" xfId="69"/>
    <cellStyle name="Normal_KARSZJ3" xfId="70"/>
    <cellStyle name="Normál_Kötelző feladatok" xfId="71"/>
    <cellStyle name="Normál_közterület" xfId="72"/>
    <cellStyle name="Normál_közvetett támogatás" xfId="73"/>
    <cellStyle name="Normal_KTRSZJ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B28">
      <selection activeCell="C10" sqref="C10"/>
    </sheetView>
  </sheetViews>
  <sheetFormatPr defaultColWidth="9.125" defaultRowHeight="12.75"/>
  <cols>
    <col min="1" max="1" width="58.875" style="242" customWidth="1"/>
    <col min="2" max="3" width="11.375" style="242" customWidth="1"/>
    <col min="4" max="4" width="51.875" style="242" customWidth="1"/>
    <col min="5" max="5" width="12.25390625" style="242" customWidth="1"/>
    <col min="6" max="6" width="12.75390625" style="242" customWidth="1"/>
    <col min="7" max="16384" width="9.125" style="242" customWidth="1"/>
  </cols>
  <sheetData>
    <row r="1" spans="1:4" ht="12.75">
      <c r="A1" s="943" t="s">
        <v>9</v>
      </c>
      <c r="B1" s="944"/>
      <c r="C1" s="944"/>
      <c r="D1" s="944"/>
    </row>
    <row r="2" spans="1:4" ht="12.75">
      <c r="A2" s="943" t="s">
        <v>10</v>
      </c>
      <c r="B2" s="944"/>
      <c r="C2" s="944"/>
      <c r="D2" s="944"/>
    </row>
    <row r="3" spans="1:5" ht="9" customHeight="1">
      <c r="A3" s="384"/>
      <c r="B3" s="384"/>
      <c r="C3" s="384"/>
      <c r="D3" s="384"/>
      <c r="E3" s="863" t="s">
        <v>450</v>
      </c>
    </row>
    <row r="4" spans="1:6" ht="12.75" customHeight="1">
      <c r="A4" s="945" t="s">
        <v>343</v>
      </c>
      <c r="B4" s="941" t="s">
        <v>906</v>
      </c>
      <c r="C4" s="941" t="s">
        <v>597</v>
      </c>
      <c r="D4" s="945" t="s">
        <v>344</v>
      </c>
      <c r="E4" s="941" t="s">
        <v>906</v>
      </c>
      <c r="F4" s="941" t="s">
        <v>597</v>
      </c>
    </row>
    <row r="5" spans="1:6" ht="24.75" customHeight="1" thickBot="1">
      <c r="A5" s="946"/>
      <c r="B5" s="942"/>
      <c r="C5" s="942"/>
      <c r="D5" s="946"/>
      <c r="E5" s="942"/>
      <c r="F5" s="942"/>
    </row>
    <row r="6" spans="1:7" s="307" customFormat="1" ht="12.75" thickTop="1">
      <c r="A6" s="328"/>
      <c r="B6" s="412"/>
      <c r="C6" s="412"/>
      <c r="D6" s="332" t="s">
        <v>345</v>
      </c>
      <c r="E6" s="329">
        <f>SUM('1c.mell '!C153)</f>
        <v>2978279</v>
      </c>
      <c r="F6" s="329">
        <f>SUM('1c.mell '!D153)</f>
        <v>3052209</v>
      </c>
      <c r="G6" s="306"/>
    </row>
    <row r="7" spans="1:7" s="307" customFormat="1" ht="12">
      <c r="A7" s="617" t="s">
        <v>183</v>
      </c>
      <c r="B7" s="316">
        <f>SUM('1b.mell '!C239)</f>
        <v>1475835</v>
      </c>
      <c r="C7" s="316">
        <f>SUM('1b.mell '!D239)</f>
        <v>1585253</v>
      </c>
      <c r="D7" s="333" t="s">
        <v>415</v>
      </c>
      <c r="E7" s="329">
        <f>SUM('1c.mell '!C154)</f>
        <v>836444</v>
      </c>
      <c r="F7" s="329">
        <f>SUM('1c.mell '!D154)</f>
        <v>871016</v>
      </c>
      <c r="G7" s="306"/>
    </row>
    <row r="8" spans="1:7" s="307" customFormat="1" ht="12">
      <c r="A8" s="617" t="s">
        <v>189</v>
      </c>
      <c r="B8" s="316"/>
      <c r="C8" s="316"/>
      <c r="D8" s="315" t="s">
        <v>346</v>
      </c>
      <c r="E8" s="329">
        <f>SUM('1c.mell '!C155)</f>
        <v>5156184</v>
      </c>
      <c r="F8" s="329">
        <f>SUM('1c.mell '!D155)</f>
        <v>5665790</v>
      </c>
      <c r="G8" s="306"/>
    </row>
    <row r="9" spans="1:7" s="307" customFormat="1" ht="12.75" thickBot="1">
      <c r="A9" s="618" t="s">
        <v>278</v>
      </c>
      <c r="B9" s="626"/>
      <c r="C9" s="626">
        <f>SUM('1b.mell '!D241)</f>
        <v>15081</v>
      </c>
      <c r="D9" s="315" t="s">
        <v>15</v>
      </c>
      <c r="E9" s="329">
        <f>SUM('1c.mell '!C156)</f>
        <v>185205</v>
      </c>
      <c r="F9" s="329">
        <f>SUM('1c.mell '!D156)</f>
        <v>256796</v>
      </c>
      <c r="G9" s="306"/>
    </row>
    <row r="10" spans="1:7" s="307" customFormat="1" ht="12.75" thickBot="1">
      <c r="A10" s="619" t="s">
        <v>191</v>
      </c>
      <c r="B10" s="627">
        <f>SUM(B7:B9)</f>
        <v>1475835</v>
      </c>
      <c r="C10" s="627">
        <f>SUM(C7:C9)</f>
        <v>1600334</v>
      </c>
      <c r="D10" s="315" t="s">
        <v>14</v>
      </c>
      <c r="E10" s="329">
        <f>SUM('1c.mell '!C157)</f>
        <v>1199925</v>
      </c>
      <c r="F10" s="329">
        <f>SUM('1c.mell '!D157)</f>
        <v>1601415</v>
      </c>
      <c r="G10" s="306"/>
    </row>
    <row r="11" spans="1:7" s="307" customFormat="1" ht="12">
      <c r="A11" s="402" t="s">
        <v>192</v>
      </c>
      <c r="B11" s="329">
        <f>SUM('1b.mell '!C243)</f>
        <v>3100000</v>
      </c>
      <c r="C11" s="329">
        <f>SUM('1b.mell '!D243)</f>
        <v>3100000</v>
      </c>
      <c r="D11" s="315"/>
      <c r="E11" s="316"/>
      <c r="F11" s="316"/>
      <c r="G11" s="306"/>
    </row>
    <row r="12" spans="1:7" s="307" customFormat="1" ht="12">
      <c r="A12" s="402" t="s">
        <v>193</v>
      </c>
      <c r="B12" s="329">
        <f>SUM('1b.mell '!C244)</f>
        <v>3597165</v>
      </c>
      <c r="C12" s="329">
        <f>SUM('1b.mell '!D244)</f>
        <v>3703165</v>
      </c>
      <c r="D12" s="315"/>
      <c r="E12" s="316"/>
      <c r="F12" s="316"/>
      <c r="G12" s="306"/>
    </row>
    <row r="13" spans="1:7" s="307" customFormat="1" ht="12.75" thickBot="1">
      <c r="A13" s="618" t="s">
        <v>241</v>
      </c>
      <c r="B13" s="329">
        <f>SUM('1b.mell '!C245)</f>
        <v>494368</v>
      </c>
      <c r="C13" s="329">
        <f>SUM('1b.mell '!D245)</f>
        <v>494518</v>
      </c>
      <c r="D13" s="315"/>
      <c r="E13" s="316"/>
      <c r="F13" s="316"/>
      <c r="G13" s="306"/>
    </row>
    <row r="14" spans="1:7" s="307" customFormat="1" ht="13.5" thickBot="1">
      <c r="A14" s="620" t="s">
        <v>202</v>
      </c>
      <c r="B14" s="627">
        <f>SUM(B11:B13)</f>
        <v>7191533</v>
      </c>
      <c r="C14" s="627">
        <f>SUM(C11:C13)</f>
        <v>7297683</v>
      </c>
      <c r="D14" s="320"/>
      <c r="E14" s="321"/>
      <c r="F14" s="321"/>
      <c r="G14" s="306"/>
    </row>
    <row r="15" spans="1:7" s="307" customFormat="1" ht="12">
      <c r="A15" s="402" t="s">
        <v>203</v>
      </c>
      <c r="B15" s="329">
        <f>SUM('1b.mell '!C247)</f>
        <v>1394459</v>
      </c>
      <c r="C15" s="329">
        <f>SUM('1b.mell '!D247)</f>
        <v>1394459</v>
      </c>
      <c r="D15" s="320"/>
      <c r="E15" s="321"/>
      <c r="F15" s="321"/>
      <c r="G15" s="306"/>
    </row>
    <row r="16" spans="1:7" s="307" customFormat="1" ht="12">
      <c r="A16" s="617" t="s">
        <v>204</v>
      </c>
      <c r="B16" s="329">
        <f>SUM('1b.mell '!C248)</f>
        <v>242925</v>
      </c>
      <c r="C16" s="329">
        <f>SUM('1b.mell '!D248)</f>
        <v>242925</v>
      </c>
      <c r="D16" s="320"/>
      <c r="E16" s="321"/>
      <c r="F16" s="321"/>
      <c r="G16" s="306"/>
    </row>
    <row r="17" spans="1:7" s="307" customFormat="1" ht="12">
      <c r="A17" s="617" t="s">
        <v>208</v>
      </c>
      <c r="B17" s="329">
        <f>SUM('1b.mell '!C249)</f>
        <v>216797</v>
      </c>
      <c r="C17" s="329">
        <f>SUM('1b.mell '!D249)</f>
        <v>223113</v>
      </c>
      <c r="D17" s="320"/>
      <c r="E17" s="321"/>
      <c r="F17" s="321"/>
      <c r="G17" s="306"/>
    </row>
    <row r="18" spans="1:7" s="307" customFormat="1" ht="12">
      <c r="A18" s="617" t="s">
        <v>209</v>
      </c>
      <c r="B18" s="329">
        <f>SUM('1b.mell '!C250)</f>
        <v>1328238</v>
      </c>
      <c r="C18" s="329">
        <f>SUM('1b.mell '!D250)</f>
        <v>1328238</v>
      </c>
      <c r="D18" s="311"/>
      <c r="E18" s="312"/>
      <c r="F18" s="312"/>
      <c r="G18" s="306"/>
    </row>
    <row r="19" spans="1:7" s="307" customFormat="1" ht="12">
      <c r="A19" s="402" t="s">
        <v>210</v>
      </c>
      <c r="B19" s="329">
        <f>SUM('1b.mell '!C251)</f>
        <v>0</v>
      </c>
      <c r="C19" s="329">
        <f>SUM('1b.mell '!D251)</f>
        <v>0</v>
      </c>
      <c r="D19" s="308"/>
      <c r="E19" s="313"/>
      <c r="F19" s="313"/>
      <c r="G19" s="306"/>
    </row>
    <row r="20" spans="1:7" s="307" customFormat="1" ht="12">
      <c r="A20" s="402" t="s">
        <v>211</v>
      </c>
      <c r="B20" s="329">
        <f>SUM('1b.mell '!C252)</f>
        <v>40400</v>
      </c>
      <c r="C20" s="329">
        <f>SUM('1b.mell '!D252)</f>
        <v>40400</v>
      </c>
      <c r="D20" s="308"/>
      <c r="E20" s="313"/>
      <c r="F20" s="313"/>
      <c r="G20" s="306"/>
    </row>
    <row r="21" spans="1:7" s="307" customFormat="1" ht="12.75" thickBot="1">
      <c r="A21" s="618" t="s">
        <v>212</v>
      </c>
      <c r="B21" s="329">
        <f>SUM('1b.mell '!C253)</f>
        <v>15021</v>
      </c>
      <c r="C21" s="329">
        <f>SUM('1b.mell '!D253)</f>
        <v>8705</v>
      </c>
      <c r="D21" s="308"/>
      <c r="E21" s="313"/>
      <c r="F21" s="313"/>
      <c r="G21" s="306"/>
    </row>
    <row r="22" spans="1:7" s="307" customFormat="1" ht="13.5" thickBot="1">
      <c r="A22" s="620" t="s">
        <v>414</v>
      </c>
      <c r="B22" s="627">
        <f>SUM(B15:B21)</f>
        <v>3237840</v>
      </c>
      <c r="C22" s="627">
        <f>SUM(C15:C21)</f>
        <v>3237840</v>
      </c>
      <c r="D22" s="308"/>
      <c r="E22" s="313"/>
      <c r="F22" s="313"/>
      <c r="G22" s="306"/>
    </row>
    <row r="23" spans="1:7" s="307" customFormat="1" ht="12.75" thickBot="1">
      <c r="A23" s="621" t="s">
        <v>213</v>
      </c>
      <c r="B23" s="628">
        <f>SUM('1b.mell '!C255)</f>
        <v>0</v>
      </c>
      <c r="C23" s="628">
        <f>SUM('1b.mell '!D255)</f>
        <v>0</v>
      </c>
      <c r="D23" s="308"/>
      <c r="E23" s="313"/>
      <c r="F23" s="313"/>
      <c r="G23" s="306"/>
    </row>
    <row r="24" spans="1:7" s="307" customFormat="1" ht="13.5" thickBot="1">
      <c r="A24" s="622" t="s">
        <v>214</v>
      </c>
      <c r="B24" s="636">
        <f>SUM(B23)</f>
        <v>0</v>
      </c>
      <c r="C24" s="636">
        <f>SUM(C23)</f>
        <v>0</v>
      </c>
      <c r="D24" s="309"/>
      <c r="E24" s="314"/>
      <c r="F24" s="314"/>
      <c r="G24" s="306"/>
    </row>
    <row r="25" spans="1:7" s="307" customFormat="1" ht="17.25" thickBot="1" thickTop="1">
      <c r="A25" s="623" t="s">
        <v>924</v>
      </c>
      <c r="B25" s="484">
        <f>SUM(B24,B22,B14,B10)</f>
        <v>11905208</v>
      </c>
      <c r="C25" s="484">
        <f>SUM(C24,C22,C14,C10)</f>
        <v>12135857</v>
      </c>
      <c r="D25" s="347" t="s">
        <v>916</v>
      </c>
      <c r="E25" s="484">
        <f>SUM(E6:E10)</f>
        <v>10356037</v>
      </c>
      <c r="F25" s="484">
        <f>SUM(F6:F10)</f>
        <v>11447226</v>
      </c>
      <c r="G25" s="306"/>
    </row>
    <row r="26" spans="1:7" s="307" customFormat="1" ht="12.75" thickTop="1">
      <c r="A26" s="402" t="s">
        <v>215</v>
      </c>
      <c r="B26" s="322"/>
      <c r="C26" s="322"/>
      <c r="D26" s="308"/>
      <c r="E26" s="652"/>
      <c r="F26" s="652"/>
      <c r="G26" s="306"/>
    </row>
    <row r="27" spans="1:7" s="307" customFormat="1" ht="12">
      <c r="A27" s="617" t="s">
        <v>216</v>
      </c>
      <c r="B27" s="316">
        <f>SUM('1b.mell '!C259)</f>
        <v>2395920</v>
      </c>
      <c r="C27" s="316">
        <f>SUM('1b.mell '!D259)</f>
        <v>2395920</v>
      </c>
      <c r="D27" s="310" t="s">
        <v>247</v>
      </c>
      <c r="E27" s="656">
        <f>SUM('1c.mell '!C160)</f>
        <v>938266</v>
      </c>
      <c r="F27" s="656">
        <f>SUM('1c.mell '!D160)</f>
        <v>1062832</v>
      </c>
      <c r="G27" s="306"/>
    </row>
    <row r="28" spans="1:7" s="307" customFormat="1" ht="12">
      <c r="A28" s="617" t="s">
        <v>217</v>
      </c>
      <c r="B28" s="316">
        <f>SUM('1b.mell '!C260)</f>
        <v>1701355</v>
      </c>
      <c r="C28" s="316">
        <f>SUM('1b.mell '!D260)</f>
        <v>1701355</v>
      </c>
      <c r="D28" s="629" t="s">
        <v>248</v>
      </c>
      <c r="E28" s="656">
        <f>SUM('1c.mell '!C161)</f>
        <v>5406701</v>
      </c>
      <c r="F28" s="656">
        <f>SUM('1c.mell '!D161)</f>
        <v>5833851</v>
      </c>
      <c r="G28" s="306"/>
    </row>
    <row r="29" spans="1:7" s="307" customFormat="1" ht="12.75" thickBot="1">
      <c r="A29" s="625" t="s">
        <v>276</v>
      </c>
      <c r="B29" s="638"/>
      <c r="C29" s="638"/>
      <c r="D29" s="310" t="s">
        <v>347</v>
      </c>
      <c r="E29" s="656">
        <f>SUM('1c.mell '!C162)</f>
        <v>739000</v>
      </c>
      <c r="F29" s="656">
        <f>SUM('1c.mell '!D162)</f>
        <v>1209322</v>
      </c>
      <c r="G29" s="306"/>
    </row>
    <row r="30" spans="1:7" s="307" customFormat="1" ht="13.5" thickBot="1">
      <c r="A30" s="620" t="s">
        <v>219</v>
      </c>
      <c r="B30" s="627">
        <f>SUM(B27:B28)</f>
        <v>4097275</v>
      </c>
      <c r="C30" s="627">
        <f>SUM(C27:C28)</f>
        <v>4097275</v>
      </c>
      <c r="D30" s="311"/>
      <c r="E30" s="312"/>
      <c r="F30" s="312"/>
      <c r="G30" s="306"/>
    </row>
    <row r="31" spans="1:7" s="307" customFormat="1" ht="12">
      <c r="A31" s="402" t="s">
        <v>220</v>
      </c>
      <c r="B31" s="634">
        <f>SUM('1b.mell '!C262)</f>
        <v>880000</v>
      </c>
      <c r="C31" s="634">
        <f>SUM('1b.mell '!D262)</f>
        <v>880000</v>
      </c>
      <c r="D31" s="308"/>
      <c r="E31" s="313"/>
      <c r="F31" s="313"/>
      <c r="G31" s="306"/>
    </row>
    <row r="32" spans="1:7" s="307" customFormat="1" ht="12.75" thickBot="1">
      <c r="A32" s="618" t="s">
        <v>235</v>
      </c>
      <c r="B32" s="626"/>
      <c r="C32" s="626"/>
      <c r="D32" s="308"/>
      <c r="E32" s="313"/>
      <c r="F32" s="313"/>
      <c r="G32" s="306"/>
    </row>
    <row r="33" spans="1:7" s="307" customFormat="1" ht="13.5" thickBot="1">
      <c r="A33" s="620" t="s">
        <v>224</v>
      </c>
      <c r="B33" s="627">
        <f>SUM(B31:B32)</f>
        <v>880000</v>
      </c>
      <c r="C33" s="627">
        <f>SUM(C31:C32)</f>
        <v>880000</v>
      </c>
      <c r="D33" s="657"/>
      <c r="E33" s="637"/>
      <c r="F33" s="637"/>
      <c r="G33" s="306"/>
    </row>
    <row r="34" spans="1:7" s="307" customFormat="1" ht="12.75" customHeight="1">
      <c r="A34" s="624" t="s">
        <v>225</v>
      </c>
      <c r="B34" s="634">
        <f>SUM('1b.mell '!C265)</f>
        <v>65000</v>
      </c>
      <c r="C34" s="634">
        <f>SUM('1b.mell '!D265)</f>
        <v>65000</v>
      </c>
      <c r="D34" s="658"/>
      <c r="E34" s="313"/>
      <c r="F34" s="313"/>
      <c r="G34" s="306"/>
    </row>
    <row r="35" spans="1:7" s="307" customFormat="1" ht="12.75" customHeight="1" thickBot="1">
      <c r="A35" s="625" t="s">
        <v>226</v>
      </c>
      <c r="B35" s="626">
        <f>SUM('1b.mell '!C266)</f>
        <v>2955</v>
      </c>
      <c r="C35" s="626">
        <f>SUM('1b.mell '!D266)</f>
        <v>2955</v>
      </c>
      <c r="D35" s="658"/>
      <c r="E35" s="473"/>
      <c r="F35" s="473"/>
      <c r="G35" s="306"/>
    </row>
    <row r="36" spans="1:7" s="307" customFormat="1" ht="13.5" thickBot="1">
      <c r="A36" s="622" t="s">
        <v>227</v>
      </c>
      <c r="B36" s="636">
        <f>SUM(B34:B35)</f>
        <v>67955</v>
      </c>
      <c r="C36" s="636">
        <f>SUM(C34:C35)</f>
        <v>67955</v>
      </c>
      <c r="D36" s="659"/>
      <c r="E36" s="323"/>
      <c r="F36" s="323"/>
      <c r="G36" s="306"/>
    </row>
    <row r="37" spans="1:7" s="307" customFormat="1" ht="20.25" customHeight="1" thickBot="1" thickTop="1">
      <c r="A37" s="635" t="s">
        <v>925</v>
      </c>
      <c r="B37" s="346">
        <f>SUM(B36,B33,B30)</f>
        <v>5045230</v>
      </c>
      <c r="C37" s="346">
        <f>SUM(C36,C33,C30)</f>
        <v>5045230</v>
      </c>
      <c r="D37" s="349" t="s">
        <v>923</v>
      </c>
      <c r="E37" s="346">
        <f>SUM(E27:E36)</f>
        <v>7083967</v>
      </c>
      <c r="F37" s="346">
        <f>SUM(F27:F36)</f>
        <v>8106005</v>
      </c>
      <c r="G37" s="306"/>
    </row>
    <row r="38" spans="1:7" s="307" customFormat="1" ht="12.75" customHeight="1" thickTop="1">
      <c r="A38" s="402" t="s">
        <v>228</v>
      </c>
      <c r="B38" s="350"/>
      <c r="C38" s="923">
        <f>SUM('1b.mell '!D269)</f>
        <v>1425676</v>
      </c>
      <c r="D38" s="665"/>
      <c r="E38" s="350"/>
      <c r="F38" s="350"/>
      <c r="G38" s="306"/>
    </row>
    <row r="39" spans="1:7" s="307" customFormat="1" ht="12.75" customHeight="1" thickBot="1">
      <c r="A39" s="660" t="s">
        <v>178</v>
      </c>
      <c r="B39" s="661">
        <f>SUM('1b.mell '!C270)</f>
        <v>5454190</v>
      </c>
      <c r="C39" s="661">
        <f>SUM('1b.mell '!D270)</f>
        <v>5490412</v>
      </c>
      <c r="D39" s="655" t="s">
        <v>240</v>
      </c>
      <c r="E39" s="666">
        <f>SUM('1c.mell '!C167)</f>
        <v>5454190</v>
      </c>
      <c r="F39" s="666">
        <f>SUM('1c.mell '!D167)</f>
        <v>5490412</v>
      </c>
      <c r="G39" s="306"/>
    </row>
    <row r="40" spans="1:7" s="307" customFormat="1" ht="15.75" thickBot="1" thickTop="1">
      <c r="A40" s="345" t="s">
        <v>917</v>
      </c>
      <c r="B40" s="318">
        <f>SUM(B39)</f>
        <v>5454190</v>
      </c>
      <c r="C40" s="318">
        <f>SUM(C38:C39)</f>
        <v>6916088</v>
      </c>
      <c r="D40" s="345" t="s">
        <v>918</v>
      </c>
      <c r="E40" s="484">
        <f>SUM(E39)</f>
        <v>5454190</v>
      </c>
      <c r="F40" s="484">
        <f>SUM(F39)</f>
        <v>5490412</v>
      </c>
      <c r="G40" s="306"/>
    </row>
    <row r="41" spans="1:7" s="307" customFormat="1" ht="12.75" thickTop="1">
      <c r="A41" s="402" t="s">
        <v>229</v>
      </c>
      <c r="B41" s="329">
        <f>SUM('1b.mell '!C272)</f>
        <v>420000</v>
      </c>
      <c r="C41" s="329">
        <f>SUM('1b.mell '!D272)</f>
        <v>420000</v>
      </c>
      <c r="D41" s="629" t="s">
        <v>239</v>
      </c>
      <c r="E41" s="329">
        <f>SUM('1c.mell '!C169)</f>
        <v>14063</v>
      </c>
      <c r="F41" s="329">
        <f>SUM('1c.mell '!D169)</f>
        <v>14063</v>
      </c>
      <c r="G41" s="306"/>
    </row>
    <row r="42" spans="1:7" s="307" customFormat="1" ht="12">
      <c r="A42" s="617" t="s">
        <v>230</v>
      </c>
      <c r="B42" s="316">
        <f>SUM('1b.mell '!C273)</f>
        <v>140000</v>
      </c>
      <c r="C42" s="316">
        <f>SUM('1b.mell '!D273)</f>
        <v>596902</v>
      </c>
      <c r="D42" s="310" t="s">
        <v>919</v>
      </c>
      <c r="E42" s="316">
        <f>SUM('1c.mell '!C170)</f>
        <v>56371</v>
      </c>
      <c r="F42" s="316">
        <f>SUM('1c.mell '!D170)</f>
        <v>56371</v>
      </c>
      <c r="G42" s="306"/>
    </row>
    <row r="43" spans="1:7" s="307" customFormat="1" ht="12.75" thickBot="1">
      <c r="A43" s="660" t="s">
        <v>178</v>
      </c>
      <c r="B43" s="661">
        <f>SUM('1b.mell '!C274)</f>
        <v>176600</v>
      </c>
      <c r="C43" s="661">
        <f>SUM('1b.mell '!D274)</f>
        <v>176600</v>
      </c>
      <c r="D43" s="664" t="s">
        <v>240</v>
      </c>
      <c r="E43" s="661">
        <f>SUM('1c.mell '!C172)</f>
        <v>176600</v>
      </c>
      <c r="F43" s="661">
        <f>SUM('1c.mell '!D172)</f>
        <v>176600</v>
      </c>
      <c r="G43" s="306"/>
    </row>
    <row r="44" spans="1:7" s="307" customFormat="1" ht="16.5" customHeight="1" thickBot="1" thickTop="1">
      <c r="A44" s="663" t="s">
        <v>231</v>
      </c>
      <c r="B44" s="318">
        <f>SUM(B41:B43)</f>
        <v>736600</v>
      </c>
      <c r="C44" s="318">
        <f>SUM(C41:C43)</f>
        <v>1193502</v>
      </c>
      <c r="D44" s="347" t="s">
        <v>882</v>
      </c>
      <c r="E44" s="667">
        <f>SUM(E41:E43)</f>
        <v>247034</v>
      </c>
      <c r="F44" s="667">
        <f>SUM(F41:F43)</f>
        <v>247034</v>
      </c>
      <c r="G44" s="306"/>
    </row>
    <row r="45" spans="1:7" s="307" customFormat="1" ht="12.75" customHeight="1" thickTop="1">
      <c r="A45" s="662"/>
      <c r="B45" s="322"/>
      <c r="C45" s="322"/>
      <c r="D45" s="668"/>
      <c r="E45" s="653"/>
      <c r="F45" s="653"/>
      <c r="G45" s="306"/>
    </row>
    <row r="46" spans="1:7" s="307" customFormat="1" ht="12.75" customHeight="1">
      <c r="A46" s="639" t="s">
        <v>277</v>
      </c>
      <c r="B46" s="319"/>
      <c r="C46" s="319"/>
      <c r="D46" s="670" t="s">
        <v>0</v>
      </c>
      <c r="E46" s="654"/>
      <c r="F46" s="654"/>
      <c r="G46" s="306"/>
    </row>
    <row r="47" spans="1:7" s="307" customFormat="1" ht="13.5" thickBot="1">
      <c r="A47" s="640"/>
      <c r="B47" s="641"/>
      <c r="C47" s="641"/>
      <c r="D47" s="669"/>
      <c r="E47" s="661"/>
      <c r="F47" s="661"/>
      <c r="G47" s="306"/>
    </row>
    <row r="48" spans="1:7" s="307" customFormat="1" ht="20.25" customHeight="1" thickBot="1" thickTop="1">
      <c r="A48" s="400" t="s">
        <v>440</v>
      </c>
      <c r="B48" s="348">
        <f>SUM(B25+B37+B41+B42)</f>
        <v>17510438</v>
      </c>
      <c r="C48" s="348">
        <f>SUM(C25+C37+C41+C42+C38)</f>
        <v>19623665</v>
      </c>
      <c r="D48" s="400" t="s">
        <v>977</v>
      </c>
      <c r="E48" s="348">
        <f>SUM(E25+E37+E41+E42)</f>
        <v>17510438</v>
      </c>
      <c r="F48" s="348">
        <f>SUM(F25+F37+F41+F42)</f>
        <v>19623665</v>
      </c>
      <c r="G48" s="306"/>
    </row>
    <row r="49" ht="15.75" thickTop="1">
      <c r="A49" s="305"/>
    </row>
    <row r="50" ht="15">
      <c r="A50" s="305"/>
    </row>
    <row r="51" ht="15">
      <c r="A51" s="305"/>
    </row>
  </sheetData>
  <sheetProtection/>
  <mergeCells count="8">
    <mergeCell ref="F4:F5"/>
    <mergeCell ref="E4:E5"/>
    <mergeCell ref="A1:D1"/>
    <mergeCell ref="A2:D2"/>
    <mergeCell ref="A4:A5"/>
    <mergeCell ref="D4:D5"/>
    <mergeCell ref="B4:B5"/>
    <mergeCell ref="C4:C5"/>
  </mergeCells>
  <printOptions/>
  <pageMargins left="0.1968503937007874" right="0.1968503937007874" top="0.3937007874015748" bottom="0.5905511811023623" header="0.5118110236220472" footer="0.31496062992125984"/>
  <pageSetup firstPageNumber="1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"/>
  <sheetViews>
    <sheetView showZeros="0" zoomScalePageLayoutView="0" workbookViewId="0" topLeftCell="A19">
      <selection activeCell="D37" sqref="D37"/>
    </sheetView>
  </sheetViews>
  <sheetFormatPr defaultColWidth="9.125" defaultRowHeight="12.75"/>
  <cols>
    <col min="1" max="1" width="6.125" style="62" customWidth="1"/>
    <col min="2" max="2" width="52.00390625" style="62" customWidth="1"/>
    <col min="3" max="4" width="13.125" style="28" customWidth="1"/>
    <col min="5" max="5" width="9.75390625" style="493" customWidth="1"/>
    <col min="6" max="6" width="36.25390625" style="62" customWidth="1"/>
    <col min="7" max="16384" width="9.125" style="62" customWidth="1"/>
  </cols>
  <sheetData>
    <row r="1" spans="1:7" s="60" customFormat="1" ht="12.75">
      <c r="A1" s="977" t="s">
        <v>97</v>
      </c>
      <c r="B1" s="944"/>
      <c r="C1" s="944"/>
      <c r="D1" s="944"/>
      <c r="E1" s="944"/>
      <c r="F1" s="944"/>
      <c r="G1" s="189"/>
    </row>
    <row r="2" spans="1:7" s="60" customFormat="1" ht="12.75">
      <c r="A2" s="927" t="s">
        <v>953</v>
      </c>
      <c r="B2" s="969"/>
      <c r="C2" s="969"/>
      <c r="D2" s="969"/>
      <c r="E2" s="969"/>
      <c r="F2" s="969"/>
      <c r="G2" s="135"/>
    </row>
    <row r="3" spans="1:5" s="60" customFormat="1" ht="9.75" customHeight="1">
      <c r="A3" s="45"/>
      <c r="B3" s="45"/>
      <c r="C3" s="139"/>
      <c r="D3" s="139"/>
      <c r="E3" s="488"/>
    </row>
    <row r="4" spans="1:6" s="60" customFormat="1" ht="12">
      <c r="A4" s="122"/>
      <c r="B4" s="122"/>
      <c r="C4" s="139"/>
      <c r="D4" s="139"/>
      <c r="E4" s="488"/>
      <c r="F4" s="186" t="s">
        <v>148</v>
      </c>
    </row>
    <row r="5" spans="1:6" ht="12" customHeight="1">
      <c r="A5" s="48"/>
      <c r="B5" s="114"/>
      <c r="C5" s="941" t="s">
        <v>906</v>
      </c>
      <c r="D5" s="941" t="s">
        <v>597</v>
      </c>
      <c r="E5" s="978" t="s">
        <v>283</v>
      </c>
      <c r="F5" s="3" t="s">
        <v>92</v>
      </c>
    </row>
    <row r="6" spans="1:6" ht="12" customHeight="1">
      <c r="A6" s="15" t="s">
        <v>315</v>
      </c>
      <c r="B6" s="115" t="s">
        <v>91</v>
      </c>
      <c r="C6" s="959"/>
      <c r="D6" s="961"/>
      <c r="E6" s="979"/>
      <c r="F6" s="15" t="s">
        <v>93</v>
      </c>
    </row>
    <row r="7" spans="1:6" s="60" customFormat="1" ht="12.75" customHeight="1" thickBot="1">
      <c r="A7" s="15"/>
      <c r="B7" s="49"/>
      <c r="C7" s="960"/>
      <c r="D7" s="960"/>
      <c r="E7" s="980"/>
      <c r="F7" s="49"/>
    </row>
    <row r="8" spans="1:6" s="60" customFormat="1" ht="12">
      <c r="A8" s="63" t="s">
        <v>114</v>
      </c>
      <c r="B8" s="63" t="s">
        <v>115</v>
      </c>
      <c r="C8" s="3" t="s">
        <v>116</v>
      </c>
      <c r="D8" s="3" t="s">
        <v>117</v>
      </c>
      <c r="E8" s="489" t="s">
        <v>118</v>
      </c>
      <c r="F8" s="15" t="s">
        <v>880</v>
      </c>
    </row>
    <row r="9" spans="1:6" s="60" customFormat="1" ht="12.75">
      <c r="A9" s="21"/>
      <c r="B9" s="646" t="s">
        <v>302</v>
      </c>
      <c r="C9" s="5"/>
      <c r="D9" s="5"/>
      <c r="E9" s="490"/>
      <c r="F9" s="98"/>
    </row>
    <row r="10" spans="1:6" ht="12">
      <c r="A10" s="15"/>
      <c r="B10" s="118" t="s">
        <v>285</v>
      </c>
      <c r="C10" s="138"/>
      <c r="D10" s="138"/>
      <c r="E10" s="491"/>
      <c r="F10" s="53"/>
    </row>
    <row r="11" spans="1:6" ht="12">
      <c r="A11" s="140">
        <v>5011</v>
      </c>
      <c r="B11" s="141" t="s">
        <v>139</v>
      </c>
      <c r="C11" s="157"/>
      <c r="D11" s="157">
        <v>18273</v>
      </c>
      <c r="E11" s="157"/>
      <c r="F11" s="53"/>
    </row>
    <row r="12" spans="1:6" ht="12">
      <c r="A12" s="140"/>
      <c r="B12" s="896" t="s">
        <v>386</v>
      </c>
      <c r="C12" s="157"/>
      <c r="D12" s="897">
        <v>13871</v>
      </c>
      <c r="E12" s="157"/>
      <c r="F12" s="53"/>
    </row>
    <row r="13" spans="1:6" ht="12">
      <c r="A13" s="140"/>
      <c r="B13" s="896" t="s">
        <v>596</v>
      </c>
      <c r="C13" s="157"/>
      <c r="D13" s="897">
        <v>4402</v>
      </c>
      <c r="E13" s="157"/>
      <c r="F13" s="53"/>
    </row>
    <row r="14" spans="1:6" ht="12">
      <c r="A14" s="21">
        <v>5010</v>
      </c>
      <c r="B14" s="133" t="s">
        <v>140</v>
      </c>
      <c r="C14" s="6"/>
      <c r="D14" s="6">
        <f>SUM(D11)</f>
        <v>18273</v>
      </c>
      <c r="E14" s="487"/>
      <c r="F14" s="68"/>
    </row>
    <row r="15" spans="1:6" s="60" customFormat="1" ht="12">
      <c r="A15" s="15"/>
      <c r="B15" s="209" t="s">
        <v>292</v>
      </c>
      <c r="C15" s="132"/>
      <c r="D15" s="132"/>
      <c r="E15" s="142"/>
      <c r="F15" s="59"/>
    </row>
    <row r="16" spans="1:6" ht="12">
      <c r="A16" s="140">
        <v>5021</v>
      </c>
      <c r="B16" s="141" t="s">
        <v>368</v>
      </c>
      <c r="C16" s="142">
        <v>15000</v>
      </c>
      <c r="D16" s="142">
        <v>15000</v>
      </c>
      <c r="E16" s="492">
        <f>SUM(D16/C16)</f>
        <v>1</v>
      </c>
      <c r="F16" s="53"/>
    </row>
    <row r="17" spans="1:6" s="60" customFormat="1" ht="12">
      <c r="A17" s="21">
        <v>5020</v>
      </c>
      <c r="B17" s="133" t="s">
        <v>140</v>
      </c>
      <c r="C17" s="6">
        <f>SUM(C16:C16)</f>
        <v>15000</v>
      </c>
      <c r="D17" s="6">
        <f>SUM(D16:D16)</f>
        <v>15000</v>
      </c>
      <c r="E17" s="487"/>
      <c r="F17" s="181"/>
    </row>
    <row r="18" spans="1:6" s="60" customFormat="1" ht="12" customHeight="1">
      <c r="A18" s="15"/>
      <c r="B18" s="73" t="s">
        <v>904</v>
      </c>
      <c r="C18" s="132"/>
      <c r="D18" s="132"/>
      <c r="E18" s="142"/>
      <c r="F18" s="59"/>
    </row>
    <row r="19" spans="1:6" ht="12">
      <c r="A19" s="140">
        <v>5033</v>
      </c>
      <c r="B19" s="141" t="s">
        <v>849</v>
      </c>
      <c r="C19" s="142">
        <v>20000</v>
      </c>
      <c r="D19" s="142">
        <v>24479</v>
      </c>
      <c r="E19" s="492">
        <f aca="true" t="shared" si="0" ref="E19:E27">SUM(D19/C19)</f>
        <v>1.22395</v>
      </c>
      <c r="F19" s="498"/>
    </row>
    <row r="20" spans="1:6" ht="12">
      <c r="A20" s="140"/>
      <c r="B20" s="896" t="s">
        <v>386</v>
      </c>
      <c r="C20" s="142"/>
      <c r="D20" s="898">
        <v>4479</v>
      </c>
      <c r="E20" s="492"/>
      <c r="F20" s="498"/>
    </row>
    <row r="21" spans="1:6" ht="12">
      <c r="A21" s="140"/>
      <c r="B21" s="896" t="s">
        <v>596</v>
      </c>
      <c r="C21" s="142"/>
      <c r="D21" s="898">
        <v>20000</v>
      </c>
      <c r="E21" s="492"/>
      <c r="F21" s="498"/>
    </row>
    <row r="22" spans="1:6" ht="12">
      <c r="A22" s="140">
        <v>5034</v>
      </c>
      <c r="B22" s="141" t="s">
        <v>394</v>
      </c>
      <c r="C22" s="142">
        <v>55000</v>
      </c>
      <c r="D22" s="142">
        <v>98663</v>
      </c>
      <c r="E22" s="492">
        <f t="shared" si="0"/>
        <v>1.7938727272727273</v>
      </c>
      <c r="F22" s="498"/>
    </row>
    <row r="23" spans="1:6" ht="12">
      <c r="A23" s="140">
        <v>5035</v>
      </c>
      <c r="B23" s="141" t="s">
        <v>395</v>
      </c>
      <c r="C23" s="142">
        <v>10000</v>
      </c>
      <c r="D23" s="142">
        <v>10000</v>
      </c>
      <c r="E23" s="492">
        <f t="shared" si="0"/>
        <v>1</v>
      </c>
      <c r="F23" s="498"/>
    </row>
    <row r="24" spans="1:6" ht="12">
      <c r="A24" s="140">
        <v>5037</v>
      </c>
      <c r="B24" s="867" t="s">
        <v>132</v>
      </c>
      <c r="C24" s="142">
        <v>14775</v>
      </c>
      <c r="D24" s="142">
        <v>14775</v>
      </c>
      <c r="E24" s="492">
        <f t="shared" si="0"/>
        <v>1</v>
      </c>
      <c r="F24" s="498"/>
    </row>
    <row r="25" spans="1:6" ht="12">
      <c r="A25" s="140">
        <v>5038</v>
      </c>
      <c r="B25" s="141" t="s">
        <v>29</v>
      </c>
      <c r="C25" s="142">
        <v>590535</v>
      </c>
      <c r="D25" s="142">
        <v>593532</v>
      </c>
      <c r="E25" s="492">
        <f t="shared" si="0"/>
        <v>1.0050750590566182</v>
      </c>
      <c r="F25" s="386"/>
    </row>
    <row r="26" spans="1:6" ht="12">
      <c r="A26" s="140">
        <v>5039</v>
      </c>
      <c r="B26" s="141" t="s">
        <v>595</v>
      </c>
      <c r="C26" s="142"/>
      <c r="D26" s="142">
        <v>22000</v>
      </c>
      <c r="E26" s="492"/>
      <c r="F26" s="386"/>
    </row>
    <row r="27" spans="1:6" ht="12" customHeight="1">
      <c r="A27" s="21">
        <v>5030</v>
      </c>
      <c r="B27" s="133" t="s">
        <v>140</v>
      </c>
      <c r="C27" s="6">
        <f>SUM(C19:C25)</f>
        <v>690310</v>
      </c>
      <c r="D27" s="6">
        <f>SUM(D19:D26)-D20-D21</f>
        <v>763449</v>
      </c>
      <c r="E27" s="893">
        <f t="shared" si="0"/>
        <v>1.1059509495733801</v>
      </c>
      <c r="F27" s="181"/>
    </row>
    <row r="28" spans="1:6" ht="12" customHeight="1">
      <c r="A28" s="48"/>
      <c r="B28" s="23" t="s">
        <v>295</v>
      </c>
      <c r="C28" s="132"/>
      <c r="D28" s="132"/>
      <c r="E28" s="492"/>
      <c r="F28" s="53"/>
    </row>
    <row r="29" spans="1:6" ht="12" customHeight="1">
      <c r="A29" s="146">
        <v>5041</v>
      </c>
      <c r="B29" s="148" t="s">
        <v>334</v>
      </c>
      <c r="C29" s="132"/>
      <c r="D29" s="132"/>
      <c r="E29" s="492"/>
      <c r="F29" s="53"/>
    </row>
    <row r="30" spans="1:6" ht="12">
      <c r="A30" s="140">
        <v>5043</v>
      </c>
      <c r="B30" s="141" t="s">
        <v>873</v>
      </c>
      <c r="C30" s="142"/>
      <c r="D30" s="142"/>
      <c r="E30" s="492"/>
      <c r="F30" s="386"/>
    </row>
    <row r="31" spans="1:6" ht="12">
      <c r="A31" s="140">
        <v>5042</v>
      </c>
      <c r="B31" s="141" t="s">
        <v>270</v>
      </c>
      <c r="C31" s="142"/>
      <c r="D31" s="142">
        <v>4500</v>
      </c>
      <c r="E31" s="492"/>
      <c r="F31" s="386"/>
    </row>
    <row r="32" spans="1:6" ht="12">
      <c r="A32" s="140">
        <v>5044</v>
      </c>
      <c r="B32" s="141" t="s">
        <v>435</v>
      </c>
      <c r="C32" s="142">
        <v>5000</v>
      </c>
      <c r="D32" s="142">
        <v>5406</v>
      </c>
      <c r="E32" s="492">
        <f>SUM(D32/C32)</f>
        <v>1.0812</v>
      </c>
      <c r="F32" s="64" t="s">
        <v>150</v>
      </c>
    </row>
    <row r="33" spans="1:6" ht="12">
      <c r="A33" s="140"/>
      <c r="B33" s="896" t="s">
        <v>596</v>
      </c>
      <c r="C33" s="142"/>
      <c r="D33" s="898">
        <v>5000</v>
      </c>
      <c r="E33" s="492"/>
      <c r="F33" s="64"/>
    </row>
    <row r="34" spans="1:6" ht="12">
      <c r="A34" s="140"/>
      <c r="B34" s="896" t="s">
        <v>396</v>
      </c>
      <c r="C34" s="142"/>
      <c r="D34" s="898">
        <v>406</v>
      </c>
      <c r="E34" s="492"/>
      <c r="F34" s="64"/>
    </row>
    <row r="35" spans="1:6" ht="12">
      <c r="A35" s="140">
        <v>5046</v>
      </c>
      <c r="B35" s="141" t="s">
        <v>392</v>
      </c>
      <c r="C35" s="142">
        <v>19050</v>
      </c>
      <c r="D35" s="142">
        <v>19050</v>
      </c>
      <c r="E35" s="894">
        <f>SUM(D35/C35)</f>
        <v>1</v>
      </c>
      <c r="F35" s="53"/>
    </row>
    <row r="36" spans="1:6" ht="12">
      <c r="A36" s="21">
        <v>5040</v>
      </c>
      <c r="B36" s="133" t="s">
        <v>140</v>
      </c>
      <c r="C36" s="6">
        <f>SUM(C29+C30+C32+C35)</f>
        <v>24050</v>
      </c>
      <c r="D36" s="6">
        <f>SUM(D29+D30+D32+D35+D31)</f>
        <v>28956</v>
      </c>
      <c r="E36" s="893">
        <f>SUM(D36/C36)</f>
        <v>1.203991683991684</v>
      </c>
      <c r="F36" s="181"/>
    </row>
    <row r="37" spans="1:6" ht="15.75" customHeight="1">
      <c r="A37" s="21"/>
      <c r="B37" s="646" t="s">
        <v>303</v>
      </c>
      <c r="C37" s="6">
        <f>SUM(C36+C27+C17+C14)</f>
        <v>729360</v>
      </c>
      <c r="D37" s="6">
        <f>SUM(D36+D27+D17+D14)</f>
        <v>825678</v>
      </c>
      <c r="E37" s="893">
        <f>SUM(D37/C37)</f>
        <v>1.1320582428430406</v>
      </c>
      <c r="F37" s="181"/>
    </row>
    <row r="38" spans="1:6" ht="12.75">
      <c r="A38" s="21"/>
      <c r="B38" s="646" t="s">
        <v>304</v>
      </c>
      <c r="C38" s="5"/>
      <c r="D38" s="5"/>
      <c r="E38" s="892"/>
      <c r="F38" s="98"/>
    </row>
    <row r="39" spans="1:6" ht="12">
      <c r="A39" s="21">
        <v>5050</v>
      </c>
      <c r="B39" s="133" t="s">
        <v>298</v>
      </c>
      <c r="C39" s="6"/>
      <c r="D39" s="6"/>
      <c r="E39" s="892"/>
      <c r="F39" s="181"/>
    </row>
    <row r="40" spans="1:6" ht="12">
      <c r="A40" s="15"/>
      <c r="B40" s="229" t="s">
        <v>929</v>
      </c>
      <c r="C40" s="34"/>
      <c r="D40" s="34"/>
      <c r="E40" s="492"/>
      <c r="F40" s="53"/>
    </row>
    <row r="41" spans="1:6" ht="12">
      <c r="A41" s="15"/>
      <c r="B41" s="53" t="s">
        <v>35</v>
      </c>
      <c r="C41" s="144"/>
      <c r="D41" s="144"/>
      <c r="E41" s="492"/>
      <c r="F41" s="53"/>
    </row>
    <row r="42" spans="1:6" ht="12">
      <c r="A42" s="15"/>
      <c r="B42" s="35" t="s">
        <v>22</v>
      </c>
      <c r="C42" s="144"/>
      <c r="D42" s="144"/>
      <c r="E42" s="492"/>
      <c r="F42" s="53"/>
    </row>
    <row r="43" spans="1:6" ht="12" customHeight="1">
      <c r="A43" s="64"/>
      <c r="B43" s="35" t="s">
        <v>23</v>
      </c>
      <c r="C43" s="35"/>
      <c r="D43" s="35">
        <f>SUM(D12+D20)</f>
        <v>18350</v>
      </c>
      <c r="E43" s="492"/>
      <c r="F43" s="53"/>
    </row>
    <row r="44" spans="1:6" ht="12" customHeight="1">
      <c r="A44" s="64"/>
      <c r="B44" s="35" t="s">
        <v>332</v>
      </c>
      <c r="C44" s="72"/>
      <c r="D44" s="72"/>
      <c r="E44" s="492"/>
      <c r="F44" s="53"/>
    </row>
    <row r="45" spans="1:6" ht="12" customHeight="1">
      <c r="A45" s="64"/>
      <c r="B45" s="212" t="s">
        <v>916</v>
      </c>
      <c r="C45" s="409">
        <f>SUM(C41:C44)</f>
        <v>0</v>
      </c>
      <c r="D45" s="409">
        <f>SUM(D41:D44)</f>
        <v>18350</v>
      </c>
      <c r="E45" s="492"/>
      <c r="F45" s="53"/>
    </row>
    <row r="46" spans="1:6" ht="12" customHeight="1">
      <c r="A46" s="64"/>
      <c r="B46" s="232" t="s">
        <v>930</v>
      </c>
      <c r="C46" s="72"/>
      <c r="D46" s="72"/>
      <c r="E46" s="492"/>
      <c r="F46" s="53"/>
    </row>
    <row r="47" spans="1:6" ht="12" customHeight="1">
      <c r="A47" s="64"/>
      <c r="B47" s="35" t="s">
        <v>250</v>
      </c>
      <c r="C47" s="72"/>
      <c r="D47" s="72"/>
      <c r="E47" s="492"/>
      <c r="F47" s="53"/>
    </row>
    <row r="48" spans="1:6" ht="12" customHeight="1">
      <c r="A48" s="64"/>
      <c r="B48" s="35" t="s">
        <v>258</v>
      </c>
      <c r="C48" s="72">
        <f>SUM(C36+C27+C17+C39+C14)-C43-C41-C42</f>
        <v>729360</v>
      </c>
      <c r="D48" s="72">
        <f>SUM(D36+D27+D17+D39+D14)-D43-D41-D42-D49</f>
        <v>806922</v>
      </c>
      <c r="E48" s="492">
        <f>SUM(D48/C48)</f>
        <v>1.1063425468904244</v>
      </c>
      <c r="F48" s="53"/>
    </row>
    <row r="49" spans="1:6" ht="12" customHeight="1">
      <c r="A49" s="64"/>
      <c r="B49" s="35" t="s">
        <v>24</v>
      </c>
      <c r="C49" s="72"/>
      <c r="D49" s="72">
        <f>SUM(D34)</f>
        <v>406</v>
      </c>
      <c r="E49" s="492"/>
      <c r="F49" s="53"/>
    </row>
    <row r="50" spans="1:6" ht="12" customHeight="1">
      <c r="A50" s="69"/>
      <c r="B50" s="155" t="s">
        <v>923</v>
      </c>
      <c r="C50" s="238">
        <f>SUM(C47:C49)</f>
        <v>729360</v>
      </c>
      <c r="D50" s="238">
        <f>SUM(D47:D49)</f>
        <v>807328</v>
      </c>
      <c r="E50" s="895">
        <f>SUM(D50/C50)</f>
        <v>1.1068991992980146</v>
      </c>
      <c r="F50" s="65"/>
    </row>
    <row r="51" spans="1:6" ht="12" customHeight="1">
      <c r="A51" s="120"/>
      <c r="B51" s="181" t="s">
        <v>32</v>
      </c>
      <c r="C51" s="239">
        <f>SUM(C27+C36+C17+C39+C14)</f>
        <v>729360</v>
      </c>
      <c r="D51" s="239">
        <f>SUM(D27+D36+D17+D39+D14)</f>
        <v>825678</v>
      </c>
      <c r="E51" s="893">
        <f>SUM(D51/C51)</f>
        <v>1.1320582428430406</v>
      </c>
      <c r="F51" s="68"/>
    </row>
  </sheetData>
  <sheetProtection/>
  <mergeCells count="5">
    <mergeCell ref="A2:F2"/>
    <mergeCell ref="A1:F1"/>
    <mergeCell ref="E5:E7"/>
    <mergeCell ref="C5:C7"/>
    <mergeCell ref="D5:D7"/>
  </mergeCells>
  <printOptions horizontalCentered="1"/>
  <pageMargins left="0" right="0" top="0.3937007874015748" bottom="0.4724409448818898" header="0.31496062992125984" footer="0.31496062992125984"/>
  <pageSetup firstPageNumber="45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showZeros="0" zoomScalePageLayoutView="0" workbookViewId="0" topLeftCell="A1">
      <selection activeCell="D11" sqref="D11"/>
    </sheetView>
  </sheetViews>
  <sheetFormatPr defaultColWidth="9.125" defaultRowHeight="12.75"/>
  <cols>
    <col min="1" max="1" width="10.25390625" style="127" customWidth="1"/>
    <col min="2" max="2" width="52.375" style="126" customWidth="1"/>
    <col min="3" max="3" width="11.625" style="126" customWidth="1"/>
    <col min="4" max="4" width="12.00390625" style="126" customWidth="1"/>
    <col min="5" max="16384" width="9.125" style="126" customWidth="1"/>
  </cols>
  <sheetData>
    <row r="1" spans="1:3" ht="12.75">
      <c r="A1" s="982" t="s">
        <v>31</v>
      </c>
      <c r="B1" s="982"/>
      <c r="C1" s="944"/>
    </row>
    <row r="2" ht="12.75">
      <c r="B2" s="127"/>
    </row>
    <row r="3" spans="1:3" s="123" customFormat="1" ht="12.75">
      <c r="A3" s="986" t="s">
        <v>954</v>
      </c>
      <c r="B3" s="986"/>
      <c r="C3" s="926"/>
    </row>
    <row r="4" s="123" customFormat="1" ht="12.75"/>
    <row r="5" s="123" customFormat="1" ht="12.75"/>
    <row r="6" spans="3:4" s="123" customFormat="1" ht="12.75">
      <c r="C6" s="862"/>
      <c r="D6" s="862" t="s">
        <v>843</v>
      </c>
    </row>
    <row r="7" spans="1:4" s="123" customFormat="1" ht="12.75" customHeight="1">
      <c r="A7" s="2" t="s">
        <v>315</v>
      </c>
      <c r="B7" s="983" t="s">
        <v>113</v>
      </c>
      <c r="C7" s="941" t="s">
        <v>906</v>
      </c>
      <c r="D7" s="941" t="s">
        <v>597</v>
      </c>
    </row>
    <row r="8" spans="1:4" s="123" customFormat="1" ht="12.75">
      <c r="A8" s="3"/>
      <c r="B8" s="984"/>
      <c r="C8" s="959"/>
      <c r="D8" s="961"/>
    </row>
    <row r="9" spans="1:4" s="123" customFormat="1" ht="12.75">
      <c r="A9" s="4"/>
      <c r="B9" s="985"/>
      <c r="C9" s="981"/>
      <c r="D9" s="981"/>
    </row>
    <row r="10" spans="1:4" s="123" customFormat="1" ht="12.75">
      <c r="A10" s="16" t="s">
        <v>114</v>
      </c>
      <c r="B10" s="16" t="s">
        <v>115</v>
      </c>
      <c r="C10" s="152" t="s">
        <v>116</v>
      </c>
      <c r="D10" s="152" t="s">
        <v>117</v>
      </c>
    </row>
    <row r="11" spans="1:4" s="123" customFormat="1" ht="12.75">
      <c r="A11" s="16"/>
      <c r="B11" s="16"/>
      <c r="C11" s="145"/>
      <c r="D11" s="145"/>
    </row>
    <row r="12" spans="1:4" s="39" customFormat="1" ht="12.75">
      <c r="A12" s="24">
        <v>6110</v>
      </c>
      <c r="B12" s="19" t="s">
        <v>905</v>
      </c>
      <c r="C12" s="19">
        <v>262093</v>
      </c>
      <c r="D12" s="19">
        <v>643523</v>
      </c>
    </row>
    <row r="13" spans="1:4" ht="12.75">
      <c r="A13" s="124"/>
      <c r="B13" s="125"/>
      <c r="C13" s="125"/>
      <c r="D13" s="125"/>
    </row>
    <row r="14" spans="1:4" s="39" customFormat="1" ht="12.75">
      <c r="A14" s="24">
        <v>6120</v>
      </c>
      <c r="B14" s="19" t="s">
        <v>913</v>
      </c>
      <c r="C14" s="19">
        <f>SUM(C15:C19)</f>
        <v>89312</v>
      </c>
      <c r="D14" s="19">
        <f>SUM(D15:D19)</f>
        <v>89312</v>
      </c>
    </row>
    <row r="15" spans="1:4" s="39" customFormat="1" ht="12.75">
      <c r="A15" s="124">
        <v>6121</v>
      </c>
      <c r="B15" s="125" t="s">
        <v>389</v>
      </c>
      <c r="C15" s="125">
        <v>13000</v>
      </c>
      <c r="D15" s="125">
        <v>13000</v>
      </c>
    </row>
    <row r="16" spans="1:4" s="39" customFormat="1" ht="12.75">
      <c r="A16" s="124">
        <v>6122</v>
      </c>
      <c r="B16" s="125" t="s">
        <v>390</v>
      </c>
      <c r="C16" s="125">
        <v>15000</v>
      </c>
      <c r="D16" s="125">
        <v>15000</v>
      </c>
    </row>
    <row r="17" spans="1:4" s="39" customFormat="1" ht="12.75">
      <c r="A17" s="124">
        <v>6123</v>
      </c>
      <c r="B17" s="125" t="s">
        <v>391</v>
      </c>
      <c r="C17" s="125">
        <v>57150</v>
      </c>
      <c r="D17" s="125">
        <v>57150</v>
      </c>
    </row>
    <row r="18" spans="1:4" ht="12.75">
      <c r="A18" s="301">
        <v>6125</v>
      </c>
      <c r="B18" s="302" t="s">
        <v>393</v>
      </c>
      <c r="C18" s="302">
        <v>4162</v>
      </c>
      <c r="D18" s="302">
        <v>4162</v>
      </c>
    </row>
    <row r="19" spans="1:4" ht="12.75">
      <c r="A19" s="456">
        <v>6129</v>
      </c>
      <c r="B19" s="444" t="s">
        <v>123</v>
      </c>
      <c r="C19" s="444"/>
      <c r="D19" s="444"/>
    </row>
    <row r="20" spans="1:4" ht="12.75">
      <c r="A20" s="456"/>
      <c r="B20" s="444" t="s">
        <v>124</v>
      </c>
      <c r="C20" s="444"/>
      <c r="D20" s="444"/>
    </row>
    <row r="21" spans="1:4" ht="12.75">
      <c r="A21" s="456"/>
      <c r="B21" s="444" t="s">
        <v>125</v>
      </c>
      <c r="C21" s="444"/>
      <c r="D21" s="444"/>
    </row>
    <row r="22" spans="1:4" ht="12.75">
      <c r="A22" s="456"/>
      <c r="B22" s="444" t="s">
        <v>134</v>
      </c>
      <c r="C22" s="444"/>
      <c r="D22" s="444"/>
    </row>
    <row r="23" spans="1:4" ht="12.75">
      <c r="A23" s="456"/>
      <c r="B23" s="444" t="s">
        <v>135</v>
      </c>
      <c r="C23" s="444"/>
      <c r="D23" s="444"/>
    </row>
    <row r="24" spans="1:4" ht="12.75">
      <c r="A24" s="456"/>
      <c r="B24" s="444"/>
      <c r="C24" s="444"/>
      <c r="D24" s="444"/>
    </row>
    <row r="25" spans="1:4" ht="12.75">
      <c r="A25" s="466">
        <v>6130</v>
      </c>
      <c r="B25" s="467" t="s">
        <v>852</v>
      </c>
      <c r="C25" s="467"/>
      <c r="D25" s="467">
        <v>6623</v>
      </c>
    </row>
    <row r="26" spans="1:4" ht="12.75">
      <c r="A26" s="124"/>
      <c r="B26" s="125"/>
      <c r="C26" s="125"/>
      <c r="D26" s="125"/>
    </row>
    <row r="27" spans="1:4" s="39" customFormat="1" ht="12.75">
      <c r="A27" s="24">
        <v>6100</v>
      </c>
      <c r="B27" s="19" t="s">
        <v>99</v>
      </c>
      <c r="C27" s="19">
        <f>SUM(C12+C14+C25)</f>
        <v>351405</v>
      </c>
      <c r="D27" s="19">
        <f>SUM(D12+D14+D25)</f>
        <v>739458</v>
      </c>
    </row>
  </sheetData>
  <sheetProtection/>
  <mergeCells count="5">
    <mergeCell ref="D7:D9"/>
    <mergeCell ref="A1:C1"/>
    <mergeCell ref="C7:C9"/>
    <mergeCell ref="B7:B9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66"/>
  <sheetViews>
    <sheetView zoomScalePageLayoutView="0" workbookViewId="0" topLeftCell="A22">
      <selection activeCell="D43" sqref="D43"/>
    </sheetView>
  </sheetViews>
  <sheetFormatPr defaultColWidth="9.125" defaultRowHeight="12.75"/>
  <cols>
    <col min="1" max="1" width="7.00390625" style="676" customWidth="1"/>
    <col min="2" max="2" width="17.875" style="676" customWidth="1"/>
    <col min="3" max="3" width="10.375" style="676" customWidth="1"/>
    <col min="4" max="4" width="10.75390625" style="676" customWidth="1"/>
    <col min="5" max="5" width="10.25390625" style="676" customWidth="1"/>
    <col min="6" max="6" width="10.75390625" style="676" customWidth="1"/>
    <col min="7" max="7" width="11.00390625" style="676" customWidth="1"/>
    <col min="8" max="8" width="11.125" style="676" customWidth="1"/>
    <col min="9" max="9" width="11.00390625" style="676" customWidth="1"/>
    <col min="10" max="12" width="10.625" style="676" customWidth="1"/>
    <col min="13" max="13" width="11.75390625" style="676" customWidth="1"/>
    <col min="14" max="16384" width="9.125" style="676" customWidth="1"/>
  </cols>
  <sheetData>
    <row r="2" spans="1:13" ht="12.75">
      <c r="A2" s="996" t="s">
        <v>447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996"/>
      <c r="M2" s="996"/>
    </row>
    <row r="3" spans="1:13" ht="12.75">
      <c r="A3" s="677"/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</row>
    <row r="4" spans="1:13" ht="12.75">
      <c r="A4" s="997" t="s">
        <v>448</v>
      </c>
      <c r="B4" s="973"/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</row>
    <row r="5" spans="4:10" ht="15.75">
      <c r="D5" s="679"/>
      <c r="E5" s="679"/>
      <c r="F5" s="679"/>
      <c r="G5" s="679"/>
      <c r="H5" s="679"/>
      <c r="I5" s="679"/>
      <c r="J5" s="679"/>
    </row>
    <row r="6" spans="1:10" ht="12.75">
      <c r="A6" s="998" t="s">
        <v>449</v>
      </c>
      <c r="B6" s="999"/>
      <c r="C6" s="999"/>
      <c r="D6" s="999"/>
      <c r="E6" s="999"/>
      <c r="F6" s="680"/>
      <c r="G6" s="680"/>
      <c r="H6" s="680"/>
      <c r="I6" s="680"/>
      <c r="J6" s="680"/>
    </row>
    <row r="7" spans="1:13" ht="12.75">
      <c r="A7" s="681"/>
      <c r="B7" s="681"/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2" t="s">
        <v>450</v>
      </c>
    </row>
    <row r="8" spans="1:13" ht="22.5" customHeight="1">
      <c r="A8" s="1000" t="s">
        <v>451</v>
      </c>
      <c r="B8" s="1000" t="s">
        <v>452</v>
      </c>
      <c r="C8" s="1000" t="s">
        <v>488</v>
      </c>
      <c r="D8" s="1000" t="s">
        <v>489</v>
      </c>
      <c r="E8" s="1000" t="s">
        <v>490</v>
      </c>
      <c r="F8" s="1000" t="s">
        <v>491</v>
      </c>
      <c r="G8" s="1000" t="s">
        <v>492</v>
      </c>
      <c r="H8" s="1000" t="s">
        <v>493</v>
      </c>
      <c r="I8" s="1000" t="s">
        <v>494</v>
      </c>
      <c r="J8" s="1000" t="s">
        <v>495</v>
      </c>
      <c r="K8" s="1000" t="s">
        <v>496</v>
      </c>
      <c r="L8" s="1000" t="s">
        <v>259</v>
      </c>
      <c r="M8" s="1002" t="s">
        <v>142</v>
      </c>
    </row>
    <row r="9" spans="1:13" ht="21.75" customHeight="1">
      <c r="A9" s="1000"/>
      <c r="B9" s="1000"/>
      <c r="C9" s="1000"/>
      <c r="D9" s="1000"/>
      <c r="E9" s="1000"/>
      <c r="F9" s="1000"/>
      <c r="G9" s="1000"/>
      <c r="H9" s="1000"/>
      <c r="I9" s="1000"/>
      <c r="J9" s="1000"/>
      <c r="K9" s="1000"/>
      <c r="L9" s="1000"/>
      <c r="M9" s="1000"/>
    </row>
    <row r="10" spans="1:13" ht="18" customHeight="1" thickBot="1">
      <c r="A10" s="1001"/>
      <c r="B10" s="1001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</row>
    <row r="11" spans="1:13" ht="13.5" thickTop="1">
      <c r="A11" s="992" t="s">
        <v>453</v>
      </c>
      <c r="B11" s="683" t="s">
        <v>454</v>
      </c>
      <c r="C11" s="684"/>
      <c r="D11" s="684"/>
      <c r="E11" s="684"/>
      <c r="F11" s="684"/>
      <c r="G11" s="684"/>
      <c r="H11" s="684"/>
      <c r="I11" s="684"/>
      <c r="J11" s="684">
        <v>14063</v>
      </c>
      <c r="K11" s="684"/>
      <c r="L11" s="684"/>
      <c r="M11" s="685">
        <f aca="true" t="shared" si="0" ref="M11:M30">SUM(C11:L11)</f>
        <v>14063</v>
      </c>
    </row>
    <row r="12" spans="1:13" ht="12.75">
      <c r="A12" s="993"/>
      <c r="B12" s="683" t="s">
        <v>455</v>
      </c>
      <c r="C12" s="686"/>
      <c r="D12" s="686"/>
      <c r="E12" s="686"/>
      <c r="F12" s="686"/>
      <c r="G12" s="686"/>
      <c r="H12" s="686"/>
      <c r="I12" s="686"/>
      <c r="J12" s="684">
        <v>1419</v>
      </c>
      <c r="K12" s="686"/>
      <c r="L12" s="686">
        <v>9517</v>
      </c>
      <c r="M12" s="687">
        <f t="shared" si="0"/>
        <v>10936</v>
      </c>
    </row>
    <row r="13" spans="1:13" ht="12.75">
      <c r="A13" s="994" t="s">
        <v>456</v>
      </c>
      <c r="B13" s="683" t="s">
        <v>454</v>
      </c>
      <c r="C13" s="686"/>
      <c r="D13" s="686"/>
      <c r="E13" s="686"/>
      <c r="F13" s="686"/>
      <c r="G13" s="686"/>
      <c r="H13" s="686"/>
      <c r="I13" s="686"/>
      <c r="J13" s="684"/>
      <c r="K13" s="686"/>
      <c r="L13" s="686">
        <v>46668</v>
      </c>
      <c r="M13" s="687">
        <f t="shared" si="0"/>
        <v>46668</v>
      </c>
    </row>
    <row r="14" spans="1:13" ht="12.75">
      <c r="A14" s="994"/>
      <c r="B14" s="683" t="s">
        <v>455</v>
      </c>
      <c r="C14" s="686"/>
      <c r="D14" s="686"/>
      <c r="E14" s="686"/>
      <c r="F14" s="686"/>
      <c r="G14" s="686"/>
      <c r="H14" s="686"/>
      <c r="I14" s="686"/>
      <c r="J14" s="684"/>
      <c r="K14" s="686"/>
      <c r="L14" s="686">
        <v>8854</v>
      </c>
      <c r="M14" s="687">
        <f t="shared" si="0"/>
        <v>8854</v>
      </c>
    </row>
    <row r="15" spans="1:13" ht="12.75">
      <c r="A15" s="995" t="s">
        <v>457</v>
      </c>
      <c r="B15" s="683" t="s">
        <v>454</v>
      </c>
      <c r="C15" s="686"/>
      <c r="D15" s="686"/>
      <c r="E15" s="686"/>
      <c r="F15" s="686"/>
      <c r="G15" s="686"/>
      <c r="H15" s="686"/>
      <c r="I15" s="686"/>
      <c r="J15" s="684"/>
      <c r="K15" s="686"/>
      <c r="L15" s="686">
        <v>46668</v>
      </c>
      <c r="M15" s="687">
        <f t="shared" si="0"/>
        <v>46668</v>
      </c>
    </row>
    <row r="16" spans="1:13" ht="12.75">
      <c r="A16" s="993"/>
      <c r="B16" s="683" t="s">
        <v>455</v>
      </c>
      <c r="C16" s="686"/>
      <c r="D16" s="686"/>
      <c r="E16" s="686"/>
      <c r="F16" s="686"/>
      <c r="G16" s="686"/>
      <c r="H16" s="686"/>
      <c r="I16" s="686"/>
      <c r="J16" s="684"/>
      <c r="K16" s="686"/>
      <c r="L16" s="686">
        <v>7819</v>
      </c>
      <c r="M16" s="687">
        <f t="shared" si="0"/>
        <v>7819</v>
      </c>
    </row>
    <row r="17" spans="1:13" ht="12.75">
      <c r="A17" s="994" t="s">
        <v>458</v>
      </c>
      <c r="B17" s="683" t="s">
        <v>454</v>
      </c>
      <c r="C17" s="686"/>
      <c r="D17" s="686"/>
      <c r="E17" s="686"/>
      <c r="F17" s="686"/>
      <c r="G17" s="686"/>
      <c r="H17" s="686"/>
      <c r="I17" s="686"/>
      <c r="J17" s="684"/>
      <c r="K17" s="686"/>
      <c r="L17" s="686">
        <v>46668</v>
      </c>
      <c r="M17" s="687">
        <f t="shared" si="0"/>
        <v>46668</v>
      </c>
    </row>
    <row r="18" spans="1:13" ht="12.75">
      <c r="A18" s="994"/>
      <c r="B18" s="683" t="s">
        <v>455</v>
      </c>
      <c r="C18" s="686"/>
      <c r="D18" s="686"/>
      <c r="E18" s="686"/>
      <c r="F18" s="686"/>
      <c r="G18" s="686"/>
      <c r="H18" s="686"/>
      <c r="I18" s="686"/>
      <c r="J18" s="684"/>
      <c r="K18" s="686"/>
      <c r="L18" s="686">
        <v>6739</v>
      </c>
      <c r="M18" s="687">
        <f t="shared" si="0"/>
        <v>6739</v>
      </c>
    </row>
    <row r="19" spans="1:13" ht="12.75">
      <c r="A19" s="995" t="s">
        <v>459</v>
      </c>
      <c r="B19" s="683" t="s">
        <v>454</v>
      </c>
      <c r="C19" s="686"/>
      <c r="D19" s="686"/>
      <c r="E19" s="686"/>
      <c r="F19" s="686"/>
      <c r="G19" s="686"/>
      <c r="H19" s="686"/>
      <c r="I19" s="686"/>
      <c r="J19" s="684"/>
      <c r="K19" s="686"/>
      <c r="L19" s="686">
        <v>46668</v>
      </c>
      <c r="M19" s="687">
        <f t="shared" si="0"/>
        <v>46668</v>
      </c>
    </row>
    <row r="20" spans="1:13" ht="12.75">
      <c r="A20" s="993"/>
      <c r="B20" s="683" t="s">
        <v>455</v>
      </c>
      <c r="C20" s="686"/>
      <c r="D20" s="686"/>
      <c r="E20" s="686"/>
      <c r="F20" s="686"/>
      <c r="G20" s="686"/>
      <c r="H20" s="686"/>
      <c r="I20" s="686"/>
      <c r="J20" s="684"/>
      <c r="K20" s="686"/>
      <c r="L20" s="686">
        <v>5681</v>
      </c>
      <c r="M20" s="687">
        <f t="shared" si="0"/>
        <v>5681</v>
      </c>
    </row>
    <row r="21" spans="1:13" ht="12.75">
      <c r="A21" s="994" t="s">
        <v>460</v>
      </c>
      <c r="B21" s="683" t="s">
        <v>454</v>
      </c>
      <c r="C21" s="686"/>
      <c r="D21" s="686"/>
      <c r="E21" s="686"/>
      <c r="F21" s="686"/>
      <c r="G21" s="686"/>
      <c r="H21" s="686"/>
      <c r="I21" s="686"/>
      <c r="J21" s="684"/>
      <c r="K21" s="686"/>
      <c r="L21" s="686">
        <v>46668</v>
      </c>
      <c r="M21" s="687">
        <f t="shared" si="0"/>
        <v>46668</v>
      </c>
    </row>
    <row r="22" spans="1:13" ht="12.75">
      <c r="A22" s="994"/>
      <c r="B22" s="683" t="s">
        <v>455</v>
      </c>
      <c r="C22" s="686"/>
      <c r="D22" s="686"/>
      <c r="E22" s="686"/>
      <c r="F22" s="686"/>
      <c r="G22" s="686"/>
      <c r="H22" s="686"/>
      <c r="I22" s="686"/>
      <c r="J22" s="684"/>
      <c r="K22" s="686"/>
      <c r="L22" s="686">
        <v>4624</v>
      </c>
      <c r="M22" s="687">
        <f t="shared" si="0"/>
        <v>4624</v>
      </c>
    </row>
    <row r="23" spans="1:13" ht="12.75">
      <c r="A23" s="995" t="s">
        <v>461</v>
      </c>
      <c r="B23" s="683" t="s">
        <v>454</v>
      </c>
      <c r="C23" s="686"/>
      <c r="D23" s="686"/>
      <c r="E23" s="686"/>
      <c r="F23" s="686"/>
      <c r="G23" s="686"/>
      <c r="H23" s="686"/>
      <c r="I23" s="686"/>
      <c r="J23" s="684"/>
      <c r="K23" s="686"/>
      <c r="L23" s="686">
        <v>46668</v>
      </c>
      <c r="M23" s="687">
        <f t="shared" si="0"/>
        <v>46668</v>
      </c>
    </row>
    <row r="24" spans="1:13" ht="12.75">
      <c r="A24" s="993"/>
      <c r="B24" s="683" t="s">
        <v>455</v>
      </c>
      <c r="C24" s="686"/>
      <c r="D24" s="686"/>
      <c r="E24" s="686"/>
      <c r="F24" s="686"/>
      <c r="G24" s="686"/>
      <c r="H24" s="686"/>
      <c r="I24" s="686"/>
      <c r="J24" s="684"/>
      <c r="K24" s="686"/>
      <c r="L24" s="686">
        <v>3577</v>
      </c>
      <c r="M24" s="687">
        <f t="shared" si="0"/>
        <v>3577</v>
      </c>
    </row>
    <row r="25" spans="1:13" ht="12.75">
      <c r="A25" s="994" t="s">
        <v>462</v>
      </c>
      <c r="B25" s="683" t="s">
        <v>454</v>
      </c>
      <c r="C25" s="686"/>
      <c r="D25" s="686"/>
      <c r="E25" s="686"/>
      <c r="F25" s="686"/>
      <c r="G25" s="686"/>
      <c r="H25" s="686"/>
      <c r="I25" s="686"/>
      <c r="J25" s="684"/>
      <c r="K25" s="686"/>
      <c r="L25" s="686">
        <v>46668</v>
      </c>
      <c r="M25" s="687">
        <f t="shared" si="0"/>
        <v>46668</v>
      </c>
    </row>
    <row r="26" spans="1:13" ht="12.75">
      <c r="A26" s="994"/>
      <c r="B26" s="683" t="s">
        <v>455</v>
      </c>
      <c r="C26" s="686"/>
      <c r="D26" s="686"/>
      <c r="E26" s="686"/>
      <c r="F26" s="686"/>
      <c r="G26" s="686"/>
      <c r="H26" s="686"/>
      <c r="I26" s="686"/>
      <c r="J26" s="684"/>
      <c r="K26" s="686"/>
      <c r="L26" s="686">
        <v>2509</v>
      </c>
      <c r="M26" s="687">
        <f t="shared" si="0"/>
        <v>2509</v>
      </c>
    </row>
    <row r="27" spans="1:13" ht="12.75">
      <c r="A27" s="995" t="s">
        <v>463</v>
      </c>
      <c r="B27" s="683" t="s">
        <v>454</v>
      </c>
      <c r="C27" s="686"/>
      <c r="D27" s="686"/>
      <c r="E27" s="686"/>
      <c r="F27" s="686"/>
      <c r="G27" s="686"/>
      <c r="H27" s="686"/>
      <c r="I27" s="686"/>
      <c r="J27" s="684"/>
      <c r="K27" s="686"/>
      <c r="L27" s="686">
        <v>46668</v>
      </c>
      <c r="M27" s="687">
        <f t="shared" si="0"/>
        <v>46668</v>
      </c>
    </row>
    <row r="28" spans="1:13" ht="12.75">
      <c r="A28" s="993"/>
      <c r="B28" s="683" t="s">
        <v>455</v>
      </c>
      <c r="C28" s="686"/>
      <c r="D28" s="686"/>
      <c r="E28" s="686"/>
      <c r="F28" s="686"/>
      <c r="G28" s="686"/>
      <c r="H28" s="686"/>
      <c r="I28" s="686"/>
      <c r="J28" s="684"/>
      <c r="K28" s="686"/>
      <c r="L28" s="686">
        <v>1451</v>
      </c>
      <c r="M28" s="687">
        <f t="shared" si="0"/>
        <v>1451</v>
      </c>
    </row>
    <row r="29" spans="1:13" ht="12.75">
      <c r="A29" s="994" t="s">
        <v>464</v>
      </c>
      <c r="B29" s="683" t="s">
        <v>454</v>
      </c>
      <c r="C29" s="686"/>
      <c r="D29" s="686"/>
      <c r="E29" s="686"/>
      <c r="F29" s="686"/>
      <c r="G29" s="686"/>
      <c r="H29" s="686"/>
      <c r="I29" s="686"/>
      <c r="J29" s="684"/>
      <c r="K29" s="686"/>
      <c r="L29" s="686">
        <v>46668</v>
      </c>
      <c r="M29" s="687">
        <f t="shared" si="0"/>
        <v>46668</v>
      </c>
    </row>
    <row r="30" spans="1:13" ht="12.75">
      <c r="A30" s="994"/>
      <c r="B30" s="683" t="s">
        <v>455</v>
      </c>
      <c r="C30" s="686"/>
      <c r="D30" s="686"/>
      <c r="E30" s="686"/>
      <c r="F30" s="686"/>
      <c r="G30" s="686"/>
      <c r="H30" s="686"/>
      <c r="I30" s="686"/>
      <c r="J30" s="684"/>
      <c r="K30" s="686"/>
      <c r="L30" s="686">
        <v>394</v>
      </c>
      <c r="M30" s="687">
        <f t="shared" si="0"/>
        <v>394</v>
      </c>
    </row>
    <row r="31" spans="1:9" ht="15.75">
      <c r="A31" s="688"/>
      <c r="B31" s="688"/>
      <c r="C31" s="688"/>
      <c r="D31" s="688"/>
      <c r="E31" s="688"/>
      <c r="F31" s="688"/>
      <c r="G31" s="688"/>
      <c r="H31" s="689"/>
      <c r="I31" s="688"/>
    </row>
    <row r="32" spans="1:12" ht="12.75">
      <c r="A32" s="690" t="s">
        <v>465</v>
      </c>
      <c r="D32" s="681"/>
      <c r="F32" s="691"/>
      <c r="G32" s="692"/>
      <c r="H32" s="692"/>
      <c r="I32" s="692"/>
      <c r="J32" s="692"/>
      <c r="K32" s="692"/>
      <c r="L32" s="692"/>
    </row>
    <row r="33" spans="1:8" ht="12.75">
      <c r="A33" s="989" t="s">
        <v>466</v>
      </c>
      <c r="B33" s="990"/>
      <c r="C33" s="693">
        <v>2014</v>
      </c>
      <c r="D33" s="694" t="s">
        <v>456</v>
      </c>
      <c r="E33" s="693" t="s">
        <v>457</v>
      </c>
      <c r="F33" s="694" t="s">
        <v>458</v>
      </c>
      <c r="G33" s="693" t="s">
        <v>459</v>
      </c>
      <c r="H33" s="702"/>
    </row>
    <row r="34" spans="1:8" ht="12.75">
      <c r="A34" s="987" t="s">
        <v>467</v>
      </c>
      <c r="B34" s="990"/>
      <c r="C34" s="686">
        <v>1479</v>
      </c>
      <c r="D34" s="696">
        <v>1479</v>
      </c>
      <c r="E34" s="686">
        <v>739</v>
      </c>
      <c r="F34" s="696"/>
      <c r="G34" s="686"/>
      <c r="H34" s="869"/>
    </row>
    <row r="35" spans="1:8" ht="12.75">
      <c r="A35" s="987" t="s">
        <v>468</v>
      </c>
      <c r="B35" s="988"/>
      <c r="C35" s="686">
        <v>9931</v>
      </c>
      <c r="D35" s="698">
        <v>9931</v>
      </c>
      <c r="E35" s="686"/>
      <c r="F35" s="696"/>
      <c r="G35" s="686"/>
      <c r="H35" s="869"/>
    </row>
    <row r="36" spans="1:8" ht="12.75">
      <c r="A36" s="695" t="s">
        <v>469</v>
      </c>
      <c r="B36" s="697"/>
      <c r="C36" s="686">
        <v>12127</v>
      </c>
      <c r="D36" s="698">
        <v>12127</v>
      </c>
      <c r="E36" s="686">
        <v>12127</v>
      </c>
      <c r="F36" s="696">
        <v>12126</v>
      </c>
      <c r="G36" s="686">
        <v>7404</v>
      </c>
      <c r="H36" s="869"/>
    </row>
    <row r="37" spans="1:8" ht="12.75">
      <c r="A37" s="987" t="s">
        <v>470</v>
      </c>
      <c r="B37" s="988"/>
      <c r="C37" s="686">
        <v>29314</v>
      </c>
      <c r="D37" s="698">
        <v>29314</v>
      </c>
      <c r="E37" s="686">
        <v>29314</v>
      </c>
      <c r="F37" s="699">
        <v>29314</v>
      </c>
      <c r="G37" s="686"/>
      <c r="H37" s="869"/>
    </row>
    <row r="38" ht="12.75">
      <c r="H38" s="700"/>
    </row>
    <row r="39" spans="1:4" ht="12.75">
      <c r="A39" s="690" t="s">
        <v>471</v>
      </c>
      <c r="C39" s="681"/>
      <c r="D39" s="681"/>
    </row>
    <row r="40" spans="1:7" ht="12.75">
      <c r="A40" s="989" t="s">
        <v>466</v>
      </c>
      <c r="B40" s="990"/>
      <c r="C40" s="701" t="s">
        <v>453</v>
      </c>
      <c r="D40" s="694" t="s">
        <v>456</v>
      </c>
      <c r="E40" s="702"/>
      <c r="F40" s="703"/>
      <c r="G40" s="703"/>
    </row>
    <row r="41" spans="1:7" ht="12.75">
      <c r="A41" s="987" t="s">
        <v>130</v>
      </c>
      <c r="B41" s="988"/>
      <c r="C41" s="686">
        <v>670000</v>
      </c>
      <c r="D41" s="698">
        <v>340000</v>
      </c>
      <c r="E41" s="704"/>
      <c r="F41" s="705"/>
      <c r="G41" s="705"/>
    </row>
    <row r="42" spans="1:7" ht="12.75">
      <c r="A42" s="987" t="s">
        <v>611</v>
      </c>
      <c r="B42" s="988"/>
      <c r="C42" s="686">
        <v>150000</v>
      </c>
      <c r="D42" s="698">
        <v>450000</v>
      </c>
      <c r="E42" s="705"/>
      <c r="F42" s="705"/>
      <c r="G42" s="705"/>
    </row>
    <row r="43" spans="1:7" ht="12.75">
      <c r="A43" s="987" t="s">
        <v>472</v>
      </c>
      <c r="B43" s="988"/>
      <c r="C43" s="686">
        <v>430000</v>
      </c>
      <c r="D43" s="686">
        <v>290000</v>
      </c>
      <c r="E43" s="705"/>
      <c r="F43" s="705"/>
      <c r="G43" s="705"/>
    </row>
    <row r="45" ht="12.75">
      <c r="A45" s="690" t="s">
        <v>473</v>
      </c>
    </row>
    <row r="46" spans="1:9" ht="12.75">
      <c r="A46" s="989" t="s">
        <v>113</v>
      </c>
      <c r="B46" s="991"/>
      <c r="C46" s="706"/>
      <c r="D46" s="706"/>
      <c r="E46" s="706"/>
      <c r="F46" s="707"/>
      <c r="G46" s="708" t="s">
        <v>453</v>
      </c>
      <c r="H46" s="708" t="s">
        <v>456</v>
      </c>
      <c r="I46" s="702"/>
    </row>
    <row r="47" spans="1:9" ht="12.75">
      <c r="A47" s="987" t="s">
        <v>474</v>
      </c>
      <c r="B47" s="991"/>
      <c r="C47" s="991"/>
      <c r="D47" s="991"/>
      <c r="E47" s="991"/>
      <c r="F47" s="990"/>
      <c r="G47" s="686">
        <v>2865477</v>
      </c>
      <c r="H47" s="686">
        <v>238066</v>
      </c>
      <c r="I47" s="869"/>
    </row>
    <row r="48" spans="6:7" ht="12.75">
      <c r="F48" s="700"/>
      <c r="G48" s="700"/>
    </row>
    <row r="49" spans="1:7" ht="13.5" customHeight="1">
      <c r="A49" s="690" t="s">
        <v>475</v>
      </c>
      <c r="C49" s="681"/>
      <c r="D49" s="681"/>
      <c r="E49" s="681"/>
      <c r="G49" s="682" t="s">
        <v>450</v>
      </c>
    </row>
    <row r="50" spans="1:7" ht="12.75">
      <c r="A50" s="989" t="s">
        <v>113</v>
      </c>
      <c r="B50" s="990"/>
      <c r="C50" s="701" t="s">
        <v>453</v>
      </c>
      <c r="D50" s="694" t="s">
        <v>456</v>
      </c>
      <c r="E50" s="701" t="s">
        <v>457</v>
      </c>
      <c r="F50" s="693" t="s">
        <v>458</v>
      </c>
      <c r="G50" s="693" t="s">
        <v>459</v>
      </c>
    </row>
    <row r="51" spans="1:8" ht="12.75">
      <c r="A51" s="987" t="s">
        <v>476</v>
      </c>
      <c r="B51" s="988"/>
      <c r="C51" s="686">
        <v>2500</v>
      </c>
      <c r="D51" s="698">
        <v>2500</v>
      </c>
      <c r="E51" s="686"/>
      <c r="F51" s="686"/>
      <c r="G51" s="686"/>
      <c r="H51" s="709"/>
    </row>
    <row r="52" spans="1:7" ht="12.75">
      <c r="A52" s="987" t="s">
        <v>477</v>
      </c>
      <c r="B52" s="988"/>
      <c r="C52" s="686">
        <v>500</v>
      </c>
      <c r="D52" s="698">
        <v>500</v>
      </c>
      <c r="E52" s="686"/>
      <c r="F52" s="686"/>
      <c r="G52" s="686"/>
    </row>
    <row r="53" spans="1:7" ht="12.75">
      <c r="A53" s="987" t="s">
        <v>478</v>
      </c>
      <c r="B53" s="988"/>
      <c r="C53" s="686">
        <v>5000</v>
      </c>
      <c r="D53" s="698">
        <v>5000</v>
      </c>
      <c r="E53" s="686"/>
      <c r="F53" s="686"/>
      <c r="G53" s="686"/>
    </row>
    <row r="54" spans="1:7" ht="12.75">
      <c r="A54" s="987" t="s">
        <v>479</v>
      </c>
      <c r="B54" s="988"/>
      <c r="C54" s="686">
        <v>3000</v>
      </c>
      <c r="D54" s="698">
        <v>3000</v>
      </c>
      <c r="E54" s="686"/>
      <c r="F54" s="686"/>
      <c r="G54" s="686"/>
    </row>
    <row r="55" spans="1:7" ht="12.75">
      <c r="A55" s="987" t="s">
        <v>480</v>
      </c>
      <c r="B55" s="988"/>
      <c r="C55" s="686">
        <v>3000</v>
      </c>
      <c r="D55" s="698">
        <v>3000</v>
      </c>
      <c r="E55" s="686"/>
      <c r="F55" s="686"/>
      <c r="G55" s="686"/>
    </row>
    <row r="56" spans="1:7" ht="12.75">
      <c r="A56" s="987" t="s">
        <v>481</v>
      </c>
      <c r="B56" s="988"/>
      <c r="C56" s="686">
        <v>1500</v>
      </c>
      <c r="D56" s="698">
        <v>1500</v>
      </c>
      <c r="E56" s="686"/>
      <c r="F56" s="686"/>
      <c r="G56" s="686"/>
    </row>
    <row r="57" spans="1:7" ht="12.75">
      <c r="A57" s="987" t="s">
        <v>482</v>
      </c>
      <c r="B57" s="988"/>
      <c r="C57" s="686">
        <v>16329</v>
      </c>
      <c r="D57" s="698">
        <v>2721</v>
      </c>
      <c r="E57" s="686"/>
      <c r="F57" s="686"/>
      <c r="G57" s="686"/>
    </row>
    <row r="58" spans="1:7" ht="12.75">
      <c r="A58" s="695" t="s">
        <v>483</v>
      </c>
      <c r="B58" s="697"/>
      <c r="C58" s="686">
        <v>16948</v>
      </c>
      <c r="D58" s="698">
        <v>8871</v>
      </c>
      <c r="E58" s="686">
        <v>5338</v>
      </c>
      <c r="F58" s="686"/>
      <c r="G58" s="686"/>
    </row>
    <row r="59" spans="1:7" ht="12.75">
      <c r="A59" s="987" t="s">
        <v>484</v>
      </c>
      <c r="B59" s="988"/>
      <c r="C59" s="686">
        <v>4656</v>
      </c>
      <c r="D59" s="698">
        <v>3492</v>
      </c>
      <c r="E59" s="686"/>
      <c r="F59" s="686"/>
      <c r="G59" s="686"/>
    </row>
    <row r="60" spans="1:7" ht="12.75">
      <c r="A60" s="695" t="s">
        <v>485</v>
      </c>
      <c r="B60" s="697"/>
      <c r="C60" s="686">
        <v>21771</v>
      </c>
      <c r="D60" s="698">
        <v>3629</v>
      </c>
      <c r="E60" s="686"/>
      <c r="F60" s="686"/>
      <c r="G60" s="686"/>
    </row>
    <row r="61" spans="1:7" ht="12.75">
      <c r="A61" s="695" t="s">
        <v>429</v>
      </c>
      <c r="B61" s="697"/>
      <c r="C61" s="686">
        <v>4700</v>
      </c>
      <c r="D61" s="698">
        <v>850</v>
      </c>
      <c r="E61" s="686"/>
      <c r="F61" s="686"/>
      <c r="G61" s="686"/>
    </row>
    <row r="62" spans="1:7" ht="12.75">
      <c r="A62" s="695" t="s">
        <v>428</v>
      </c>
      <c r="B62" s="697"/>
      <c r="C62" s="686">
        <v>7600</v>
      </c>
      <c r="D62" s="698">
        <v>2000</v>
      </c>
      <c r="E62" s="686"/>
      <c r="F62" s="686"/>
      <c r="G62" s="686"/>
    </row>
    <row r="63" spans="1:7" ht="12.75">
      <c r="A63" s="987" t="s">
        <v>486</v>
      </c>
      <c r="B63" s="988"/>
      <c r="C63" s="686">
        <v>150000</v>
      </c>
      <c r="D63" s="698">
        <v>100000</v>
      </c>
      <c r="E63" s="686">
        <v>100000</v>
      </c>
      <c r="F63" s="686">
        <v>100000</v>
      </c>
      <c r="G63" s="686"/>
    </row>
    <row r="64" spans="1:7" ht="12.75">
      <c r="A64" s="695" t="s">
        <v>106</v>
      </c>
      <c r="B64" s="697"/>
      <c r="C64" s="686">
        <v>5000</v>
      </c>
      <c r="D64" s="698">
        <v>5000</v>
      </c>
      <c r="E64" s="686">
        <v>5000</v>
      </c>
      <c r="F64" s="686">
        <v>5000</v>
      </c>
      <c r="G64" s="686"/>
    </row>
    <row r="65" spans="1:7" ht="12.75">
      <c r="A65" s="695" t="s">
        <v>598</v>
      </c>
      <c r="B65" s="697"/>
      <c r="C65" s="686">
        <v>8000</v>
      </c>
      <c r="D65" s="698">
        <v>36000</v>
      </c>
      <c r="E65" s="686"/>
      <c r="F65" s="686"/>
      <c r="G65" s="686"/>
    </row>
    <row r="66" spans="1:7" ht="12.75">
      <c r="A66" s="987" t="s">
        <v>487</v>
      </c>
      <c r="B66" s="988"/>
      <c r="C66" s="686">
        <v>35000</v>
      </c>
      <c r="D66" s="698">
        <v>35000</v>
      </c>
      <c r="E66" s="686"/>
      <c r="F66" s="686"/>
      <c r="G66" s="686"/>
    </row>
  </sheetData>
  <sheetProtection/>
  <mergeCells count="47">
    <mergeCell ref="A63:B63"/>
    <mergeCell ref="A66:B66"/>
    <mergeCell ref="A54:B54"/>
    <mergeCell ref="A47:F47"/>
    <mergeCell ref="A52:B52"/>
    <mergeCell ref="A53:B53"/>
    <mergeCell ref="A57:B57"/>
    <mergeCell ref="A59:B59"/>
    <mergeCell ref="J8:J10"/>
    <mergeCell ref="A19:A20"/>
    <mergeCell ref="F8:F10"/>
    <mergeCell ref="I8:I10"/>
    <mergeCell ref="A15:A16"/>
    <mergeCell ref="C8:C10"/>
    <mergeCell ref="D8:D10"/>
    <mergeCell ref="E8:E10"/>
    <mergeCell ref="H8:H10"/>
    <mergeCell ref="A29:A30"/>
    <mergeCell ref="A2:M2"/>
    <mergeCell ref="A4:M4"/>
    <mergeCell ref="A6:E6"/>
    <mergeCell ref="K8:K10"/>
    <mergeCell ref="G8:G10"/>
    <mergeCell ref="L8:L10"/>
    <mergeCell ref="M8:M10"/>
    <mergeCell ref="A8:A10"/>
    <mergeCell ref="B8:B10"/>
    <mergeCell ref="A46:B46"/>
    <mergeCell ref="A34:B34"/>
    <mergeCell ref="A33:B33"/>
    <mergeCell ref="A11:A12"/>
    <mergeCell ref="A13:A14"/>
    <mergeCell ref="A17:A18"/>
    <mergeCell ref="A21:A22"/>
    <mergeCell ref="A23:A24"/>
    <mergeCell ref="A25:A26"/>
    <mergeCell ref="A27:A28"/>
    <mergeCell ref="A42:B42"/>
    <mergeCell ref="A35:B35"/>
    <mergeCell ref="A56:B56"/>
    <mergeCell ref="A50:B50"/>
    <mergeCell ref="A55:B55"/>
    <mergeCell ref="A51:B51"/>
    <mergeCell ref="A41:B41"/>
    <mergeCell ref="A40:B40"/>
    <mergeCell ref="A37:B37"/>
    <mergeCell ref="A43:B43"/>
  </mergeCells>
  <printOptions/>
  <pageMargins left="0.1968503937007874" right="0.1968503937007874" top="0.3937007874015748" bottom="0.3937007874015748" header="0" footer="0"/>
  <pageSetup firstPageNumber="47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5">
      <selection activeCell="E31" sqref="E31:H31"/>
    </sheetView>
  </sheetViews>
  <sheetFormatPr defaultColWidth="9.125" defaultRowHeight="12.75"/>
  <cols>
    <col min="1" max="1" width="6.75390625" style="710" customWidth="1"/>
    <col min="2" max="2" width="10.125" style="710" customWidth="1"/>
    <col min="3" max="3" width="35.00390625" style="710" customWidth="1"/>
    <col min="4" max="4" width="10.625" style="710" customWidth="1"/>
    <col min="5" max="7" width="9.125" style="710" customWidth="1"/>
    <col min="8" max="8" width="17.375" style="710" customWidth="1"/>
    <col min="9" max="9" width="11.25390625" style="710" customWidth="1"/>
    <col min="10" max="10" width="11.125" style="710" customWidth="1"/>
    <col min="11" max="16384" width="9.125" style="710" customWidth="1"/>
  </cols>
  <sheetData>
    <row r="1" spans="1:8" ht="12.75">
      <c r="A1" s="1012" t="s">
        <v>497</v>
      </c>
      <c r="B1" s="1012"/>
      <c r="C1" s="1012"/>
      <c r="D1" s="1012"/>
      <c r="E1" s="1012"/>
      <c r="F1" s="1012"/>
      <c r="G1" s="1012"/>
      <c r="H1" s="1012"/>
    </row>
    <row r="2" ht="16.5" customHeight="1"/>
    <row r="3" spans="1:8" ht="14.25">
      <c r="A3" s="1013" t="s">
        <v>816</v>
      </c>
      <c r="B3" s="1013"/>
      <c r="C3" s="1013"/>
      <c r="D3" s="1013"/>
      <c r="E3" s="1013"/>
      <c r="F3" s="1013"/>
      <c r="G3" s="1013"/>
      <c r="H3" s="1013"/>
    </row>
    <row r="4" spans="1:8" ht="14.25">
      <c r="A4" s="711"/>
      <c r="B4" s="711"/>
      <c r="C4" s="711"/>
      <c r="D4" s="711"/>
      <c r="E4" s="711"/>
      <c r="F4" s="711"/>
      <c r="G4" s="711"/>
      <c r="H4" s="711"/>
    </row>
    <row r="5" spans="1:8" ht="9.75" customHeight="1">
      <c r="A5" s="711"/>
      <c r="B5" s="711"/>
      <c r="C5" s="711"/>
      <c r="D5" s="711"/>
      <c r="E5" s="711"/>
      <c r="F5" s="711"/>
      <c r="G5" s="711"/>
      <c r="H5" s="711"/>
    </row>
    <row r="6" spans="4:10" ht="12.75">
      <c r="D6" s="712"/>
      <c r="E6" s="712"/>
      <c r="F6" s="712"/>
      <c r="G6" s="712"/>
      <c r="H6" s="712"/>
      <c r="I6" s="713"/>
      <c r="J6" s="713" t="s">
        <v>148</v>
      </c>
    </row>
    <row r="7" spans="1:10" ht="24.75" customHeight="1">
      <c r="A7" s="1014" t="s">
        <v>315</v>
      </c>
      <c r="B7" s="1016" t="s">
        <v>113</v>
      </c>
      <c r="C7" s="1017"/>
      <c r="D7" s="1016" t="s">
        <v>498</v>
      </c>
      <c r="E7" s="1020"/>
      <c r="F7" s="1020"/>
      <c r="G7" s="1020"/>
      <c r="H7" s="1017"/>
      <c r="I7" s="1008" t="s">
        <v>906</v>
      </c>
      <c r="J7" s="1008" t="s">
        <v>597</v>
      </c>
    </row>
    <row r="8" spans="1:10" ht="25.5" customHeight="1" thickBot="1">
      <c r="A8" s="1015"/>
      <c r="B8" s="1018"/>
      <c r="C8" s="1019"/>
      <c r="D8" s="1018"/>
      <c r="E8" s="1021"/>
      <c r="F8" s="1021"/>
      <c r="G8" s="1021"/>
      <c r="H8" s="1019"/>
      <c r="I8" s="1009"/>
      <c r="J8" s="1009"/>
    </row>
    <row r="9" spans="1:10" ht="13.5" customHeight="1">
      <c r="A9" s="1003" t="s">
        <v>117</v>
      </c>
      <c r="B9" s="1024" t="s">
        <v>503</v>
      </c>
      <c r="C9" s="1025"/>
      <c r="D9" s="1003" t="s">
        <v>343</v>
      </c>
      <c r="E9" s="854" t="s">
        <v>499</v>
      </c>
      <c r="F9" s="855"/>
      <c r="G9" s="855"/>
      <c r="H9" s="856"/>
      <c r="I9" s="725"/>
      <c r="J9" s="725"/>
    </row>
    <row r="10" spans="1:10" ht="13.5" customHeight="1">
      <c r="A10" s="1010"/>
      <c r="B10" s="1026"/>
      <c r="C10" s="1027"/>
      <c r="D10" s="1004"/>
      <c r="E10" s="718" t="s">
        <v>500</v>
      </c>
      <c r="F10" s="719"/>
      <c r="G10" s="719"/>
      <c r="H10" s="720"/>
      <c r="I10" s="721">
        <v>62940</v>
      </c>
      <c r="J10" s="721">
        <v>62940</v>
      </c>
    </row>
    <row r="11" spans="1:10" ht="13.5" customHeight="1">
      <c r="A11" s="1010"/>
      <c r="B11" s="1026"/>
      <c r="C11" s="1027"/>
      <c r="D11" s="985"/>
      <c r="E11" s="718" t="s">
        <v>815</v>
      </c>
      <c r="F11" s="719"/>
      <c r="G11" s="719"/>
      <c r="H11" s="720"/>
      <c r="I11" s="721">
        <v>4720</v>
      </c>
      <c r="J11" s="721">
        <v>4720</v>
      </c>
    </row>
    <row r="12" spans="1:10" ht="13.5" customHeight="1">
      <c r="A12" s="1010"/>
      <c r="B12" s="1028"/>
      <c r="C12" s="1029"/>
      <c r="D12" s="1022" t="s">
        <v>344</v>
      </c>
      <c r="E12" s="714" t="s">
        <v>345</v>
      </c>
      <c r="F12" s="715"/>
      <c r="G12" s="715"/>
      <c r="H12" s="716"/>
      <c r="I12" s="717"/>
      <c r="J12" s="717"/>
    </row>
    <row r="13" spans="1:10" ht="13.5" customHeight="1">
      <c r="A13" s="1010"/>
      <c r="B13" s="1028"/>
      <c r="C13" s="1029"/>
      <c r="D13" s="1004"/>
      <c r="E13" s="718" t="s">
        <v>501</v>
      </c>
      <c r="F13" s="719"/>
      <c r="G13" s="719"/>
      <c r="H13" s="720"/>
      <c r="I13" s="721"/>
      <c r="J13" s="721"/>
    </row>
    <row r="14" spans="1:10" ht="13.5" customHeight="1">
      <c r="A14" s="1010"/>
      <c r="B14" s="1028"/>
      <c r="C14" s="1029"/>
      <c r="D14" s="1004"/>
      <c r="E14" s="718" t="s">
        <v>346</v>
      </c>
      <c r="F14" s="719"/>
      <c r="G14" s="719"/>
      <c r="H14" s="720"/>
      <c r="I14" s="721"/>
      <c r="J14" s="721"/>
    </row>
    <row r="15" spans="1:10" ht="13.5" customHeight="1">
      <c r="A15" s="1010"/>
      <c r="B15" s="1028"/>
      <c r="C15" s="1029"/>
      <c r="D15" s="1004"/>
      <c r="E15" s="718" t="s">
        <v>14</v>
      </c>
      <c r="F15" s="719"/>
      <c r="G15" s="719"/>
      <c r="H15" s="720"/>
      <c r="I15" s="721"/>
      <c r="J15" s="721"/>
    </row>
    <row r="16" spans="1:10" ht="13.5" customHeight="1">
      <c r="A16" s="1010"/>
      <c r="B16" s="1028"/>
      <c r="C16" s="1029"/>
      <c r="D16" s="1004"/>
      <c r="E16" s="718" t="s">
        <v>15</v>
      </c>
      <c r="F16" s="719"/>
      <c r="G16" s="719"/>
      <c r="H16" s="720"/>
      <c r="I16" s="721"/>
      <c r="J16" s="721"/>
    </row>
    <row r="17" spans="1:10" ht="13.5" customHeight="1">
      <c r="A17" s="1010"/>
      <c r="B17" s="1028"/>
      <c r="C17" s="1029"/>
      <c r="D17" s="1004"/>
      <c r="E17" s="718" t="s">
        <v>416</v>
      </c>
      <c r="F17" s="719"/>
      <c r="G17" s="719"/>
      <c r="H17" s="720"/>
      <c r="I17" s="721">
        <v>70024</v>
      </c>
      <c r="J17" s="721">
        <v>70024</v>
      </c>
    </row>
    <row r="18" spans="1:10" ht="13.5" customHeight="1" thickBot="1">
      <c r="A18" s="1011"/>
      <c r="B18" s="1030"/>
      <c r="C18" s="1031"/>
      <c r="D18" s="1023"/>
      <c r="E18" s="728" t="s">
        <v>502</v>
      </c>
      <c r="F18" s="730"/>
      <c r="G18" s="730"/>
      <c r="H18" s="731"/>
      <c r="I18" s="729">
        <v>7084</v>
      </c>
      <c r="J18" s="729">
        <v>7084</v>
      </c>
    </row>
    <row r="19" spans="1:10" ht="15.75" customHeight="1">
      <c r="A19" s="1032" t="s">
        <v>880</v>
      </c>
      <c r="B19" s="1024" t="s">
        <v>505</v>
      </c>
      <c r="C19" s="1025"/>
      <c r="D19" s="1003" t="s">
        <v>343</v>
      </c>
      <c r="E19" s="714" t="s">
        <v>499</v>
      </c>
      <c r="F19" s="715"/>
      <c r="G19" s="715"/>
      <c r="H19" s="716"/>
      <c r="I19" s="725"/>
      <c r="J19" s="725"/>
    </row>
    <row r="20" spans="1:10" ht="15.75" customHeight="1">
      <c r="A20" s="1033"/>
      <c r="B20" s="1026"/>
      <c r="C20" s="1027"/>
      <c r="D20" s="1004"/>
      <c r="E20" s="718" t="s">
        <v>500</v>
      </c>
      <c r="F20" s="719"/>
      <c r="G20" s="719"/>
      <c r="H20" s="720"/>
      <c r="I20" s="721">
        <v>2328260</v>
      </c>
      <c r="J20" s="721">
        <v>2328260</v>
      </c>
    </row>
    <row r="21" spans="1:10" ht="15.75" customHeight="1">
      <c r="A21" s="1033"/>
      <c r="B21" s="1026"/>
      <c r="C21" s="1027"/>
      <c r="D21" s="985"/>
      <c r="E21" s="1005" t="s">
        <v>506</v>
      </c>
      <c r="F21" s="1006"/>
      <c r="G21" s="1006"/>
      <c r="H21" s="1007"/>
      <c r="I21" s="721">
        <v>474987</v>
      </c>
      <c r="J21" s="721">
        <v>474987</v>
      </c>
    </row>
    <row r="22" spans="1:10" ht="15.75" customHeight="1">
      <c r="A22" s="1033"/>
      <c r="B22" s="1028"/>
      <c r="C22" s="1029"/>
      <c r="D22" s="1022" t="s">
        <v>344</v>
      </c>
      <c r="E22" s="714" t="s">
        <v>345</v>
      </c>
      <c r="F22" s="715"/>
      <c r="G22" s="715"/>
      <c r="H22" s="716"/>
      <c r="I22" s="717"/>
      <c r="J22" s="717"/>
    </row>
    <row r="23" spans="1:10" ht="15.75" customHeight="1">
      <c r="A23" s="1033"/>
      <c r="B23" s="1028"/>
      <c r="C23" s="1029"/>
      <c r="D23" s="1004"/>
      <c r="E23" s="718" t="s">
        <v>501</v>
      </c>
      <c r="F23" s="719"/>
      <c r="G23" s="719"/>
      <c r="H23" s="720"/>
      <c r="I23" s="721"/>
      <c r="J23" s="721"/>
    </row>
    <row r="24" spans="1:10" ht="15.75" customHeight="1">
      <c r="A24" s="1033"/>
      <c r="B24" s="1028"/>
      <c r="C24" s="1029"/>
      <c r="D24" s="1004"/>
      <c r="E24" s="718" t="s">
        <v>346</v>
      </c>
      <c r="F24" s="719"/>
      <c r="G24" s="719"/>
      <c r="H24" s="720"/>
      <c r="I24" s="721"/>
      <c r="J24" s="721"/>
    </row>
    <row r="25" spans="1:10" ht="15.75" customHeight="1">
      <c r="A25" s="1033"/>
      <c r="B25" s="1028"/>
      <c r="C25" s="1029"/>
      <c r="D25" s="1004"/>
      <c r="E25" s="718" t="s">
        <v>14</v>
      </c>
      <c r="F25" s="719"/>
      <c r="G25" s="719"/>
      <c r="H25" s="720"/>
      <c r="I25" s="721"/>
      <c r="J25" s="721"/>
    </row>
    <row r="26" spans="1:10" ht="15.75" customHeight="1">
      <c r="A26" s="1033"/>
      <c r="B26" s="1028"/>
      <c r="C26" s="1029"/>
      <c r="D26" s="1004"/>
      <c r="E26" s="718" t="s">
        <v>417</v>
      </c>
      <c r="F26" s="719"/>
      <c r="G26" s="719"/>
      <c r="H26" s="720"/>
      <c r="I26" s="721"/>
      <c r="J26" s="721"/>
    </row>
    <row r="27" spans="1:10" ht="15.75" customHeight="1">
      <c r="A27" s="1033"/>
      <c r="B27" s="1028"/>
      <c r="C27" s="1029"/>
      <c r="D27" s="1004"/>
      <c r="E27" s="718" t="s">
        <v>416</v>
      </c>
      <c r="F27" s="719"/>
      <c r="G27" s="719"/>
      <c r="H27" s="720"/>
      <c r="I27" s="721">
        <v>2865477</v>
      </c>
      <c r="J27" s="721">
        <v>3003680</v>
      </c>
    </row>
    <row r="28" spans="1:10" ht="15.75" customHeight="1" thickBot="1">
      <c r="A28" s="1043"/>
      <c r="B28" s="1044"/>
      <c r="C28" s="1045"/>
      <c r="D28" s="1046"/>
      <c r="E28" s="728" t="s">
        <v>504</v>
      </c>
      <c r="F28" s="723"/>
      <c r="G28" s="723"/>
      <c r="H28" s="724"/>
      <c r="I28" s="727">
        <v>62230</v>
      </c>
      <c r="J28" s="727">
        <v>62230</v>
      </c>
    </row>
    <row r="29" spans="1:10" ht="13.5" customHeight="1">
      <c r="A29" s="1032"/>
      <c r="B29" s="1035" t="s">
        <v>142</v>
      </c>
      <c r="C29" s="1036"/>
      <c r="D29" s="1003" t="s">
        <v>343</v>
      </c>
      <c r="E29" s="718" t="s">
        <v>499</v>
      </c>
      <c r="F29" s="719"/>
      <c r="G29" s="719"/>
      <c r="H29" s="720"/>
      <c r="I29" s="732"/>
      <c r="J29" s="732"/>
    </row>
    <row r="30" spans="1:10" ht="13.5" customHeight="1">
      <c r="A30" s="1033"/>
      <c r="B30" s="1037"/>
      <c r="C30" s="1038"/>
      <c r="D30" s="1004"/>
      <c r="E30" s="718" t="s">
        <v>500</v>
      </c>
      <c r="F30" s="719"/>
      <c r="G30" s="719"/>
      <c r="H30" s="720"/>
      <c r="I30" s="733">
        <f>SUM(I10)</f>
        <v>62940</v>
      </c>
      <c r="J30" s="733">
        <f>SUM(J10)</f>
        <v>62940</v>
      </c>
    </row>
    <row r="31" spans="1:10" ht="13.5" customHeight="1">
      <c r="A31" s="1033"/>
      <c r="B31" s="1037"/>
      <c r="C31" s="1038"/>
      <c r="D31" s="984"/>
      <c r="E31" s="1047" t="s">
        <v>506</v>
      </c>
      <c r="F31" s="1048"/>
      <c r="G31" s="1048"/>
      <c r="H31" s="1049"/>
      <c r="I31" s="733">
        <f>SUM(I21)</f>
        <v>474987</v>
      </c>
      <c r="J31" s="733">
        <f>SUM(J21)</f>
        <v>474987</v>
      </c>
    </row>
    <row r="32" spans="1:10" ht="13.5" customHeight="1">
      <c r="A32" s="1033"/>
      <c r="B32" s="1037"/>
      <c r="C32" s="1038"/>
      <c r="D32" s="985"/>
      <c r="E32" s="718" t="s">
        <v>815</v>
      </c>
      <c r="F32" s="719"/>
      <c r="G32" s="719"/>
      <c r="H32" s="720"/>
      <c r="I32" s="733">
        <v>4720</v>
      </c>
      <c r="J32" s="733">
        <v>4720</v>
      </c>
    </row>
    <row r="33" spans="1:10" ht="13.5" customHeight="1">
      <c r="A33" s="1033"/>
      <c r="B33" s="1039"/>
      <c r="C33" s="1040"/>
      <c r="D33" s="1022" t="s">
        <v>344</v>
      </c>
      <c r="E33" s="714" t="s">
        <v>345</v>
      </c>
      <c r="F33" s="715"/>
      <c r="G33" s="715"/>
      <c r="H33" s="716"/>
      <c r="I33" s="734">
        <f>SUM(I22)</f>
        <v>0</v>
      </c>
      <c r="J33" s="734">
        <f>SUM(J22)</f>
        <v>0</v>
      </c>
    </row>
    <row r="34" spans="1:10" ht="13.5" customHeight="1">
      <c r="A34" s="1033"/>
      <c r="B34" s="1039"/>
      <c r="C34" s="1040"/>
      <c r="D34" s="1004"/>
      <c r="E34" s="718" t="s">
        <v>501</v>
      </c>
      <c r="F34" s="719"/>
      <c r="G34" s="719"/>
      <c r="H34" s="720"/>
      <c r="I34" s="735">
        <f>SUM(I23)</f>
        <v>0</v>
      </c>
      <c r="J34" s="735">
        <f>SUM(J23)</f>
        <v>0</v>
      </c>
    </row>
    <row r="35" spans="1:10" ht="13.5" customHeight="1">
      <c r="A35" s="1033"/>
      <c r="B35" s="1039"/>
      <c r="C35" s="1040"/>
      <c r="D35" s="1004"/>
      <c r="E35" s="718" t="s">
        <v>346</v>
      </c>
      <c r="F35" s="719"/>
      <c r="G35" s="719"/>
      <c r="H35" s="720"/>
      <c r="I35" s="735"/>
      <c r="J35" s="735"/>
    </row>
    <row r="36" spans="1:10" ht="13.5" customHeight="1">
      <c r="A36" s="1033"/>
      <c r="B36" s="1039"/>
      <c r="C36" s="1040"/>
      <c r="D36" s="1004"/>
      <c r="E36" s="718" t="s">
        <v>14</v>
      </c>
      <c r="F36" s="719"/>
      <c r="G36" s="719"/>
      <c r="H36" s="720"/>
      <c r="I36" s="721"/>
      <c r="J36" s="721"/>
    </row>
    <row r="37" spans="1:10" ht="13.5" customHeight="1">
      <c r="A37" s="1033"/>
      <c r="B37" s="1039"/>
      <c r="C37" s="1040"/>
      <c r="D37" s="1004"/>
      <c r="E37" s="718" t="s">
        <v>15</v>
      </c>
      <c r="F37" s="719"/>
      <c r="G37" s="719"/>
      <c r="H37" s="720"/>
      <c r="I37" s="721"/>
      <c r="J37" s="721"/>
    </row>
    <row r="38" spans="1:10" ht="13.5" customHeight="1">
      <c r="A38" s="1033"/>
      <c r="B38" s="1039"/>
      <c r="C38" s="1040"/>
      <c r="D38" s="1004"/>
      <c r="E38" s="718" t="s">
        <v>416</v>
      </c>
      <c r="F38" s="719"/>
      <c r="G38" s="719"/>
      <c r="H38" s="720"/>
      <c r="I38" s="733">
        <f>SUM(I27+I17)</f>
        <v>2935501</v>
      </c>
      <c r="J38" s="733">
        <f>SUM(J27+J17)</f>
        <v>3073704</v>
      </c>
    </row>
    <row r="39" spans="1:10" ht="13.5" customHeight="1">
      <c r="A39" s="1033"/>
      <c r="B39" s="1039"/>
      <c r="C39" s="1040"/>
      <c r="D39" s="1004"/>
      <c r="E39" s="726" t="s">
        <v>504</v>
      </c>
      <c r="F39" s="719"/>
      <c r="G39" s="719"/>
      <c r="H39" s="720"/>
      <c r="I39" s="857">
        <v>62230</v>
      </c>
      <c r="J39" s="857">
        <v>62230</v>
      </c>
    </row>
    <row r="40" spans="1:10" ht="13.5" customHeight="1" thickBot="1">
      <c r="A40" s="1034"/>
      <c r="B40" s="1041"/>
      <c r="C40" s="1042"/>
      <c r="D40" s="1023"/>
      <c r="E40" s="722" t="s">
        <v>417</v>
      </c>
      <c r="F40" s="723"/>
      <c r="G40" s="723"/>
      <c r="H40" s="724"/>
      <c r="I40" s="736">
        <f>SUM(I26)</f>
        <v>0</v>
      </c>
      <c r="J40" s="736">
        <f>SUM(J26)</f>
        <v>0</v>
      </c>
    </row>
  </sheetData>
  <sheetProtection/>
  <mergeCells count="21">
    <mergeCell ref="E31:H31"/>
    <mergeCell ref="D19:D21"/>
    <mergeCell ref="D29:D32"/>
    <mergeCell ref="A29:A40"/>
    <mergeCell ref="B29:C40"/>
    <mergeCell ref="D33:D40"/>
    <mergeCell ref="A19:A28"/>
    <mergeCell ref="B19:C28"/>
    <mergeCell ref="D22:D28"/>
    <mergeCell ref="A1:H1"/>
    <mergeCell ref="A3:H3"/>
    <mergeCell ref="A7:A8"/>
    <mergeCell ref="B7:C8"/>
    <mergeCell ref="D7:H8"/>
    <mergeCell ref="D9:D11"/>
    <mergeCell ref="E21:H21"/>
    <mergeCell ref="J7:J8"/>
    <mergeCell ref="A9:A18"/>
    <mergeCell ref="D12:D18"/>
    <mergeCell ref="B9:C18"/>
    <mergeCell ref="I7:I8"/>
  </mergeCells>
  <printOptions/>
  <pageMargins left="1.3779527559055118" right="1.3779527559055118" top="0.7086614173228347" bottom="0" header="0.5118110236220472" footer="0.11811023622047245"/>
  <pageSetup firstPageNumber="49" useFirstPageNumber="1" horizontalDpi="600" verticalDpi="600" orientation="landscape" paperSize="9" scale="81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N78"/>
  <sheetViews>
    <sheetView zoomScalePageLayoutView="0" workbookViewId="0" topLeftCell="A52">
      <selection activeCell="E12" sqref="E12:E13"/>
    </sheetView>
  </sheetViews>
  <sheetFormatPr defaultColWidth="9.125" defaultRowHeight="12.75"/>
  <cols>
    <col min="1" max="1" width="4.75390625" style="737" customWidth="1"/>
    <col min="2" max="2" width="14.125" style="737" customWidth="1"/>
    <col min="3" max="3" width="13.875" style="737" customWidth="1"/>
    <col min="4" max="4" width="14.125" style="737" customWidth="1"/>
    <col min="5" max="5" width="13.125" style="737" customWidth="1"/>
    <col min="6" max="10" width="12.25390625" style="737" customWidth="1"/>
    <col min="11" max="16384" width="9.125" style="737" customWidth="1"/>
  </cols>
  <sheetData>
    <row r="2" spans="2:10" ht="12.75">
      <c r="B2" s="1068" t="s">
        <v>507</v>
      </c>
      <c r="C2" s="1068"/>
      <c r="D2" s="1068"/>
      <c r="E2" s="1068"/>
      <c r="F2" s="1068"/>
      <c r="G2" s="1068"/>
      <c r="H2" s="1068"/>
      <c r="I2" s="1068"/>
      <c r="J2" s="1068"/>
    </row>
    <row r="4" spans="2:14" ht="12.75">
      <c r="B4" s="1066" t="s">
        <v>817</v>
      </c>
      <c r="C4" s="1067"/>
      <c r="D4" s="1067"/>
      <c r="E4" s="1067"/>
      <c r="F4" s="1067"/>
      <c r="G4" s="1067"/>
      <c r="H4" s="1067"/>
      <c r="I4" s="1067"/>
      <c r="J4" s="1067"/>
      <c r="K4" s="740"/>
      <c r="L4" s="740"/>
      <c r="M4" s="740"/>
      <c r="N4" s="740"/>
    </row>
    <row r="5" spans="2:14" ht="12.75">
      <c r="B5" s="738"/>
      <c r="C5" s="739"/>
      <c r="D5" s="739"/>
      <c r="E5" s="739"/>
      <c r="F5" s="739"/>
      <c r="G5" s="739"/>
      <c r="H5" s="739"/>
      <c r="I5" s="739"/>
      <c r="J5" s="739"/>
      <c r="K5" s="740"/>
      <c r="L5" s="740"/>
      <c r="M5" s="740"/>
      <c r="N5" s="740"/>
    </row>
    <row r="6" spans="2:14" ht="12.75">
      <c r="B6" s="738"/>
      <c r="C6" s="739"/>
      <c r="D6" s="739"/>
      <c r="E6" s="739"/>
      <c r="F6" s="739"/>
      <c r="G6" s="739"/>
      <c r="H6" s="739"/>
      <c r="I6" s="739"/>
      <c r="J6" s="739"/>
      <c r="K6" s="740"/>
      <c r="L6" s="740"/>
      <c r="M6" s="740"/>
      <c r="N6" s="740"/>
    </row>
    <row r="7" ht="12.75">
      <c r="A7" s="741"/>
    </row>
    <row r="8" spans="1:10" ht="12.75" customHeight="1">
      <c r="A8" s="1091" t="s">
        <v>508</v>
      </c>
      <c r="B8" s="1083" t="s">
        <v>509</v>
      </c>
      <c r="C8" s="1084"/>
      <c r="D8" s="1085"/>
      <c r="E8" s="1069" t="s">
        <v>909</v>
      </c>
      <c r="F8" s="1072" t="s">
        <v>510</v>
      </c>
      <c r="G8" s="1073"/>
      <c r="H8" s="1075"/>
      <c r="I8" s="1075"/>
      <c r="J8" s="742"/>
    </row>
    <row r="9" spans="1:10" ht="12.75">
      <c r="A9" s="1092"/>
      <c r="B9" s="1086"/>
      <c r="C9" s="1087"/>
      <c r="D9" s="1088"/>
      <c r="E9" s="1063"/>
      <c r="F9" s="1072" t="s">
        <v>511</v>
      </c>
      <c r="G9" s="1073"/>
      <c r="H9" s="1072" t="s">
        <v>512</v>
      </c>
      <c r="I9" s="1074"/>
      <c r="J9" s="1062" t="s">
        <v>513</v>
      </c>
    </row>
    <row r="10" spans="1:10" ht="12.75" customHeight="1">
      <c r="A10" s="1092"/>
      <c r="B10" s="1086"/>
      <c r="C10" s="1087"/>
      <c r="D10" s="1088"/>
      <c r="E10" s="1063"/>
      <c r="F10" s="1065" t="s">
        <v>514</v>
      </c>
      <c r="G10" s="1070" t="s">
        <v>515</v>
      </c>
      <c r="H10" s="1065" t="s">
        <v>516</v>
      </c>
      <c r="I10" s="1065" t="s">
        <v>517</v>
      </c>
      <c r="J10" s="1063"/>
    </row>
    <row r="11" spans="1:10" ht="28.5" customHeight="1">
      <c r="A11" s="1093"/>
      <c r="B11" s="1089"/>
      <c r="C11" s="1071"/>
      <c r="D11" s="1090"/>
      <c r="E11" s="1064"/>
      <c r="F11" s="1064"/>
      <c r="G11" s="1071"/>
      <c r="H11" s="1064"/>
      <c r="I11" s="1064"/>
      <c r="J11" s="1064"/>
    </row>
    <row r="12" spans="1:10" ht="12.75">
      <c r="A12" s="1082"/>
      <c r="B12" s="1076" t="s">
        <v>518</v>
      </c>
      <c r="C12" s="1077"/>
      <c r="D12" s="1078"/>
      <c r="E12" s="1050"/>
      <c r="F12" s="1050"/>
      <c r="G12" s="1050"/>
      <c r="H12" s="1050"/>
      <c r="I12" s="1050"/>
      <c r="J12" s="1050"/>
    </row>
    <row r="13" spans="1:10" ht="12.75">
      <c r="A13" s="1055"/>
      <c r="B13" s="1079"/>
      <c r="C13" s="1080"/>
      <c r="D13" s="1081"/>
      <c r="E13" s="1051"/>
      <c r="F13" s="1051"/>
      <c r="G13" s="1051"/>
      <c r="H13" s="1051"/>
      <c r="I13" s="1051"/>
      <c r="J13" s="1051"/>
    </row>
    <row r="14" spans="1:10" ht="12.75">
      <c r="A14" s="1054" t="s">
        <v>114</v>
      </c>
      <c r="B14" s="1056" t="s">
        <v>519</v>
      </c>
      <c r="C14" s="1057"/>
      <c r="D14" s="1058"/>
      <c r="E14" s="1050">
        <f>SUM(F14+G14+H14+I14)</f>
        <v>17</v>
      </c>
      <c r="F14" s="1050">
        <v>15</v>
      </c>
      <c r="G14" s="1050"/>
      <c r="H14" s="1050">
        <v>2</v>
      </c>
      <c r="I14" s="1050"/>
      <c r="J14" s="1050"/>
    </row>
    <row r="15" spans="1:10" ht="12.75">
      <c r="A15" s="1055"/>
      <c r="B15" s="1059"/>
      <c r="C15" s="1060"/>
      <c r="D15" s="1061"/>
      <c r="E15" s="1051"/>
      <c r="F15" s="1051"/>
      <c r="G15" s="1051"/>
      <c r="H15" s="1051"/>
      <c r="I15" s="1051"/>
      <c r="J15" s="1051"/>
    </row>
    <row r="16" spans="1:10" ht="12.75">
      <c r="A16" s="1082" t="s">
        <v>115</v>
      </c>
      <c r="B16" s="1056" t="s">
        <v>520</v>
      </c>
      <c r="C16" s="1057"/>
      <c r="D16" s="1058"/>
      <c r="E16" s="1050">
        <f>SUM(F16+G16+H16+I16)</f>
        <v>3</v>
      </c>
      <c r="F16" s="1050">
        <v>3</v>
      </c>
      <c r="G16" s="1050"/>
      <c r="H16" s="1050"/>
      <c r="I16" s="1050"/>
      <c r="J16" s="1050"/>
    </row>
    <row r="17" spans="1:10" ht="12.75">
      <c r="A17" s="1055"/>
      <c r="B17" s="1059"/>
      <c r="C17" s="1060"/>
      <c r="D17" s="1061"/>
      <c r="E17" s="1051"/>
      <c r="F17" s="1051"/>
      <c r="G17" s="1051"/>
      <c r="H17" s="1051"/>
      <c r="I17" s="1051"/>
      <c r="J17" s="1051"/>
    </row>
    <row r="18" spans="1:10" ht="12.75">
      <c r="A18" s="1082" t="s">
        <v>116</v>
      </c>
      <c r="B18" s="1056" t="s">
        <v>521</v>
      </c>
      <c r="C18" s="1057"/>
      <c r="D18" s="1058"/>
      <c r="E18" s="1050">
        <f>SUM(F18+G18+H18+I18)</f>
        <v>16</v>
      </c>
      <c r="F18" s="1050">
        <v>14</v>
      </c>
      <c r="G18" s="1050"/>
      <c r="H18" s="1050">
        <v>2</v>
      </c>
      <c r="I18" s="1050"/>
      <c r="J18" s="1050"/>
    </row>
    <row r="19" spans="1:10" ht="12.75">
      <c r="A19" s="1055"/>
      <c r="B19" s="1059"/>
      <c r="C19" s="1060"/>
      <c r="D19" s="1061"/>
      <c r="E19" s="1051"/>
      <c r="F19" s="1051"/>
      <c r="G19" s="1051"/>
      <c r="H19" s="1051"/>
      <c r="I19" s="1051"/>
      <c r="J19" s="1051"/>
    </row>
    <row r="20" spans="1:10" ht="12.75">
      <c r="A20" s="1054" t="s">
        <v>117</v>
      </c>
      <c r="B20" s="1056" t="s">
        <v>522</v>
      </c>
      <c r="C20" s="1057"/>
      <c r="D20" s="1058"/>
      <c r="E20" s="1050">
        <f>SUM(F20+G20+H20+I20)</f>
        <v>32</v>
      </c>
      <c r="F20" s="1050">
        <v>31</v>
      </c>
      <c r="G20" s="1050"/>
      <c r="H20" s="1050">
        <v>1</v>
      </c>
      <c r="I20" s="1050"/>
      <c r="J20" s="1050"/>
    </row>
    <row r="21" spans="1:10" ht="12.75">
      <c r="A21" s="1055"/>
      <c r="B21" s="1059"/>
      <c r="C21" s="1060"/>
      <c r="D21" s="1061"/>
      <c r="E21" s="1051"/>
      <c r="F21" s="1051"/>
      <c r="G21" s="1051"/>
      <c r="H21" s="1051"/>
      <c r="I21" s="1051"/>
      <c r="J21" s="1051"/>
    </row>
    <row r="22" spans="1:10" ht="12.75">
      <c r="A22" s="1082" t="s">
        <v>118</v>
      </c>
      <c r="B22" s="1056" t="s">
        <v>523</v>
      </c>
      <c r="C22" s="1057"/>
      <c r="D22" s="1058"/>
      <c r="E22" s="1050">
        <f>SUM(F22+G22+H22+I22)</f>
        <v>22</v>
      </c>
      <c r="F22" s="1050">
        <v>18</v>
      </c>
      <c r="G22" s="1050"/>
      <c r="H22" s="1050">
        <v>4</v>
      </c>
      <c r="I22" s="1050"/>
      <c r="J22" s="1050"/>
    </row>
    <row r="23" spans="1:10" ht="12.75">
      <c r="A23" s="1055"/>
      <c r="B23" s="1059"/>
      <c r="C23" s="1060"/>
      <c r="D23" s="1061"/>
      <c r="E23" s="1051"/>
      <c r="F23" s="1051"/>
      <c r="G23" s="1051"/>
      <c r="H23" s="1051"/>
      <c r="I23" s="1051"/>
      <c r="J23" s="1051"/>
    </row>
    <row r="24" spans="1:10" ht="12.75">
      <c r="A24" s="1054" t="s">
        <v>880</v>
      </c>
      <c r="B24" s="1056" t="s">
        <v>524</v>
      </c>
      <c r="C24" s="1057"/>
      <c r="D24" s="1058"/>
      <c r="E24" s="1050">
        <f>SUM(F24+G24+H24+I24)</f>
        <v>12</v>
      </c>
      <c r="F24" s="1050">
        <v>11</v>
      </c>
      <c r="G24" s="1050"/>
      <c r="H24" s="1050">
        <v>1</v>
      </c>
      <c r="I24" s="1050"/>
      <c r="J24" s="1050"/>
    </row>
    <row r="25" spans="1:10" ht="12.75">
      <c r="A25" s="1055"/>
      <c r="B25" s="1059"/>
      <c r="C25" s="1060"/>
      <c r="D25" s="1061"/>
      <c r="E25" s="1051"/>
      <c r="F25" s="1051"/>
      <c r="G25" s="1051"/>
      <c r="H25" s="1051"/>
      <c r="I25" s="1051"/>
      <c r="J25" s="1051"/>
    </row>
    <row r="26" spans="1:10" ht="12.75">
      <c r="A26" s="1054" t="s">
        <v>525</v>
      </c>
      <c r="B26" s="1056" t="s">
        <v>526</v>
      </c>
      <c r="C26" s="1057"/>
      <c r="D26" s="1058"/>
      <c r="E26" s="1050">
        <v>1</v>
      </c>
      <c r="F26" s="1050">
        <v>1</v>
      </c>
      <c r="G26" s="1050"/>
      <c r="H26" s="1050"/>
      <c r="I26" s="1050"/>
      <c r="J26" s="1050"/>
    </row>
    <row r="27" spans="1:10" ht="12.75">
      <c r="A27" s="1055"/>
      <c r="B27" s="1059"/>
      <c r="C27" s="1060"/>
      <c r="D27" s="1061"/>
      <c r="E27" s="1051"/>
      <c r="F27" s="1051"/>
      <c r="G27" s="1051"/>
      <c r="H27" s="1051"/>
      <c r="I27" s="1051"/>
      <c r="J27" s="1051"/>
    </row>
    <row r="28" spans="1:10" ht="12.75">
      <c r="A28" s="1082" t="s">
        <v>527</v>
      </c>
      <c r="B28" s="1056" t="s">
        <v>528</v>
      </c>
      <c r="C28" s="1057"/>
      <c r="D28" s="1058"/>
      <c r="E28" s="1050">
        <f>SUM(F28+G28+H28+I28)</f>
        <v>22</v>
      </c>
      <c r="F28" s="1050">
        <v>22</v>
      </c>
      <c r="G28" s="1050"/>
      <c r="H28" s="1050"/>
      <c r="I28" s="1050"/>
      <c r="J28" s="1050"/>
    </row>
    <row r="29" spans="1:10" ht="12.75">
      <c r="A29" s="1055"/>
      <c r="B29" s="1059"/>
      <c r="C29" s="1060"/>
      <c r="D29" s="1061"/>
      <c r="E29" s="1051"/>
      <c r="F29" s="1051"/>
      <c r="G29" s="1051"/>
      <c r="H29" s="1051"/>
      <c r="I29" s="1051"/>
      <c r="J29" s="1051"/>
    </row>
    <row r="30" spans="1:10" ht="12.75">
      <c r="A30" s="1082" t="s">
        <v>529</v>
      </c>
      <c r="B30" s="1056" t="s">
        <v>530</v>
      </c>
      <c r="C30" s="1057"/>
      <c r="D30" s="1058"/>
      <c r="E30" s="1050">
        <f>SUM(F30+G30+H30+I30)</f>
        <v>27</v>
      </c>
      <c r="F30" s="1050">
        <v>26</v>
      </c>
      <c r="G30" s="1050"/>
      <c r="H30" s="1050">
        <v>1</v>
      </c>
      <c r="I30" s="1050"/>
      <c r="J30" s="1050"/>
    </row>
    <row r="31" spans="1:10" ht="12.75">
      <c r="A31" s="1055"/>
      <c r="B31" s="1059"/>
      <c r="C31" s="1060"/>
      <c r="D31" s="1061"/>
      <c r="E31" s="1051"/>
      <c r="F31" s="1051"/>
      <c r="G31" s="1051"/>
      <c r="H31" s="1051"/>
      <c r="I31" s="1051"/>
      <c r="J31" s="1051"/>
    </row>
    <row r="32" spans="1:10" ht="12.75">
      <c r="A32" s="1054" t="s">
        <v>531</v>
      </c>
      <c r="B32" s="1056" t="s">
        <v>532</v>
      </c>
      <c r="C32" s="1057"/>
      <c r="D32" s="1058"/>
      <c r="E32" s="1050">
        <f>SUM(F32+G32+H32+I32)</f>
        <v>33</v>
      </c>
      <c r="F32" s="1050">
        <v>20</v>
      </c>
      <c r="G32" s="1050"/>
      <c r="H32" s="1050">
        <v>13</v>
      </c>
      <c r="I32" s="1050"/>
      <c r="J32" s="1050"/>
    </row>
    <row r="33" spans="1:10" ht="12.75">
      <c r="A33" s="1055"/>
      <c r="B33" s="1059"/>
      <c r="C33" s="1060"/>
      <c r="D33" s="1061"/>
      <c r="E33" s="1051"/>
      <c r="F33" s="1051"/>
      <c r="G33" s="1051"/>
      <c r="H33" s="1051"/>
      <c r="I33" s="1051"/>
      <c r="J33" s="1051"/>
    </row>
    <row r="34" spans="1:10" ht="12.75">
      <c r="A34" s="1082" t="s">
        <v>533</v>
      </c>
      <c r="B34" s="1056" t="s">
        <v>534</v>
      </c>
      <c r="C34" s="1057"/>
      <c r="D34" s="1058"/>
      <c r="E34" s="1050">
        <f>SUM(F34+G34+H34+I34)</f>
        <v>2</v>
      </c>
      <c r="F34" s="1050"/>
      <c r="G34" s="1050"/>
      <c r="H34" s="1050">
        <v>2</v>
      </c>
      <c r="I34" s="1050"/>
      <c r="J34" s="1050"/>
    </row>
    <row r="35" spans="1:10" ht="12.75">
      <c r="A35" s="1055"/>
      <c r="B35" s="1059"/>
      <c r="C35" s="1060"/>
      <c r="D35" s="1061"/>
      <c r="E35" s="1051"/>
      <c r="F35" s="1051"/>
      <c r="G35" s="1051"/>
      <c r="H35" s="1051"/>
      <c r="I35" s="1051"/>
      <c r="J35" s="1051"/>
    </row>
    <row r="36" spans="1:10" ht="12.75">
      <c r="A36" s="1054" t="s">
        <v>535</v>
      </c>
      <c r="B36" s="1056" t="s">
        <v>536</v>
      </c>
      <c r="C36" s="1057"/>
      <c r="D36" s="1058"/>
      <c r="E36" s="1050">
        <f>SUM(F36+G36+H36+I36)</f>
        <v>38</v>
      </c>
      <c r="F36" s="1050">
        <v>38</v>
      </c>
      <c r="G36" s="1050"/>
      <c r="H36" s="1050"/>
      <c r="I36" s="1050"/>
      <c r="J36" s="1050"/>
    </row>
    <row r="37" spans="1:10" ht="12.75">
      <c r="A37" s="1055"/>
      <c r="B37" s="1059"/>
      <c r="C37" s="1060"/>
      <c r="D37" s="1061"/>
      <c r="E37" s="1051"/>
      <c r="F37" s="1051"/>
      <c r="G37" s="1051"/>
      <c r="H37" s="1051"/>
      <c r="I37" s="1051"/>
      <c r="J37" s="1051"/>
    </row>
    <row r="38" spans="1:10" ht="12.75">
      <c r="A38" s="1054"/>
      <c r="B38" s="1076" t="s">
        <v>99</v>
      </c>
      <c r="C38" s="1077"/>
      <c r="D38" s="1078"/>
      <c r="E38" s="1052">
        <f>SUM(E14:E37)</f>
        <v>225</v>
      </c>
      <c r="F38" s="1052">
        <f>SUM(F14:F37)</f>
        <v>199</v>
      </c>
      <c r="G38" s="1052">
        <f>SUM(G14:G37)</f>
        <v>0</v>
      </c>
      <c r="H38" s="1052">
        <f>SUM(H14:H37)</f>
        <v>26</v>
      </c>
      <c r="I38" s="1052">
        <f>SUM(I14:I37)</f>
        <v>0</v>
      </c>
      <c r="J38" s="1052"/>
    </row>
    <row r="39" spans="1:10" ht="12.75">
      <c r="A39" s="1055"/>
      <c r="B39" s="1079"/>
      <c r="C39" s="1080"/>
      <c r="D39" s="1081"/>
      <c r="E39" s="1053"/>
      <c r="F39" s="1053"/>
      <c r="G39" s="1053"/>
      <c r="H39" s="1053"/>
      <c r="I39" s="1053"/>
      <c r="J39" s="1053"/>
    </row>
    <row r="40" spans="1:10" ht="12.75">
      <c r="A40" s="1082" t="s">
        <v>537</v>
      </c>
      <c r="B40" s="1076" t="s">
        <v>538</v>
      </c>
      <c r="C40" s="1077"/>
      <c r="D40" s="1078"/>
      <c r="E40" s="1052">
        <f>SUM(F40+G40+H40+I40)</f>
        <v>67</v>
      </c>
      <c r="F40" s="1052">
        <v>56</v>
      </c>
      <c r="G40" s="1052"/>
      <c r="H40" s="1052">
        <v>11</v>
      </c>
      <c r="I40" s="1052"/>
      <c r="J40" s="1052"/>
    </row>
    <row r="41" spans="1:10" ht="12.75">
      <c r="A41" s="1055"/>
      <c r="B41" s="1079"/>
      <c r="C41" s="1080"/>
      <c r="D41" s="1081"/>
      <c r="E41" s="1053"/>
      <c r="F41" s="1053"/>
      <c r="G41" s="1053"/>
      <c r="H41" s="1053"/>
      <c r="I41" s="1053"/>
      <c r="J41" s="1053"/>
    </row>
    <row r="42" spans="1:10" ht="12.75">
      <c r="A42" s="744"/>
      <c r="B42" s="743"/>
      <c r="C42" s="743"/>
      <c r="D42" s="743"/>
      <c r="E42" s="745"/>
      <c r="F42" s="745"/>
      <c r="G42" s="745"/>
      <c r="H42" s="745"/>
      <c r="I42" s="745"/>
      <c r="J42" s="745"/>
    </row>
    <row r="43" spans="1:10" ht="12.75">
      <c r="A43" s="746"/>
      <c r="B43" s="747"/>
      <c r="C43" s="747"/>
      <c r="D43" s="747"/>
      <c r="E43" s="748"/>
      <c r="F43" s="748"/>
      <c r="G43" s="748"/>
      <c r="H43" s="748"/>
      <c r="I43" s="748"/>
      <c r="J43" s="748"/>
    </row>
    <row r="44" spans="1:10" ht="12.75">
      <c r="A44" s="746"/>
      <c r="B44" s="747"/>
      <c r="C44" s="747"/>
      <c r="D44" s="747"/>
      <c r="E44" s="748"/>
      <c r="F44" s="748"/>
      <c r="G44" s="748"/>
      <c r="H44" s="748"/>
      <c r="I44" s="748"/>
      <c r="J44" s="748"/>
    </row>
    <row r="45" spans="1:10" ht="12.75">
      <c r="A45" s="746"/>
      <c r="B45" s="747"/>
      <c r="C45" s="747"/>
      <c r="D45" s="747"/>
      <c r="E45" s="748"/>
      <c r="F45" s="748"/>
      <c r="G45" s="748"/>
      <c r="H45" s="748"/>
      <c r="I45" s="748"/>
      <c r="J45" s="748"/>
    </row>
    <row r="46" spans="1:10" ht="12.75">
      <c r="A46" s="746"/>
      <c r="B46" s="747"/>
      <c r="C46" s="747"/>
      <c r="D46" s="747"/>
      <c r="E46" s="748"/>
      <c r="F46" s="748"/>
      <c r="G46" s="748"/>
      <c r="H46" s="748"/>
      <c r="I46" s="748"/>
      <c r="J46" s="748"/>
    </row>
    <row r="47" spans="1:10" ht="12.75">
      <c r="A47" s="746"/>
      <c r="B47" s="747"/>
      <c r="C47" s="747"/>
      <c r="D47" s="747"/>
      <c r="E47" s="748"/>
      <c r="F47" s="748"/>
      <c r="G47" s="748"/>
      <c r="H47" s="748"/>
      <c r="I47" s="748"/>
      <c r="J47" s="748"/>
    </row>
    <row r="48" spans="1:10" ht="12.75">
      <c r="A48" s="746"/>
      <c r="B48" s="747"/>
      <c r="C48" s="747"/>
      <c r="D48" s="747"/>
      <c r="E48" s="748"/>
      <c r="F48" s="748"/>
      <c r="G48" s="748"/>
      <c r="H48" s="748"/>
      <c r="I48" s="748"/>
      <c r="J48" s="748"/>
    </row>
    <row r="49" spans="1:10" ht="12.75">
      <c r="A49" s="1082" t="s">
        <v>539</v>
      </c>
      <c r="B49" s="1056" t="s">
        <v>540</v>
      </c>
      <c r="C49" s="1057"/>
      <c r="D49" s="1058"/>
      <c r="E49" s="1050">
        <f>SUM(F49+G49+H49+I49)</f>
        <v>34</v>
      </c>
      <c r="F49" s="1050">
        <v>17</v>
      </c>
      <c r="G49" s="1050"/>
      <c r="H49" s="1050">
        <v>16</v>
      </c>
      <c r="I49" s="1050">
        <v>1</v>
      </c>
      <c r="J49" s="1050"/>
    </row>
    <row r="50" spans="1:10" ht="12.75">
      <c r="A50" s="1055"/>
      <c r="B50" s="1059"/>
      <c r="C50" s="1060"/>
      <c r="D50" s="1061"/>
      <c r="E50" s="1051"/>
      <c r="F50" s="1051"/>
      <c r="G50" s="1051"/>
      <c r="H50" s="1051"/>
      <c r="I50" s="1051"/>
      <c r="J50" s="1051"/>
    </row>
    <row r="51" spans="1:10" ht="12.75">
      <c r="A51" s="1054" t="s">
        <v>541</v>
      </c>
      <c r="B51" s="1056" t="s">
        <v>542</v>
      </c>
      <c r="C51" s="1057"/>
      <c r="D51" s="1058"/>
      <c r="E51" s="1050">
        <f>SUM(F51+G51+H51+I51)</f>
        <v>37</v>
      </c>
      <c r="F51" s="1050">
        <v>21</v>
      </c>
      <c r="G51" s="1050"/>
      <c r="H51" s="1050">
        <v>16</v>
      </c>
      <c r="I51" s="1050"/>
      <c r="J51" s="1050"/>
    </row>
    <row r="52" spans="1:10" ht="12.75">
      <c r="A52" s="1055"/>
      <c r="B52" s="1059"/>
      <c r="C52" s="1060"/>
      <c r="D52" s="1061"/>
      <c r="E52" s="1051"/>
      <c r="F52" s="1051"/>
      <c r="G52" s="1051"/>
      <c r="H52" s="1051"/>
      <c r="I52" s="1051"/>
      <c r="J52" s="1051"/>
    </row>
    <row r="53" spans="1:10" ht="12.75">
      <c r="A53" s="1054" t="s">
        <v>543</v>
      </c>
      <c r="B53" s="1056" t="s">
        <v>544</v>
      </c>
      <c r="C53" s="1057"/>
      <c r="D53" s="1058"/>
      <c r="E53" s="1050">
        <f>SUM(F53+G53+H53+I53)</f>
        <v>19</v>
      </c>
      <c r="F53" s="1050">
        <v>9</v>
      </c>
      <c r="G53" s="1050"/>
      <c r="H53" s="1050">
        <v>9</v>
      </c>
      <c r="I53" s="1050">
        <v>1</v>
      </c>
      <c r="J53" s="1050"/>
    </row>
    <row r="54" spans="1:10" ht="12.75">
      <c r="A54" s="1055"/>
      <c r="B54" s="1059"/>
      <c r="C54" s="1060"/>
      <c r="D54" s="1061"/>
      <c r="E54" s="1051"/>
      <c r="F54" s="1051"/>
      <c r="G54" s="1051"/>
      <c r="H54" s="1051"/>
      <c r="I54" s="1051"/>
      <c r="J54" s="1051"/>
    </row>
    <row r="55" spans="1:10" ht="12.75">
      <c r="A55" s="1082" t="s">
        <v>545</v>
      </c>
      <c r="B55" s="1056" t="s">
        <v>546</v>
      </c>
      <c r="C55" s="1057"/>
      <c r="D55" s="1058"/>
      <c r="E55" s="1050">
        <f>SUM(F55+G55+H55+I55)</f>
        <v>63</v>
      </c>
      <c r="F55" s="1050">
        <v>34</v>
      </c>
      <c r="G55" s="1050"/>
      <c r="H55" s="1050">
        <v>28</v>
      </c>
      <c r="I55" s="1050">
        <v>1</v>
      </c>
      <c r="J55" s="1050"/>
    </row>
    <row r="56" spans="1:10" ht="12.75">
      <c r="A56" s="1055"/>
      <c r="B56" s="1059"/>
      <c r="C56" s="1060"/>
      <c r="D56" s="1061"/>
      <c r="E56" s="1051"/>
      <c r="F56" s="1051"/>
      <c r="G56" s="1051"/>
      <c r="H56" s="1051"/>
      <c r="I56" s="1051"/>
      <c r="J56" s="1051"/>
    </row>
    <row r="57" spans="1:10" ht="12.75">
      <c r="A57" s="1054" t="s">
        <v>547</v>
      </c>
      <c r="B57" s="1056" t="s">
        <v>548</v>
      </c>
      <c r="C57" s="1057"/>
      <c r="D57" s="1058"/>
      <c r="E57" s="1050">
        <f>SUM(F57+G57+H57+I57)</f>
        <v>30</v>
      </c>
      <c r="F57" s="1050">
        <v>17</v>
      </c>
      <c r="G57" s="1050"/>
      <c r="H57" s="1050">
        <v>13</v>
      </c>
      <c r="I57" s="1050"/>
      <c r="J57" s="1050"/>
    </row>
    <row r="58" spans="1:10" ht="12.75">
      <c r="A58" s="1055"/>
      <c r="B58" s="1059"/>
      <c r="C58" s="1060"/>
      <c r="D58" s="1061"/>
      <c r="E58" s="1051"/>
      <c r="F58" s="1051"/>
      <c r="G58" s="1051"/>
      <c r="H58" s="1051"/>
      <c r="I58" s="1051"/>
      <c r="J58" s="1051"/>
    </row>
    <row r="59" spans="1:10" ht="12.75">
      <c r="A59" s="1054" t="s">
        <v>549</v>
      </c>
      <c r="B59" s="1056" t="s">
        <v>550</v>
      </c>
      <c r="C59" s="1057"/>
      <c r="D59" s="1058"/>
      <c r="E59" s="1050">
        <f>SUM(F59+G59+H59+I59)</f>
        <v>24</v>
      </c>
      <c r="F59" s="1050">
        <v>14</v>
      </c>
      <c r="G59" s="1050"/>
      <c r="H59" s="1050">
        <v>10</v>
      </c>
      <c r="I59" s="1050"/>
      <c r="J59" s="1050"/>
    </row>
    <row r="60" spans="1:10" ht="12.75">
      <c r="A60" s="1055"/>
      <c r="B60" s="1059"/>
      <c r="C60" s="1060"/>
      <c r="D60" s="1061"/>
      <c r="E60" s="1051"/>
      <c r="F60" s="1051"/>
      <c r="G60" s="1051"/>
      <c r="H60" s="1051"/>
      <c r="I60" s="1051"/>
      <c r="J60" s="1051"/>
    </row>
    <row r="61" spans="1:10" ht="12.75">
      <c r="A61" s="1054" t="s">
        <v>551</v>
      </c>
      <c r="B61" s="1056" t="s">
        <v>552</v>
      </c>
      <c r="C61" s="1057"/>
      <c r="D61" s="1058"/>
      <c r="E61" s="1050">
        <f>SUM(F61+G61+H61+I61)</f>
        <v>15</v>
      </c>
      <c r="F61" s="1050">
        <v>9</v>
      </c>
      <c r="G61" s="1050"/>
      <c r="H61" s="1050">
        <v>6</v>
      </c>
      <c r="I61" s="1050"/>
      <c r="J61" s="1050"/>
    </row>
    <row r="62" spans="1:10" ht="12.75">
      <c r="A62" s="1055"/>
      <c r="B62" s="1059"/>
      <c r="C62" s="1060"/>
      <c r="D62" s="1061"/>
      <c r="E62" s="1051"/>
      <c r="F62" s="1051"/>
      <c r="G62" s="1051"/>
      <c r="H62" s="1051"/>
      <c r="I62" s="1051"/>
      <c r="J62" s="1051"/>
    </row>
    <row r="63" spans="1:10" ht="12.75">
      <c r="A63" s="1054" t="s">
        <v>553</v>
      </c>
      <c r="B63" s="1056" t="s">
        <v>554</v>
      </c>
      <c r="C63" s="1057"/>
      <c r="D63" s="1058"/>
      <c r="E63" s="1050">
        <f>SUM(F63+G63+H63+I63)</f>
        <v>15</v>
      </c>
      <c r="F63" s="1050">
        <v>9</v>
      </c>
      <c r="G63" s="1050"/>
      <c r="H63" s="1050">
        <v>6</v>
      </c>
      <c r="I63" s="1050"/>
      <c r="J63" s="1050"/>
    </row>
    <row r="64" spans="1:10" ht="12.75">
      <c r="A64" s="1055"/>
      <c r="B64" s="1059"/>
      <c r="C64" s="1060"/>
      <c r="D64" s="1061"/>
      <c r="E64" s="1051"/>
      <c r="F64" s="1051"/>
      <c r="G64" s="1051"/>
      <c r="H64" s="1051"/>
      <c r="I64" s="1051"/>
      <c r="J64" s="1051"/>
    </row>
    <row r="65" spans="1:10" ht="12.75">
      <c r="A65" s="1054" t="s">
        <v>555</v>
      </c>
      <c r="B65" s="1056" t="s">
        <v>556</v>
      </c>
      <c r="C65" s="1057"/>
      <c r="D65" s="1058"/>
      <c r="E65" s="1050">
        <f>SUM(F65+G65+H65+I65)</f>
        <v>15</v>
      </c>
      <c r="F65" s="1050">
        <v>9</v>
      </c>
      <c r="G65" s="1050"/>
      <c r="H65" s="1050">
        <v>6</v>
      </c>
      <c r="I65" s="1050"/>
      <c r="J65" s="1050"/>
    </row>
    <row r="66" spans="1:10" ht="12.75">
      <c r="A66" s="1055"/>
      <c r="B66" s="1059"/>
      <c r="C66" s="1060"/>
      <c r="D66" s="1061"/>
      <c r="E66" s="1051"/>
      <c r="F66" s="1051"/>
      <c r="G66" s="1051"/>
      <c r="H66" s="1051"/>
      <c r="I66" s="1051"/>
      <c r="J66" s="1051"/>
    </row>
    <row r="67" spans="1:10" ht="12.75">
      <c r="A67" s="1054" t="s">
        <v>557</v>
      </c>
      <c r="B67" s="1056" t="s">
        <v>558</v>
      </c>
      <c r="C67" s="1057"/>
      <c r="D67" s="1058"/>
      <c r="E67" s="1050">
        <f>SUM(F67+G67+H67+I67)</f>
        <v>203</v>
      </c>
      <c r="F67" s="1050">
        <v>179</v>
      </c>
      <c r="G67" s="1050">
        <v>17</v>
      </c>
      <c r="H67" s="1050">
        <v>3</v>
      </c>
      <c r="I67" s="1050">
        <v>4</v>
      </c>
      <c r="J67" s="1050"/>
    </row>
    <row r="68" spans="1:10" ht="12.75">
      <c r="A68" s="1055"/>
      <c r="B68" s="1059"/>
      <c r="C68" s="1060"/>
      <c r="D68" s="1061"/>
      <c r="E68" s="1051"/>
      <c r="F68" s="1051"/>
      <c r="G68" s="1051"/>
      <c r="H68" s="1051"/>
      <c r="I68" s="1051"/>
      <c r="J68" s="1051"/>
    </row>
    <row r="69" spans="1:10" ht="12.75">
      <c r="A69" s="1054" t="s">
        <v>559</v>
      </c>
      <c r="B69" s="1056" t="s">
        <v>560</v>
      </c>
      <c r="C69" s="1057"/>
      <c r="D69" s="1058"/>
      <c r="E69" s="1050">
        <f>SUM(F69+G69+H69+I69)</f>
        <v>124</v>
      </c>
      <c r="F69" s="1050">
        <v>74</v>
      </c>
      <c r="G69" s="1050">
        <v>2</v>
      </c>
      <c r="H69" s="1050">
        <v>48</v>
      </c>
      <c r="I69" s="1050"/>
      <c r="J69" s="1050"/>
    </row>
    <row r="70" spans="1:10" ht="12.75">
      <c r="A70" s="1055"/>
      <c r="B70" s="1059"/>
      <c r="C70" s="1060"/>
      <c r="D70" s="1061"/>
      <c r="E70" s="1051"/>
      <c r="F70" s="1051"/>
      <c r="G70" s="1051"/>
      <c r="H70" s="1051"/>
      <c r="I70" s="1051"/>
      <c r="J70" s="1051"/>
    </row>
    <row r="71" spans="1:10" ht="12.75">
      <c r="A71" s="1054" t="s">
        <v>561</v>
      </c>
      <c r="B71" s="1056" t="s">
        <v>356</v>
      </c>
      <c r="C71" s="1057"/>
      <c r="D71" s="1058"/>
      <c r="E71" s="1050">
        <f>SUM(F71+G71+H71+I71)</f>
        <v>144</v>
      </c>
      <c r="F71" s="1050">
        <v>112</v>
      </c>
      <c r="G71" s="1050">
        <v>5</v>
      </c>
      <c r="H71" s="1050">
        <v>25</v>
      </c>
      <c r="I71" s="1050">
        <v>2</v>
      </c>
      <c r="J71" s="1050"/>
    </row>
    <row r="72" spans="1:10" ht="12" customHeight="1">
      <c r="A72" s="1055"/>
      <c r="B72" s="1059"/>
      <c r="C72" s="1060"/>
      <c r="D72" s="1061"/>
      <c r="E72" s="1051"/>
      <c r="F72" s="1051"/>
      <c r="G72" s="1051"/>
      <c r="H72" s="1051"/>
      <c r="I72" s="1051"/>
      <c r="J72" s="1051"/>
    </row>
    <row r="73" spans="1:10" ht="12.75">
      <c r="A73" s="1054" t="s">
        <v>562</v>
      </c>
      <c r="B73" s="1056" t="s">
        <v>563</v>
      </c>
      <c r="C73" s="1057"/>
      <c r="D73" s="1058"/>
      <c r="E73" s="1050">
        <f>SUM(F73+G73+H73+I73)</f>
        <v>46</v>
      </c>
      <c r="F73" s="1050">
        <v>18</v>
      </c>
      <c r="G73" s="1050"/>
      <c r="H73" s="1050">
        <v>28</v>
      </c>
      <c r="I73" s="1050"/>
      <c r="J73" s="1050"/>
    </row>
    <row r="74" spans="1:10" ht="11.25" customHeight="1">
      <c r="A74" s="1055"/>
      <c r="B74" s="1059"/>
      <c r="C74" s="1060"/>
      <c r="D74" s="1061"/>
      <c r="E74" s="1051"/>
      <c r="F74" s="1051"/>
      <c r="G74" s="1051"/>
      <c r="H74" s="1051"/>
      <c r="I74" s="1051"/>
      <c r="J74" s="1051"/>
    </row>
    <row r="75" spans="1:10" ht="12.75">
      <c r="A75" s="1082"/>
      <c r="B75" s="1076" t="s">
        <v>564</v>
      </c>
      <c r="C75" s="1077"/>
      <c r="D75" s="1078"/>
      <c r="E75" s="1052">
        <f aca="true" t="shared" si="0" ref="E75:J75">SUM(E49:E74)</f>
        <v>769</v>
      </c>
      <c r="F75" s="1052">
        <f t="shared" si="0"/>
        <v>522</v>
      </c>
      <c r="G75" s="1052">
        <f t="shared" si="0"/>
        <v>24</v>
      </c>
      <c r="H75" s="1052">
        <f t="shared" si="0"/>
        <v>214</v>
      </c>
      <c r="I75" s="1052">
        <f t="shared" si="0"/>
        <v>9</v>
      </c>
      <c r="J75" s="1052">
        <f t="shared" si="0"/>
        <v>0</v>
      </c>
    </row>
    <row r="76" spans="1:10" ht="12.75">
      <c r="A76" s="1055"/>
      <c r="B76" s="1079"/>
      <c r="C76" s="1080"/>
      <c r="D76" s="1081"/>
      <c r="E76" s="1053"/>
      <c r="F76" s="1053"/>
      <c r="G76" s="1053"/>
      <c r="H76" s="1053"/>
      <c r="I76" s="1053"/>
      <c r="J76" s="1053"/>
    </row>
    <row r="77" spans="1:10" ht="12.75">
      <c r="A77" s="1082"/>
      <c r="B77" s="1076" t="s">
        <v>99</v>
      </c>
      <c r="C77" s="1077"/>
      <c r="D77" s="1078"/>
      <c r="E77" s="1052">
        <f aca="true" t="shared" si="1" ref="E77:J77">SUM(E75+E40+E38)</f>
        <v>1061</v>
      </c>
      <c r="F77" s="1052">
        <f t="shared" si="1"/>
        <v>777</v>
      </c>
      <c r="G77" s="1052">
        <f t="shared" si="1"/>
        <v>24</v>
      </c>
      <c r="H77" s="1052">
        <f t="shared" si="1"/>
        <v>251</v>
      </c>
      <c r="I77" s="1052">
        <f t="shared" si="1"/>
        <v>9</v>
      </c>
      <c r="J77" s="1052">
        <f t="shared" si="1"/>
        <v>0</v>
      </c>
    </row>
    <row r="78" spans="1:10" ht="12.75">
      <c r="A78" s="1055"/>
      <c r="B78" s="1079"/>
      <c r="C78" s="1080"/>
      <c r="D78" s="1081"/>
      <c r="E78" s="1053"/>
      <c r="F78" s="1053"/>
      <c r="G78" s="1053"/>
      <c r="H78" s="1053"/>
      <c r="I78" s="1053"/>
      <c r="J78" s="1053"/>
    </row>
  </sheetData>
  <sheetProtection/>
  <mergeCells count="253">
    <mergeCell ref="J59:J60"/>
    <mergeCell ref="I69:I70"/>
    <mergeCell ref="J69:J70"/>
    <mergeCell ref="I61:I62"/>
    <mergeCell ref="J61:J62"/>
    <mergeCell ref="A73:A74"/>
    <mergeCell ref="B73:D74"/>
    <mergeCell ref="E73:E74"/>
    <mergeCell ref="F73:F74"/>
    <mergeCell ref="G73:G74"/>
    <mergeCell ref="H73:H74"/>
    <mergeCell ref="I73:I74"/>
    <mergeCell ref="J73:J74"/>
    <mergeCell ref="A77:A78"/>
    <mergeCell ref="B77:D78"/>
    <mergeCell ref="E77:E78"/>
    <mergeCell ref="F77:F78"/>
    <mergeCell ref="G77:G78"/>
    <mergeCell ref="H77:H78"/>
    <mergeCell ref="I75:I76"/>
    <mergeCell ref="J75:J76"/>
    <mergeCell ref="G75:G76"/>
    <mergeCell ref="H75:H76"/>
    <mergeCell ref="I77:I78"/>
    <mergeCell ref="J77:J78"/>
    <mergeCell ref="A51:A52"/>
    <mergeCell ref="B51:D52"/>
    <mergeCell ref="E51:E52"/>
    <mergeCell ref="F51:F52"/>
    <mergeCell ref="G51:G52"/>
    <mergeCell ref="H51:H52"/>
    <mergeCell ref="I51:I52"/>
    <mergeCell ref="J51:J52"/>
    <mergeCell ref="A75:A76"/>
    <mergeCell ref="B75:D76"/>
    <mergeCell ref="E75:E76"/>
    <mergeCell ref="F75:F76"/>
    <mergeCell ref="A71:A72"/>
    <mergeCell ref="B71:D72"/>
    <mergeCell ref="E71:E72"/>
    <mergeCell ref="F71:F72"/>
    <mergeCell ref="G71:G72"/>
    <mergeCell ref="H71:H72"/>
    <mergeCell ref="I71:I72"/>
    <mergeCell ref="J71:J72"/>
    <mergeCell ref="A69:A70"/>
    <mergeCell ref="B69:D70"/>
    <mergeCell ref="E69:E70"/>
    <mergeCell ref="F69:F70"/>
    <mergeCell ref="G69:G70"/>
    <mergeCell ref="H69:H70"/>
    <mergeCell ref="I65:I66"/>
    <mergeCell ref="J65:J66"/>
    <mergeCell ref="G67:G68"/>
    <mergeCell ref="H67:H68"/>
    <mergeCell ref="I67:I68"/>
    <mergeCell ref="J67:J68"/>
    <mergeCell ref="G65:G66"/>
    <mergeCell ref="H65:H66"/>
    <mergeCell ref="A67:A68"/>
    <mergeCell ref="B67:D68"/>
    <mergeCell ref="E67:E68"/>
    <mergeCell ref="F67:F68"/>
    <mergeCell ref="A65:A66"/>
    <mergeCell ref="B65:D66"/>
    <mergeCell ref="E65:E66"/>
    <mergeCell ref="F65:F66"/>
    <mergeCell ref="A63:A64"/>
    <mergeCell ref="B63:D64"/>
    <mergeCell ref="E63:E64"/>
    <mergeCell ref="F63:F64"/>
    <mergeCell ref="G63:G64"/>
    <mergeCell ref="H63:H64"/>
    <mergeCell ref="I63:I64"/>
    <mergeCell ref="J63:J64"/>
    <mergeCell ref="G12:G13"/>
    <mergeCell ref="H12:H13"/>
    <mergeCell ref="F12:F13"/>
    <mergeCell ref="A61:A62"/>
    <mergeCell ref="B61:D62"/>
    <mergeCell ref="E61:E62"/>
    <mergeCell ref="F61:F62"/>
    <mergeCell ref="G61:G62"/>
    <mergeCell ref="H61:H62"/>
    <mergeCell ref="A26:A27"/>
    <mergeCell ref="A57:A58"/>
    <mergeCell ref="A59:A60"/>
    <mergeCell ref="A8:A11"/>
    <mergeCell ref="A12:A13"/>
    <mergeCell ref="A40:A41"/>
    <mergeCell ref="A49:A50"/>
    <mergeCell ref="A34:A35"/>
    <mergeCell ref="A38:A39"/>
    <mergeCell ref="A53:A54"/>
    <mergeCell ref="A55:A56"/>
    <mergeCell ref="B12:D13"/>
    <mergeCell ref="E12:E13"/>
    <mergeCell ref="B8:D11"/>
    <mergeCell ref="B26:D27"/>
    <mergeCell ref="E26:E27"/>
    <mergeCell ref="B24:D25"/>
    <mergeCell ref="E24:E25"/>
    <mergeCell ref="B14:D15"/>
    <mergeCell ref="E14:E15"/>
    <mergeCell ref="B16:D17"/>
    <mergeCell ref="A14:A15"/>
    <mergeCell ref="A16:A17"/>
    <mergeCell ref="A18:A19"/>
    <mergeCell ref="A20:A21"/>
    <mergeCell ref="A22:A23"/>
    <mergeCell ref="A24:A25"/>
    <mergeCell ref="A28:A29"/>
    <mergeCell ref="A30:A31"/>
    <mergeCell ref="A32:A33"/>
    <mergeCell ref="B59:D60"/>
    <mergeCell ref="E59:E60"/>
    <mergeCell ref="F59:F60"/>
    <mergeCell ref="B57:D58"/>
    <mergeCell ref="E57:E58"/>
    <mergeCell ref="F57:F58"/>
    <mergeCell ref="B55:D56"/>
    <mergeCell ref="E55:E56"/>
    <mergeCell ref="F55:F56"/>
    <mergeCell ref="G59:G60"/>
    <mergeCell ref="H59:H60"/>
    <mergeCell ref="I59:I60"/>
    <mergeCell ref="J55:J56"/>
    <mergeCell ref="G57:G58"/>
    <mergeCell ref="H57:H58"/>
    <mergeCell ref="I57:I58"/>
    <mergeCell ref="J57:J58"/>
    <mergeCell ref="G55:G56"/>
    <mergeCell ref="H55:H56"/>
    <mergeCell ref="I55:I56"/>
    <mergeCell ref="J49:J50"/>
    <mergeCell ref="B53:D54"/>
    <mergeCell ref="E53:E54"/>
    <mergeCell ref="F53:F54"/>
    <mergeCell ref="G53:G54"/>
    <mergeCell ref="H53:H54"/>
    <mergeCell ref="I53:I54"/>
    <mergeCell ref="J53:J54"/>
    <mergeCell ref="B49:D50"/>
    <mergeCell ref="B40:D41"/>
    <mergeCell ref="B32:D33"/>
    <mergeCell ref="E32:E33"/>
    <mergeCell ref="B34:D35"/>
    <mergeCell ref="E34:E35"/>
    <mergeCell ref="E40:E41"/>
    <mergeCell ref="E49:E50"/>
    <mergeCell ref="I30:I31"/>
    <mergeCell ref="J30:J31"/>
    <mergeCell ref="H32:H33"/>
    <mergeCell ref="I32:I33"/>
    <mergeCell ref="J32:J33"/>
    <mergeCell ref="F49:F50"/>
    <mergeCell ref="G49:G50"/>
    <mergeCell ref="F32:F33"/>
    <mergeCell ref="H49:H50"/>
    <mergeCell ref="I49:I50"/>
    <mergeCell ref="G32:G33"/>
    <mergeCell ref="B30:D31"/>
    <mergeCell ref="E30:E31"/>
    <mergeCell ref="F30:F31"/>
    <mergeCell ref="G30:G31"/>
    <mergeCell ref="H30:H31"/>
    <mergeCell ref="F34:F35"/>
    <mergeCell ref="B38:D39"/>
    <mergeCell ref="E38:E39"/>
    <mergeCell ref="H28:H29"/>
    <mergeCell ref="I28:I29"/>
    <mergeCell ref="J28:J29"/>
    <mergeCell ref="F26:F27"/>
    <mergeCell ref="G26:G27"/>
    <mergeCell ref="J26:J27"/>
    <mergeCell ref="H26:H27"/>
    <mergeCell ref="I26:I27"/>
    <mergeCell ref="B28:D29"/>
    <mergeCell ref="E28:E29"/>
    <mergeCell ref="F28:F29"/>
    <mergeCell ref="G28:G29"/>
    <mergeCell ref="I24:I25"/>
    <mergeCell ref="I22:I23"/>
    <mergeCell ref="J22:J23"/>
    <mergeCell ref="B20:D21"/>
    <mergeCell ref="E20:E21"/>
    <mergeCell ref="F20:F21"/>
    <mergeCell ref="G20:G21"/>
    <mergeCell ref="J24:J25"/>
    <mergeCell ref="B18:D19"/>
    <mergeCell ref="E18:E19"/>
    <mergeCell ref="F24:F25"/>
    <mergeCell ref="G24:G25"/>
    <mergeCell ref="B22:D23"/>
    <mergeCell ref="E22:E23"/>
    <mergeCell ref="F22:F23"/>
    <mergeCell ref="G22:G23"/>
    <mergeCell ref="E16:E17"/>
    <mergeCell ref="B4:J4"/>
    <mergeCell ref="B2:J2"/>
    <mergeCell ref="E8:E11"/>
    <mergeCell ref="F10:F11"/>
    <mergeCell ref="G10:G11"/>
    <mergeCell ref="F9:G9"/>
    <mergeCell ref="H9:I9"/>
    <mergeCell ref="H10:H11"/>
    <mergeCell ref="F8:I8"/>
    <mergeCell ref="J18:J19"/>
    <mergeCell ref="H20:H21"/>
    <mergeCell ref="H36:H37"/>
    <mergeCell ref="I36:I37"/>
    <mergeCell ref="J36:J37"/>
    <mergeCell ref="I34:I35"/>
    <mergeCell ref="I20:I21"/>
    <mergeCell ref="J20:J21"/>
    <mergeCell ref="H22:H23"/>
    <mergeCell ref="H24:H25"/>
    <mergeCell ref="J9:J11"/>
    <mergeCell ref="J14:J15"/>
    <mergeCell ref="H16:H17"/>
    <mergeCell ref="I16:I17"/>
    <mergeCell ref="J16:J17"/>
    <mergeCell ref="I10:I11"/>
    <mergeCell ref="J12:J13"/>
    <mergeCell ref="I12:I13"/>
    <mergeCell ref="H14:H15"/>
    <mergeCell ref="I14:I15"/>
    <mergeCell ref="J34:J35"/>
    <mergeCell ref="A36:A37"/>
    <mergeCell ref="B36:D37"/>
    <mergeCell ref="E36:E37"/>
    <mergeCell ref="F36:F37"/>
    <mergeCell ref="G36:G37"/>
    <mergeCell ref="G34:G35"/>
    <mergeCell ref="H34:H35"/>
    <mergeCell ref="F40:F41"/>
    <mergeCell ref="G40:G41"/>
    <mergeCell ref="H38:H39"/>
    <mergeCell ref="J38:J39"/>
    <mergeCell ref="H40:H41"/>
    <mergeCell ref="I40:I41"/>
    <mergeCell ref="J40:J41"/>
    <mergeCell ref="I38:I39"/>
    <mergeCell ref="F38:F39"/>
    <mergeCell ref="G38:G39"/>
    <mergeCell ref="F14:F15"/>
    <mergeCell ref="G14:G15"/>
    <mergeCell ref="H18:H19"/>
    <mergeCell ref="I18:I19"/>
    <mergeCell ref="F16:F17"/>
    <mergeCell ref="G16:G17"/>
    <mergeCell ref="F18:F19"/>
    <mergeCell ref="G18:G19"/>
  </mergeCells>
  <printOptions/>
  <pageMargins left="0.7874015748031497" right="0.7874015748031497" top="0.5905511811023623" bottom="0.1968503937007874" header="0.11811023622047245" footer="0.11811023622047245"/>
  <pageSetup firstPageNumber="50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6.75390625" style="749" customWidth="1"/>
    <col min="2" max="4" width="9.125" style="749" customWidth="1"/>
    <col min="5" max="5" width="23.625" style="749" customWidth="1"/>
    <col min="6" max="6" width="20.875" style="749" customWidth="1"/>
    <col min="7" max="7" width="18.375" style="749" customWidth="1"/>
    <col min="8" max="8" width="21.125" style="749" customWidth="1"/>
    <col min="9" max="9" width="18.375" style="749" customWidth="1"/>
    <col min="10" max="16384" width="9.125" style="749" customWidth="1"/>
  </cols>
  <sheetData>
    <row r="2" spans="1:9" ht="15.75">
      <c r="A2" s="1094" t="s">
        <v>565</v>
      </c>
      <c r="B2" s="1094"/>
      <c r="C2" s="1094"/>
      <c r="D2" s="1094"/>
      <c r="E2" s="1094"/>
      <c r="F2" s="1095"/>
      <c r="G2" s="1095"/>
      <c r="H2" s="1095"/>
      <c r="I2" s="1095"/>
    </row>
    <row r="3" spans="1:9" ht="18" customHeight="1">
      <c r="A3" s="1094" t="s">
        <v>581</v>
      </c>
      <c r="B3" s="1094"/>
      <c r="C3" s="1094"/>
      <c r="D3" s="1094"/>
      <c r="E3" s="1094"/>
      <c r="F3" s="1095"/>
      <c r="G3" s="1095"/>
      <c r="H3" s="1095"/>
      <c r="I3" s="1095"/>
    </row>
    <row r="7" spans="1:9" ht="16.5" customHeight="1">
      <c r="A7" s="750"/>
      <c r="B7" s="750"/>
      <c r="C7" s="750"/>
      <c r="D7" s="750"/>
      <c r="E7" s="750"/>
      <c r="F7" s="750"/>
      <c r="G7" s="750"/>
      <c r="H7" s="750"/>
      <c r="I7" s="751" t="s">
        <v>148</v>
      </c>
    </row>
    <row r="8" spans="1:9" ht="21.75" customHeight="1">
      <c r="A8" s="1100" t="s">
        <v>315</v>
      </c>
      <c r="B8" s="1098" t="s">
        <v>566</v>
      </c>
      <c r="C8" s="1098"/>
      <c r="D8" s="1098"/>
      <c r="E8" s="1098"/>
      <c r="F8" s="1096" t="s">
        <v>567</v>
      </c>
      <c r="G8" s="1097"/>
      <c r="H8" s="1096" t="s">
        <v>568</v>
      </c>
      <c r="I8" s="1097"/>
    </row>
    <row r="9" spans="1:9" ht="27" customHeight="1">
      <c r="A9" s="1101"/>
      <c r="B9" s="1099"/>
      <c r="C9" s="1099"/>
      <c r="D9" s="1099"/>
      <c r="E9" s="1099"/>
      <c r="F9" s="752" t="s">
        <v>569</v>
      </c>
      <c r="G9" s="752" t="s">
        <v>570</v>
      </c>
      <c r="H9" s="752" t="s">
        <v>569</v>
      </c>
      <c r="I9" s="752" t="s">
        <v>570</v>
      </c>
    </row>
    <row r="10" spans="1:9" ht="21.75" customHeight="1">
      <c r="A10" s="753" t="s">
        <v>114</v>
      </c>
      <c r="B10" s="754" t="s">
        <v>571</v>
      </c>
      <c r="C10" s="755"/>
      <c r="D10" s="755"/>
      <c r="E10" s="755"/>
      <c r="F10" s="756" t="s">
        <v>572</v>
      </c>
      <c r="G10" s="757">
        <v>897</v>
      </c>
      <c r="H10" s="758" t="s">
        <v>573</v>
      </c>
      <c r="I10" s="757">
        <v>334581</v>
      </c>
    </row>
    <row r="11" spans="1:9" ht="21.75" customHeight="1">
      <c r="A11" s="753" t="s">
        <v>115</v>
      </c>
      <c r="B11" s="754" t="s">
        <v>574</v>
      </c>
      <c r="C11" s="755"/>
      <c r="D11" s="755"/>
      <c r="E11" s="755"/>
      <c r="F11" s="756"/>
      <c r="G11" s="757"/>
      <c r="H11" s="758" t="s">
        <v>573</v>
      </c>
      <c r="I11" s="757">
        <v>88589</v>
      </c>
    </row>
    <row r="12" spans="1:9" ht="21.75" customHeight="1">
      <c r="A12" s="753" t="s">
        <v>116</v>
      </c>
      <c r="B12" s="754" t="s">
        <v>575</v>
      </c>
      <c r="C12" s="755"/>
      <c r="D12" s="755"/>
      <c r="E12" s="755"/>
      <c r="F12" s="758" t="s">
        <v>572</v>
      </c>
      <c r="G12" s="757">
        <v>97</v>
      </c>
      <c r="H12" s="758" t="s">
        <v>573</v>
      </c>
      <c r="I12" s="757">
        <v>4862</v>
      </c>
    </row>
    <row r="13" spans="1:9" ht="21.75" customHeight="1">
      <c r="A13" s="753" t="s">
        <v>117</v>
      </c>
      <c r="B13" s="755" t="s">
        <v>576</v>
      </c>
      <c r="C13" s="755"/>
      <c r="D13" s="755"/>
      <c r="E13" s="755"/>
      <c r="F13" s="756"/>
      <c r="G13" s="757"/>
      <c r="H13" s="758" t="s">
        <v>577</v>
      </c>
      <c r="I13" s="757">
        <v>600</v>
      </c>
    </row>
    <row r="14" spans="1:9" ht="21.75" customHeight="1">
      <c r="A14" s="753" t="s">
        <v>118</v>
      </c>
      <c r="B14" s="755" t="s">
        <v>578</v>
      </c>
      <c r="C14" s="755"/>
      <c r="D14" s="755"/>
      <c r="E14" s="755"/>
      <c r="F14" s="756"/>
      <c r="G14" s="757"/>
      <c r="H14" s="758" t="s">
        <v>577</v>
      </c>
      <c r="I14" s="757">
        <v>1557</v>
      </c>
    </row>
    <row r="15" spans="1:9" ht="21.75" customHeight="1">
      <c r="A15" s="759" t="s">
        <v>880</v>
      </c>
      <c r="B15" s="760" t="s">
        <v>579</v>
      </c>
      <c r="C15" s="760"/>
      <c r="D15" s="760"/>
      <c r="E15" s="760"/>
      <c r="F15" s="761"/>
      <c r="G15" s="762"/>
      <c r="H15" s="763" t="s">
        <v>580</v>
      </c>
      <c r="I15" s="762">
        <v>93600</v>
      </c>
    </row>
  </sheetData>
  <sheetProtection/>
  <mergeCells count="6">
    <mergeCell ref="A2:I2"/>
    <mergeCell ref="A3:I3"/>
    <mergeCell ref="H8:I8"/>
    <mergeCell ref="B8:E9"/>
    <mergeCell ref="A8:A9"/>
    <mergeCell ref="F8:G8"/>
  </mergeCells>
  <printOptions/>
  <pageMargins left="0.7874015748031497" right="0.3937007874015748" top="0.984251968503937" bottom="0.984251968503937" header="0.5118110236220472" footer="0.5118110236220472"/>
  <pageSetup firstPageNumber="52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N178"/>
  <sheetViews>
    <sheetView zoomScale="75" zoomScaleNormal="75" zoomScaleSheetLayoutView="75" zoomScalePageLayoutView="0" workbookViewId="0" topLeftCell="A1">
      <pane ySplit="9" topLeftCell="BM10" activePane="bottomLeft" state="frozen"/>
      <selection pane="topLeft" activeCell="A1" sqref="A1"/>
      <selection pane="bottomLeft" activeCell="C10" sqref="C10"/>
    </sheetView>
  </sheetViews>
  <sheetFormatPr defaultColWidth="9.125" defaultRowHeight="12.75"/>
  <cols>
    <col min="1" max="1" width="9.125" style="764" customWidth="1"/>
    <col min="2" max="2" width="63.625" style="764" customWidth="1"/>
    <col min="3" max="3" width="13.00390625" style="764" customWidth="1"/>
    <col min="4" max="4" width="13.75390625" style="764" customWidth="1"/>
    <col min="5" max="5" width="15.25390625" style="764" customWidth="1"/>
    <col min="6" max="6" width="14.875" style="764" customWidth="1"/>
    <col min="7" max="7" width="14.00390625" style="764" bestFit="1" customWidth="1"/>
    <col min="8" max="8" width="12.00390625" style="764" bestFit="1" customWidth="1"/>
    <col min="9" max="9" width="13.75390625" style="764" bestFit="1" customWidth="1"/>
    <col min="10" max="10" width="12.00390625" style="764" bestFit="1" customWidth="1"/>
    <col min="11" max="11" width="11.00390625" style="764" customWidth="1"/>
    <col min="12" max="12" width="10.625" style="764" customWidth="1"/>
    <col min="13" max="13" width="10.375" style="764" customWidth="1"/>
    <col min="14" max="14" width="9.75390625" style="764" customWidth="1"/>
    <col min="15" max="16384" width="9.125" style="764" customWidth="1"/>
  </cols>
  <sheetData>
    <row r="3" spans="1:14" ht="18.75" customHeight="1">
      <c r="A3" s="1107" t="s">
        <v>582</v>
      </c>
      <c r="B3" s="1107"/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7"/>
    </row>
    <row r="4" spans="1:14" ht="15.75">
      <c r="A4" s="765"/>
      <c r="B4" s="1108" t="s">
        <v>583</v>
      </c>
      <c r="C4" s="1108"/>
      <c r="D4" s="1108"/>
      <c r="E4" s="1108"/>
      <c r="F4" s="1108"/>
      <c r="G4" s="1108"/>
      <c r="H4" s="1108"/>
      <c r="I4" s="1108"/>
      <c r="J4" s="1108"/>
      <c r="K4" s="1108"/>
      <c r="L4" s="1108"/>
      <c r="M4" s="1108"/>
      <c r="N4" s="765"/>
    </row>
    <row r="5" spans="1:14" ht="15.75">
      <c r="A5" s="765"/>
      <c r="B5" s="1108" t="s">
        <v>797</v>
      </c>
      <c r="C5" s="1108"/>
      <c r="D5" s="1108"/>
      <c r="E5" s="1108"/>
      <c r="F5" s="1108"/>
      <c r="G5" s="1108"/>
      <c r="H5" s="1108"/>
      <c r="I5" s="1108"/>
      <c r="J5" s="1108"/>
      <c r="K5" s="1108"/>
      <c r="L5" s="1108"/>
      <c r="M5" s="1108"/>
      <c r="N5" s="765"/>
    </row>
    <row r="6" spans="2:13" ht="18.75"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</row>
    <row r="7" ht="12.75">
      <c r="N7" s="767" t="s">
        <v>450</v>
      </c>
    </row>
    <row r="8" spans="1:14" ht="32.25" customHeight="1">
      <c r="A8" s="768"/>
      <c r="B8" s="1109" t="s">
        <v>584</v>
      </c>
      <c r="C8" s="941" t="s">
        <v>143</v>
      </c>
      <c r="D8" s="1116" t="s">
        <v>585</v>
      </c>
      <c r="E8" s="1109" t="s">
        <v>811</v>
      </c>
      <c r="F8" s="1111" t="s">
        <v>756</v>
      </c>
      <c r="G8" s="769" t="s">
        <v>586</v>
      </c>
      <c r="H8" s="1113" t="s">
        <v>587</v>
      </c>
      <c r="I8" s="1114"/>
      <c r="J8" s="1115" t="s">
        <v>612</v>
      </c>
      <c r="K8" s="1115"/>
      <c r="L8" s="1104" t="s">
        <v>613</v>
      </c>
      <c r="M8" s="1106" t="s">
        <v>617</v>
      </c>
      <c r="N8" s="1102" t="s">
        <v>813</v>
      </c>
    </row>
    <row r="9" spans="1:14" ht="52.5" customHeight="1">
      <c r="A9" s="770"/>
      <c r="B9" s="1110"/>
      <c r="C9" s="1118"/>
      <c r="D9" s="1117"/>
      <c r="E9" s="1110"/>
      <c r="F9" s="1112"/>
      <c r="G9" s="769" t="s">
        <v>812</v>
      </c>
      <c r="H9" s="771" t="s">
        <v>614</v>
      </c>
      <c r="I9" s="771" t="s">
        <v>615</v>
      </c>
      <c r="J9" s="771" t="s">
        <v>614</v>
      </c>
      <c r="K9" s="771" t="s">
        <v>616</v>
      </c>
      <c r="L9" s="1105"/>
      <c r="M9" s="954"/>
      <c r="N9" s="1103"/>
    </row>
    <row r="10" spans="1:14" ht="21" customHeight="1">
      <c r="A10" s="773" t="s">
        <v>114</v>
      </c>
      <c r="B10" s="774" t="s">
        <v>618</v>
      </c>
      <c r="C10" s="851">
        <f>SUM(C11:C23)</f>
        <v>530362</v>
      </c>
      <c r="D10" s="775">
        <f>SUM(E10:M10)</f>
        <v>530362</v>
      </c>
      <c r="E10" s="776"/>
      <c r="F10" s="776">
        <v>116242</v>
      </c>
      <c r="G10" s="776">
        <v>414120</v>
      </c>
      <c r="H10" s="776"/>
      <c r="I10" s="776"/>
      <c r="J10" s="776"/>
      <c r="K10" s="776"/>
      <c r="L10" s="776"/>
      <c r="M10" s="776">
        <f>SUM(M12:M17)</f>
        <v>0</v>
      </c>
      <c r="N10" s="777"/>
    </row>
    <row r="11" spans="1:14" ht="21" customHeight="1">
      <c r="A11" s="773"/>
      <c r="B11" s="778" t="s">
        <v>798</v>
      </c>
      <c r="C11" s="853">
        <f>SUM('3c.m.'!D17)</f>
        <v>4500</v>
      </c>
      <c r="D11" s="776"/>
      <c r="E11" s="776"/>
      <c r="F11" s="776"/>
      <c r="G11" s="776"/>
      <c r="H11" s="776"/>
      <c r="I11" s="776"/>
      <c r="J11" s="776"/>
      <c r="K11" s="776"/>
      <c r="L11" s="776"/>
      <c r="M11" s="776"/>
      <c r="N11" s="777"/>
    </row>
    <row r="12" spans="1:14" ht="21" customHeight="1">
      <c r="A12" s="773"/>
      <c r="B12" s="778" t="s">
        <v>619</v>
      </c>
      <c r="C12" s="852">
        <f>SUM('3c.m.'!D26)</f>
        <v>2566</v>
      </c>
      <c r="D12" s="779"/>
      <c r="E12" s="780"/>
      <c r="F12" s="780"/>
      <c r="G12" s="780"/>
      <c r="H12" s="780"/>
      <c r="I12" s="780"/>
      <c r="J12" s="780"/>
      <c r="K12" s="780"/>
      <c r="L12" s="780"/>
      <c r="M12" s="781"/>
      <c r="N12" s="777"/>
    </row>
    <row r="13" spans="1:14" ht="21" customHeight="1">
      <c r="A13" s="773"/>
      <c r="B13" s="782" t="s">
        <v>620</v>
      </c>
      <c r="C13" s="852">
        <f>SUM('3c.m.'!D34)</f>
        <v>3000</v>
      </c>
      <c r="D13" s="779"/>
      <c r="E13" s="780"/>
      <c r="F13" s="780"/>
      <c r="G13" s="780"/>
      <c r="H13" s="780"/>
      <c r="I13" s="780"/>
      <c r="J13" s="780"/>
      <c r="K13" s="780"/>
      <c r="L13" s="780"/>
      <c r="M13" s="781"/>
      <c r="N13" s="777"/>
    </row>
    <row r="14" spans="1:14" ht="21" customHeight="1">
      <c r="A14" s="773"/>
      <c r="B14" s="783" t="s">
        <v>621</v>
      </c>
      <c r="C14" s="852">
        <f>SUM('3c.m.'!D184)</f>
        <v>16805</v>
      </c>
      <c r="D14" s="779"/>
      <c r="E14" s="780"/>
      <c r="F14" s="780"/>
      <c r="G14" s="780"/>
      <c r="H14" s="780"/>
      <c r="I14" s="780"/>
      <c r="J14" s="780"/>
      <c r="K14" s="780"/>
      <c r="L14" s="780"/>
      <c r="M14" s="781"/>
      <c r="N14" s="777"/>
    </row>
    <row r="15" spans="1:14" ht="21" customHeight="1">
      <c r="A15" s="773"/>
      <c r="B15" s="782" t="s">
        <v>622</v>
      </c>
      <c r="C15" s="852">
        <f>SUM('3c.m.'!D201)</f>
        <v>39488</v>
      </c>
      <c r="D15" s="779"/>
      <c r="E15" s="780"/>
      <c r="F15" s="780"/>
      <c r="G15" s="780"/>
      <c r="H15" s="780"/>
      <c r="I15" s="780"/>
      <c r="J15" s="780"/>
      <c r="K15" s="780"/>
      <c r="L15" s="780"/>
      <c r="M15" s="781"/>
      <c r="N15" s="777"/>
    </row>
    <row r="16" spans="1:14" ht="21" customHeight="1">
      <c r="A16" s="773"/>
      <c r="B16" s="782" t="s">
        <v>623</v>
      </c>
      <c r="C16" s="852">
        <v>3000</v>
      </c>
      <c r="D16" s="779"/>
      <c r="E16" s="780"/>
      <c r="F16" s="780"/>
      <c r="G16" s="780"/>
      <c r="H16" s="780"/>
      <c r="I16" s="780"/>
      <c r="J16" s="780"/>
      <c r="K16" s="780"/>
      <c r="L16" s="780"/>
      <c r="M16" s="781"/>
      <c r="N16" s="777"/>
    </row>
    <row r="17" spans="1:14" ht="21" customHeight="1">
      <c r="A17" s="773"/>
      <c r="B17" s="782" t="s">
        <v>624</v>
      </c>
      <c r="C17" s="852">
        <f>SUM('3c.m.'!D282)</f>
        <v>359709</v>
      </c>
      <c r="D17" s="779"/>
      <c r="E17" s="780"/>
      <c r="F17" s="780"/>
      <c r="G17" s="780"/>
      <c r="H17" s="780"/>
      <c r="I17" s="780"/>
      <c r="J17" s="780"/>
      <c r="K17" s="780"/>
      <c r="L17" s="780"/>
      <c r="M17" s="781"/>
      <c r="N17" s="777"/>
    </row>
    <row r="18" spans="1:14" ht="21" customHeight="1">
      <c r="A18" s="773"/>
      <c r="B18" s="782" t="s">
        <v>626</v>
      </c>
      <c r="C18" s="852">
        <f>SUM('4.mell.'!D11)</f>
        <v>48961</v>
      </c>
      <c r="D18" s="779"/>
      <c r="E18" s="780"/>
      <c r="F18" s="780"/>
      <c r="G18" s="780"/>
      <c r="H18" s="780"/>
      <c r="I18" s="780"/>
      <c r="J18" s="780"/>
      <c r="K18" s="780"/>
      <c r="L18" s="780"/>
      <c r="M18" s="781"/>
      <c r="N18" s="777"/>
    </row>
    <row r="19" spans="1:14" ht="21" customHeight="1">
      <c r="A19" s="773"/>
      <c r="B19" s="782" t="s">
        <v>271</v>
      </c>
      <c r="C19" s="852">
        <f>SUM('4.mell.'!D14)</f>
        <v>14060</v>
      </c>
      <c r="D19" s="779"/>
      <c r="E19" s="780"/>
      <c r="F19" s="780"/>
      <c r="G19" s="780"/>
      <c r="H19" s="780"/>
      <c r="I19" s="780"/>
      <c r="J19" s="780"/>
      <c r="K19" s="780"/>
      <c r="L19" s="780"/>
      <c r="M19" s="781"/>
      <c r="N19" s="777"/>
    </row>
    <row r="20" spans="1:14" ht="21" customHeight="1">
      <c r="A20" s="773"/>
      <c r="B20" s="782" t="s">
        <v>803</v>
      </c>
      <c r="C20" s="852">
        <f>SUM('4.mell.'!D17)</f>
        <v>4000</v>
      </c>
      <c r="D20" s="779"/>
      <c r="E20" s="780"/>
      <c r="F20" s="780"/>
      <c r="G20" s="780"/>
      <c r="H20" s="780"/>
      <c r="I20" s="780"/>
      <c r="J20" s="780"/>
      <c r="K20" s="780"/>
      <c r="L20" s="780"/>
      <c r="M20" s="781"/>
      <c r="N20" s="777"/>
    </row>
    <row r="21" spans="1:14" ht="21" customHeight="1">
      <c r="A21" s="773"/>
      <c r="B21" s="782" t="s">
        <v>806</v>
      </c>
      <c r="C21" s="852">
        <f>SUM('4.mell.'!D39)</f>
        <v>6000</v>
      </c>
      <c r="D21" s="779"/>
      <c r="E21" s="780"/>
      <c r="F21" s="780"/>
      <c r="G21" s="780"/>
      <c r="H21" s="780"/>
      <c r="I21" s="780"/>
      <c r="J21" s="780"/>
      <c r="K21" s="780"/>
      <c r="L21" s="780"/>
      <c r="M21" s="781"/>
      <c r="N21" s="777"/>
    </row>
    <row r="22" spans="1:14" ht="21" customHeight="1">
      <c r="A22" s="773"/>
      <c r="B22" s="782" t="s">
        <v>610</v>
      </c>
      <c r="C22" s="852">
        <f>SUM('5.mell. '!D11)</f>
        <v>18273</v>
      </c>
      <c r="D22" s="779"/>
      <c r="E22" s="780"/>
      <c r="F22" s="780"/>
      <c r="G22" s="780"/>
      <c r="H22" s="780"/>
      <c r="I22" s="780"/>
      <c r="J22" s="780"/>
      <c r="K22" s="780"/>
      <c r="L22" s="780"/>
      <c r="M22" s="781"/>
      <c r="N22" s="777"/>
    </row>
    <row r="23" spans="1:14" ht="21" customHeight="1">
      <c r="A23" s="773"/>
      <c r="B23" s="782" t="s">
        <v>267</v>
      </c>
      <c r="C23" s="852">
        <f>SUM('5.mell. '!D23)</f>
        <v>10000</v>
      </c>
      <c r="D23" s="779"/>
      <c r="E23" s="780"/>
      <c r="F23" s="780"/>
      <c r="G23" s="780"/>
      <c r="H23" s="780"/>
      <c r="I23" s="780"/>
      <c r="J23" s="780"/>
      <c r="K23" s="780"/>
      <c r="L23" s="780"/>
      <c r="M23" s="781"/>
      <c r="N23" s="777"/>
    </row>
    <row r="24" spans="1:14" ht="21" customHeight="1">
      <c r="A24" s="773" t="s">
        <v>115</v>
      </c>
      <c r="B24" s="784" t="s">
        <v>627</v>
      </c>
      <c r="C24" s="775">
        <f>SUM(C25)</f>
        <v>14000</v>
      </c>
      <c r="D24" s="775">
        <f>SUM(E24:M24)</f>
        <v>14000</v>
      </c>
      <c r="E24" s="775"/>
      <c r="F24" s="775"/>
      <c r="G24" s="775">
        <v>14000</v>
      </c>
      <c r="H24" s="775"/>
      <c r="I24" s="775"/>
      <c r="J24" s="775"/>
      <c r="K24" s="775"/>
      <c r="L24" s="775"/>
      <c r="M24" s="775"/>
      <c r="N24" s="777"/>
    </row>
    <row r="25" spans="1:14" ht="21" customHeight="1">
      <c r="A25" s="773"/>
      <c r="B25" s="785" t="s">
        <v>628</v>
      </c>
      <c r="C25" s="786">
        <f>SUM('3d.m.'!D9)</f>
        <v>14000</v>
      </c>
      <c r="D25" s="786"/>
      <c r="E25" s="787"/>
      <c r="F25" s="787"/>
      <c r="G25" s="787"/>
      <c r="H25" s="787"/>
      <c r="I25" s="787"/>
      <c r="J25" s="787"/>
      <c r="K25" s="787"/>
      <c r="L25" s="787"/>
      <c r="M25" s="788"/>
      <c r="N25" s="777"/>
    </row>
    <row r="26" spans="1:14" ht="21" customHeight="1">
      <c r="A26" s="773" t="s">
        <v>116</v>
      </c>
      <c r="B26" s="784" t="s">
        <v>629</v>
      </c>
      <c r="C26" s="775">
        <f>SUM(C27)</f>
        <v>837180</v>
      </c>
      <c r="D26" s="775">
        <f>SUM(E26:M26)</f>
        <v>817180</v>
      </c>
      <c r="E26" s="787"/>
      <c r="F26" s="789">
        <v>236000</v>
      </c>
      <c r="G26" s="789">
        <v>581180</v>
      </c>
      <c r="H26" s="787"/>
      <c r="I26" s="787"/>
      <c r="J26" s="787"/>
      <c r="K26" s="787"/>
      <c r="L26" s="787"/>
      <c r="M26" s="788"/>
      <c r="N26" s="777"/>
    </row>
    <row r="27" spans="1:14" ht="21" customHeight="1">
      <c r="A27" s="773"/>
      <c r="B27" s="785" t="s">
        <v>630</v>
      </c>
      <c r="C27" s="786">
        <f>SUM('3c.m.'!D258)</f>
        <v>837180</v>
      </c>
      <c r="D27" s="786"/>
      <c r="E27" s="787"/>
      <c r="F27" s="787"/>
      <c r="G27" s="787"/>
      <c r="H27" s="787"/>
      <c r="I27" s="787"/>
      <c r="J27" s="787"/>
      <c r="K27" s="787"/>
      <c r="L27" s="787"/>
      <c r="M27" s="788"/>
      <c r="N27" s="777"/>
    </row>
    <row r="28" spans="1:14" ht="21" customHeight="1">
      <c r="A28" s="773" t="s">
        <v>117</v>
      </c>
      <c r="B28" s="784" t="s">
        <v>631</v>
      </c>
      <c r="C28" s="775">
        <f>SUM(C29)</f>
        <v>379295</v>
      </c>
      <c r="D28" s="775">
        <f>SUM(E28:N28)</f>
        <v>379295</v>
      </c>
      <c r="E28" s="789"/>
      <c r="F28" s="789">
        <v>362982</v>
      </c>
      <c r="G28" s="789"/>
      <c r="H28" s="787"/>
      <c r="I28" s="787"/>
      <c r="J28" s="787"/>
      <c r="K28" s="787"/>
      <c r="L28" s="789">
        <v>16313</v>
      </c>
      <c r="M28" s="788"/>
      <c r="N28" s="791"/>
    </row>
    <row r="29" spans="1:14" ht="21" customHeight="1">
      <c r="A29" s="773"/>
      <c r="B29" s="785" t="s">
        <v>632</v>
      </c>
      <c r="C29" s="786">
        <f>SUM('3b.m.'!D39+'3b.m.'!D43)-32000</f>
        <v>379295</v>
      </c>
      <c r="D29" s="786"/>
      <c r="E29" s="787"/>
      <c r="F29" s="787"/>
      <c r="G29" s="787"/>
      <c r="H29" s="787"/>
      <c r="I29" s="787"/>
      <c r="J29" s="787"/>
      <c r="K29" s="787"/>
      <c r="L29" s="787"/>
      <c r="M29" s="788"/>
      <c r="N29" s="777"/>
    </row>
    <row r="30" spans="1:14" ht="21" customHeight="1">
      <c r="A30" s="773" t="s">
        <v>118</v>
      </c>
      <c r="B30" s="784" t="s">
        <v>633</v>
      </c>
      <c r="C30" s="775">
        <f>SUM(C31:C44)</f>
        <v>5955381</v>
      </c>
      <c r="D30" s="775">
        <f>SUM(E30:N30)</f>
        <v>5955381</v>
      </c>
      <c r="E30" s="787"/>
      <c r="F30" s="789">
        <v>744372</v>
      </c>
      <c r="G30" s="789">
        <v>474987</v>
      </c>
      <c r="H30" s="787"/>
      <c r="I30" s="789">
        <v>4017795</v>
      </c>
      <c r="J30" s="787"/>
      <c r="K30" s="787"/>
      <c r="L30" s="789">
        <v>298227</v>
      </c>
      <c r="M30" s="790"/>
      <c r="N30" s="792">
        <v>420000</v>
      </c>
    </row>
    <row r="31" spans="1:14" ht="21" customHeight="1">
      <c r="A31" s="773"/>
      <c r="B31" s="785" t="s">
        <v>634</v>
      </c>
      <c r="C31" s="786">
        <f>SUM('3c.m.'!D250)</f>
        <v>196174</v>
      </c>
      <c r="D31" s="786"/>
      <c r="E31" s="787"/>
      <c r="F31" s="787"/>
      <c r="G31" s="787"/>
      <c r="H31" s="787"/>
      <c r="I31" s="787"/>
      <c r="J31" s="787"/>
      <c r="K31" s="787"/>
      <c r="L31" s="787"/>
      <c r="M31" s="788"/>
      <c r="N31" s="777"/>
    </row>
    <row r="32" spans="1:14" ht="21" customHeight="1">
      <c r="A32" s="773"/>
      <c r="B32" s="785" t="s">
        <v>635</v>
      </c>
      <c r="C32" s="786">
        <f>SUM('3c.m.'!D274)</f>
        <v>34457</v>
      </c>
      <c r="D32" s="786"/>
      <c r="E32" s="787"/>
      <c r="F32" s="787"/>
      <c r="G32" s="787"/>
      <c r="H32" s="787"/>
      <c r="I32" s="787"/>
      <c r="J32" s="787"/>
      <c r="K32" s="787"/>
      <c r="L32" s="787"/>
      <c r="M32" s="788"/>
      <c r="N32" s="777"/>
    </row>
    <row r="33" spans="1:14" ht="21" customHeight="1">
      <c r="A33" s="773"/>
      <c r="B33" s="785" t="s">
        <v>605</v>
      </c>
      <c r="C33" s="786">
        <f>SUM('4.mell.'!D18)</f>
        <v>540</v>
      </c>
      <c r="D33" s="786"/>
      <c r="E33" s="787"/>
      <c r="F33" s="787"/>
      <c r="G33" s="787"/>
      <c r="H33" s="787"/>
      <c r="I33" s="787"/>
      <c r="J33" s="787"/>
      <c r="K33" s="787"/>
      <c r="L33" s="787"/>
      <c r="M33" s="788"/>
      <c r="N33" s="777"/>
    </row>
    <row r="34" spans="1:14" ht="21" customHeight="1">
      <c r="A34" s="773"/>
      <c r="B34" s="785" t="s">
        <v>636</v>
      </c>
      <c r="C34" s="786">
        <f>SUM('4.mell.'!D21)</f>
        <v>522000</v>
      </c>
      <c r="D34" s="786"/>
      <c r="E34" s="787"/>
      <c r="F34" s="787"/>
      <c r="G34" s="787"/>
      <c r="H34" s="787"/>
      <c r="I34" s="787"/>
      <c r="J34" s="787"/>
      <c r="K34" s="787"/>
      <c r="L34" s="787"/>
      <c r="M34" s="788"/>
      <c r="N34" s="777"/>
    </row>
    <row r="35" spans="1:14" ht="21" customHeight="1">
      <c r="A35" s="773"/>
      <c r="B35" s="785" t="s">
        <v>1</v>
      </c>
      <c r="C35" s="786">
        <f>SUM('4.mell.'!D22)</f>
        <v>670000</v>
      </c>
      <c r="D35" s="786"/>
      <c r="E35" s="787"/>
      <c r="F35" s="787"/>
      <c r="G35" s="787"/>
      <c r="H35" s="787"/>
      <c r="I35" s="787"/>
      <c r="J35" s="787"/>
      <c r="K35" s="787"/>
      <c r="L35" s="787"/>
      <c r="M35" s="788"/>
      <c r="N35" s="777"/>
    </row>
    <row r="36" spans="1:14" ht="21" customHeight="1">
      <c r="A36" s="773"/>
      <c r="B36" s="785" t="s">
        <v>606</v>
      </c>
      <c r="C36" s="786">
        <f>SUM('4.mell.'!D23)</f>
        <v>150000</v>
      </c>
      <c r="D36" s="786"/>
      <c r="E36" s="787"/>
      <c r="F36" s="787"/>
      <c r="G36" s="787"/>
      <c r="H36" s="787"/>
      <c r="I36" s="787"/>
      <c r="J36" s="787"/>
      <c r="K36" s="787"/>
      <c r="L36" s="787"/>
      <c r="M36" s="788"/>
      <c r="N36" s="777"/>
    </row>
    <row r="37" spans="1:14" ht="21" customHeight="1">
      <c r="A37" s="773"/>
      <c r="B37" s="785" t="s">
        <v>637</v>
      </c>
      <c r="C37" s="786">
        <f>SUM('4.mell.'!D24)</f>
        <v>430000</v>
      </c>
      <c r="D37" s="786"/>
      <c r="E37" s="787"/>
      <c r="F37" s="787"/>
      <c r="G37" s="787"/>
      <c r="H37" s="787"/>
      <c r="I37" s="787"/>
      <c r="J37" s="787"/>
      <c r="K37" s="787"/>
      <c r="L37" s="787"/>
      <c r="M37" s="788"/>
      <c r="N37" s="777"/>
    </row>
    <row r="38" spans="1:14" ht="21" customHeight="1">
      <c r="A38" s="773"/>
      <c r="B38" s="785" t="s">
        <v>804</v>
      </c>
      <c r="C38" s="786">
        <f>SUM('4.mell.'!D26)</f>
        <v>57185</v>
      </c>
      <c r="D38" s="786"/>
      <c r="E38" s="787"/>
      <c r="F38" s="787"/>
      <c r="G38" s="787"/>
      <c r="H38" s="787"/>
      <c r="I38" s="787"/>
      <c r="J38" s="787"/>
      <c r="K38" s="787"/>
      <c r="L38" s="787"/>
      <c r="M38" s="788"/>
      <c r="N38" s="777"/>
    </row>
    <row r="39" spans="1:14" ht="21" customHeight="1">
      <c r="A39" s="773"/>
      <c r="B39" s="785" t="s">
        <v>638</v>
      </c>
      <c r="C39" s="786">
        <f>SUM('4.mell.'!D30)</f>
        <v>3003680</v>
      </c>
      <c r="D39" s="786"/>
      <c r="E39" s="787"/>
      <c r="F39" s="787"/>
      <c r="G39" s="787"/>
      <c r="H39" s="787"/>
      <c r="I39" s="787"/>
      <c r="J39" s="787"/>
      <c r="K39" s="787"/>
      <c r="L39" s="787"/>
      <c r="M39" s="788"/>
      <c r="N39" s="777"/>
    </row>
    <row r="40" spans="1:14" ht="21" customHeight="1">
      <c r="A40" s="773"/>
      <c r="B40" s="785" t="s">
        <v>639</v>
      </c>
      <c r="C40" s="786">
        <f>SUM('4.mell.'!D37)</f>
        <v>120000</v>
      </c>
      <c r="D40" s="786"/>
      <c r="E40" s="787"/>
      <c r="F40" s="787"/>
      <c r="G40" s="787"/>
      <c r="H40" s="787"/>
      <c r="I40" s="787"/>
      <c r="J40" s="787"/>
      <c r="K40" s="787"/>
      <c r="L40" s="787"/>
      <c r="M40" s="788"/>
      <c r="N40" s="777"/>
    </row>
    <row r="41" spans="1:14" ht="21" customHeight="1">
      <c r="A41" s="773"/>
      <c r="B41" s="785" t="s">
        <v>265</v>
      </c>
      <c r="C41" s="786">
        <f>SUM('5.mell. '!D25)</f>
        <v>593532</v>
      </c>
      <c r="D41" s="786"/>
      <c r="E41" s="787"/>
      <c r="F41" s="787"/>
      <c r="G41" s="787"/>
      <c r="H41" s="787"/>
      <c r="I41" s="787"/>
      <c r="J41" s="787"/>
      <c r="K41" s="787"/>
      <c r="L41" s="787"/>
      <c r="M41" s="788"/>
      <c r="N41" s="777"/>
    </row>
    <row r="42" spans="1:14" ht="21" customHeight="1">
      <c r="A42" s="773"/>
      <c r="B42" s="785" t="s">
        <v>640</v>
      </c>
      <c r="C42" s="786">
        <f>SUM('5.mell. '!D22)</f>
        <v>98663</v>
      </c>
      <c r="D42" s="786"/>
      <c r="E42" s="787"/>
      <c r="F42" s="787"/>
      <c r="G42" s="787"/>
      <c r="H42" s="787"/>
      <c r="I42" s="787"/>
      <c r="J42" s="787"/>
      <c r="K42" s="787"/>
      <c r="L42" s="787"/>
      <c r="M42" s="788"/>
      <c r="N42" s="777"/>
    </row>
    <row r="43" spans="1:14" ht="21" customHeight="1">
      <c r="A43" s="773"/>
      <c r="B43" s="785" t="s">
        <v>607</v>
      </c>
      <c r="C43" s="786">
        <f>SUM('5.mell. '!D26)</f>
        <v>22000</v>
      </c>
      <c r="D43" s="786"/>
      <c r="E43" s="787"/>
      <c r="F43" s="787"/>
      <c r="G43" s="787"/>
      <c r="H43" s="787"/>
      <c r="I43" s="787"/>
      <c r="J43" s="787"/>
      <c r="K43" s="787"/>
      <c r="L43" s="787"/>
      <c r="M43" s="788"/>
      <c r="N43" s="777"/>
    </row>
    <row r="44" spans="1:14" ht="21" customHeight="1">
      <c r="A44" s="773"/>
      <c r="B44" s="785" t="s">
        <v>273</v>
      </c>
      <c r="C44" s="786">
        <f>SUM('6.mell. '!D17)</f>
        <v>57150</v>
      </c>
      <c r="D44" s="786"/>
      <c r="E44" s="787"/>
      <c r="F44" s="787"/>
      <c r="G44" s="787"/>
      <c r="H44" s="787"/>
      <c r="I44" s="787"/>
      <c r="J44" s="787"/>
      <c r="K44" s="787"/>
      <c r="L44" s="787"/>
      <c r="M44" s="788"/>
      <c r="N44" s="777"/>
    </row>
    <row r="45" spans="1:14" ht="21" customHeight="1">
      <c r="A45" s="773" t="s">
        <v>880</v>
      </c>
      <c r="B45" s="784" t="s">
        <v>641</v>
      </c>
      <c r="C45" s="786"/>
      <c r="D45" s="775">
        <f>SUM(E45:M45)</f>
        <v>0</v>
      </c>
      <c r="E45" s="787"/>
      <c r="F45" s="787"/>
      <c r="G45" s="787"/>
      <c r="H45" s="787"/>
      <c r="I45" s="787"/>
      <c r="J45" s="787"/>
      <c r="K45" s="787"/>
      <c r="L45" s="787"/>
      <c r="M45" s="788"/>
      <c r="N45" s="777"/>
    </row>
    <row r="46" spans="1:14" ht="21" customHeight="1">
      <c r="A46" s="773" t="s">
        <v>525</v>
      </c>
      <c r="B46" s="784" t="s">
        <v>642</v>
      </c>
      <c r="C46" s="786"/>
      <c r="D46" s="775">
        <f>SUM(E46:M46)</f>
        <v>0</v>
      </c>
      <c r="E46" s="787"/>
      <c r="F46" s="787"/>
      <c r="G46" s="787"/>
      <c r="H46" s="787"/>
      <c r="I46" s="787"/>
      <c r="J46" s="787"/>
      <c r="K46" s="787"/>
      <c r="L46" s="787"/>
      <c r="M46" s="788"/>
      <c r="N46" s="777"/>
    </row>
    <row r="47" spans="1:14" ht="21" customHeight="1">
      <c r="A47" s="773" t="s">
        <v>527</v>
      </c>
      <c r="B47" s="784" t="s">
        <v>643</v>
      </c>
      <c r="C47" s="786"/>
      <c r="D47" s="775">
        <f>SUM(E47:M47)</f>
        <v>0</v>
      </c>
      <c r="E47" s="787"/>
      <c r="F47" s="787"/>
      <c r="G47" s="787"/>
      <c r="H47" s="787"/>
      <c r="I47" s="787"/>
      <c r="J47" s="787"/>
      <c r="K47" s="787"/>
      <c r="L47" s="787"/>
      <c r="M47" s="788"/>
      <c r="N47" s="777"/>
    </row>
    <row r="48" spans="1:14" ht="21" customHeight="1">
      <c r="A48" s="773" t="s">
        <v>529</v>
      </c>
      <c r="B48" s="784" t="s">
        <v>644</v>
      </c>
      <c r="C48" s="775">
        <f>SUM(C49:C54)</f>
        <v>135516</v>
      </c>
      <c r="D48" s="775">
        <f>SUM(E48:M48)</f>
        <v>135516</v>
      </c>
      <c r="E48" s="789"/>
      <c r="F48" s="789">
        <v>15000</v>
      </c>
      <c r="G48" s="789">
        <v>119000</v>
      </c>
      <c r="H48" s="787"/>
      <c r="I48" s="787"/>
      <c r="J48" s="787"/>
      <c r="K48" s="787"/>
      <c r="L48" s="789">
        <v>1516</v>
      </c>
      <c r="M48" s="788"/>
      <c r="N48" s="777"/>
    </row>
    <row r="49" spans="1:14" ht="21" customHeight="1">
      <c r="A49" s="773"/>
      <c r="B49" s="785" t="s">
        <v>645</v>
      </c>
      <c r="C49" s="786">
        <f>SUM('3c.m.'!D300)</f>
        <v>8516</v>
      </c>
      <c r="D49" s="786"/>
      <c r="E49" s="787"/>
      <c r="F49" s="787"/>
      <c r="G49" s="787"/>
      <c r="H49" s="787"/>
      <c r="I49" s="787"/>
      <c r="J49" s="787"/>
      <c r="K49" s="787"/>
      <c r="L49" s="787"/>
      <c r="M49" s="788"/>
      <c r="N49" s="777"/>
    </row>
    <row r="50" spans="1:14" ht="21" customHeight="1">
      <c r="A50" s="773"/>
      <c r="B50" s="785" t="s">
        <v>646</v>
      </c>
      <c r="C50" s="786">
        <f>SUM('3c.m.'!D481)</f>
        <v>800</v>
      </c>
      <c r="D50" s="786"/>
      <c r="E50" s="787"/>
      <c r="F50" s="787"/>
      <c r="G50" s="787"/>
      <c r="H50" s="787"/>
      <c r="I50" s="787"/>
      <c r="J50" s="787"/>
      <c r="K50" s="787"/>
      <c r="L50" s="787"/>
      <c r="M50" s="788"/>
      <c r="N50" s="777"/>
    </row>
    <row r="51" spans="1:14" ht="21" customHeight="1">
      <c r="A51" s="773"/>
      <c r="B51" s="785" t="s">
        <v>647</v>
      </c>
      <c r="C51" s="786">
        <f>SUM('3c.m.'!D514)</f>
        <v>45000</v>
      </c>
      <c r="D51" s="786"/>
      <c r="E51" s="787"/>
      <c r="F51" s="787"/>
      <c r="G51" s="787"/>
      <c r="H51" s="787"/>
      <c r="I51" s="787"/>
      <c r="J51" s="787"/>
      <c r="K51" s="787"/>
      <c r="L51" s="787"/>
      <c r="M51" s="788"/>
      <c r="N51" s="777"/>
    </row>
    <row r="52" spans="1:14" ht="21" customHeight="1">
      <c r="A52" s="773"/>
      <c r="B52" s="785" t="s">
        <v>648</v>
      </c>
      <c r="C52" s="786">
        <f>SUM('3c.m.'!D546)</f>
        <v>6000</v>
      </c>
      <c r="D52" s="786"/>
      <c r="E52" s="787"/>
      <c r="F52" s="787"/>
      <c r="G52" s="787"/>
      <c r="H52" s="787"/>
      <c r="I52" s="787"/>
      <c r="J52" s="787"/>
      <c r="K52" s="787"/>
      <c r="L52" s="787"/>
      <c r="M52" s="788"/>
      <c r="N52" s="777"/>
    </row>
    <row r="53" spans="1:14" ht="21" customHeight="1">
      <c r="A53" s="773"/>
      <c r="B53" s="785" t="s">
        <v>600</v>
      </c>
      <c r="C53" s="786">
        <f>SUM('3c.m.'!D308)-137000</f>
        <v>60200</v>
      </c>
      <c r="D53" s="786"/>
      <c r="E53" s="787"/>
      <c r="F53" s="787"/>
      <c r="G53" s="787"/>
      <c r="H53" s="787"/>
      <c r="I53" s="787"/>
      <c r="J53" s="787"/>
      <c r="K53" s="787"/>
      <c r="L53" s="787"/>
      <c r="M53" s="788"/>
      <c r="N53" s="777"/>
    </row>
    <row r="54" spans="1:14" ht="21" customHeight="1">
      <c r="A54" s="773"/>
      <c r="B54" s="785" t="s">
        <v>268</v>
      </c>
      <c r="C54" s="786">
        <f>SUM('6.mell. '!D16)</f>
        <v>15000</v>
      </c>
      <c r="D54" s="786"/>
      <c r="E54" s="787"/>
      <c r="F54" s="787"/>
      <c r="G54" s="787"/>
      <c r="H54" s="787"/>
      <c r="I54" s="787"/>
      <c r="J54" s="787"/>
      <c r="K54" s="787"/>
      <c r="L54" s="787"/>
      <c r="M54" s="788"/>
      <c r="N54" s="777"/>
    </row>
    <row r="55" spans="1:14" ht="21" customHeight="1">
      <c r="A55" s="773" t="s">
        <v>531</v>
      </c>
      <c r="B55" s="784" t="s">
        <v>649</v>
      </c>
      <c r="C55" s="775">
        <f>SUM(C56:C66)</f>
        <v>1202093</v>
      </c>
      <c r="D55" s="775">
        <f>SUM(E55:N55)</f>
        <v>1202093</v>
      </c>
      <c r="E55" s="789">
        <v>694579</v>
      </c>
      <c r="F55" s="789">
        <v>420084</v>
      </c>
      <c r="G55" s="775">
        <v>63962</v>
      </c>
      <c r="H55" s="789"/>
      <c r="I55" s="787"/>
      <c r="J55" s="789"/>
      <c r="K55" s="787"/>
      <c r="L55" s="789">
        <v>23468</v>
      </c>
      <c r="M55" s="788"/>
      <c r="N55" s="777"/>
    </row>
    <row r="56" spans="1:14" ht="21" customHeight="1">
      <c r="A56" s="773"/>
      <c r="B56" s="785" t="s">
        <v>650</v>
      </c>
      <c r="C56" s="786">
        <f>SUM('2.mell'!D35+'2.mell'!D39)</f>
        <v>157621</v>
      </c>
      <c r="D56" s="775"/>
      <c r="E56" s="789"/>
      <c r="F56" s="787"/>
      <c r="G56" s="787"/>
      <c r="H56" s="787"/>
      <c r="I56" s="787"/>
      <c r="J56" s="787"/>
      <c r="K56" s="787"/>
      <c r="L56" s="787"/>
      <c r="M56" s="788"/>
      <c r="N56" s="777"/>
    </row>
    <row r="57" spans="1:14" ht="21" customHeight="1">
      <c r="A57" s="773"/>
      <c r="B57" s="785" t="s">
        <v>651</v>
      </c>
      <c r="C57" s="786">
        <f>SUM('2.mell'!D68+'2.mell'!D72)</f>
        <v>176745</v>
      </c>
      <c r="D57" s="775"/>
      <c r="E57" s="789"/>
      <c r="F57" s="787"/>
      <c r="G57" s="787"/>
      <c r="H57" s="787"/>
      <c r="I57" s="787"/>
      <c r="J57" s="787"/>
      <c r="K57" s="787"/>
      <c r="L57" s="787"/>
      <c r="M57" s="788"/>
      <c r="N57" s="777"/>
    </row>
    <row r="58" spans="1:14" ht="21" customHeight="1">
      <c r="A58" s="773"/>
      <c r="B58" s="785" t="s">
        <v>652</v>
      </c>
      <c r="C58" s="786">
        <f>SUM('2.mell'!D101+'2.mell'!D105)</f>
        <v>91289</v>
      </c>
      <c r="D58" s="775"/>
      <c r="E58" s="789"/>
      <c r="F58" s="787"/>
      <c r="G58" s="787"/>
      <c r="H58" s="787"/>
      <c r="I58" s="787"/>
      <c r="J58" s="787"/>
      <c r="K58" s="787"/>
      <c r="L58" s="787"/>
      <c r="M58" s="788"/>
      <c r="N58" s="777"/>
    </row>
    <row r="59" spans="1:14" ht="21" customHeight="1">
      <c r="A59" s="773"/>
      <c r="B59" s="785" t="s">
        <v>653</v>
      </c>
      <c r="C59" s="786">
        <f>SUM('2.mell'!D167+'2.mell'!D171)</f>
        <v>135671</v>
      </c>
      <c r="D59" s="775"/>
      <c r="E59" s="789"/>
      <c r="F59" s="787"/>
      <c r="G59" s="787"/>
      <c r="H59" s="787"/>
      <c r="I59" s="787"/>
      <c r="J59" s="787"/>
      <c r="K59" s="787"/>
      <c r="L59" s="787"/>
      <c r="M59" s="788"/>
      <c r="N59" s="777"/>
    </row>
    <row r="60" spans="1:14" ht="21" customHeight="1">
      <c r="A60" s="773"/>
      <c r="B60" s="785" t="s">
        <v>654</v>
      </c>
      <c r="C60" s="786">
        <f>SUM('2.mell'!D134+'2.mell'!D138)</f>
        <v>294434</v>
      </c>
      <c r="D60" s="775"/>
      <c r="E60" s="789"/>
      <c r="F60" s="787"/>
      <c r="G60" s="787"/>
      <c r="H60" s="787"/>
      <c r="I60" s="787"/>
      <c r="J60" s="787"/>
      <c r="K60" s="787"/>
      <c r="L60" s="787"/>
      <c r="M60" s="788"/>
      <c r="N60" s="777"/>
    </row>
    <row r="61" spans="1:14" ht="21" customHeight="1">
      <c r="A61" s="773"/>
      <c r="B61" s="785" t="s">
        <v>655</v>
      </c>
      <c r="C61" s="786">
        <f>SUM('2.mell'!D200+'2.mell'!D204)</f>
        <v>125132</v>
      </c>
      <c r="D61" s="775"/>
      <c r="E61" s="789"/>
      <c r="F61" s="787"/>
      <c r="G61" s="787"/>
      <c r="H61" s="787"/>
      <c r="I61" s="787"/>
      <c r="J61" s="787"/>
      <c r="K61" s="787"/>
      <c r="L61" s="787"/>
      <c r="M61" s="788"/>
      <c r="N61" s="777"/>
    </row>
    <row r="62" spans="1:14" ht="21" customHeight="1">
      <c r="A62" s="773"/>
      <c r="B62" s="785" t="s">
        <v>656</v>
      </c>
      <c r="C62" s="786">
        <f>SUM('2.mell'!D233+'2.mell'!D237)</f>
        <v>74197</v>
      </c>
      <c r="D62" s="775"/>
      <c r="E62" s="789"/>
      <c r="F62" s="787"/>
      <c r="G62" s="787"/>
      <c r="H62" s="787"/>
      <c r="I62" s="787"/>
      <c r="J62" s="787"/>
      <c r="K62" s="787"/>
      <c r="L62" s="787"/>
      <c r="M62" s="788"/>
      <c r="N62" s="777"/>
    </row>
    <row r="63" spans="1:14" ht="21" customHeight="1">
      <c r="A63" s="773"/>
      <c r="B63" s="785" t="s">
        <v>657</v>
      </c>
      <c r="C63" s="786">
        <f>SUM('2.mell'!D266+'2.mell'!D270)</f>
        <v>68871</v>
      </c>
      <c r="D63" s="775"/>
      <c r="E63" s="789"/>
      <c r="F63" s="787"/>
      <c r="G63" s="787"/>
      <c r="H63" s="787"/>
      <c r="I63" s="787"/>
      <c r="J63" s="787"/>
      <c r="K63" s="787"/>
      <c r="L63" s="787"/>
      <c r="M63" s="788"/>
      <c r="N63" s="777"/>
    </row>
    <row r="64" spans="1:14" ht="21" customHeight="1">
      <c r="A64" s="773"/>
      <c r="B64" s="785" t="s">
        <v>658</v>
      </c>
      <c r="C64" s="786">
        <f>SUM('2.mell'!D299)</f>
        <v>71140</v>
      </c>
      <c r="D64" s="775"/>
      <c r="E64" s="789"/>
      <c r="F64" s="787"/>
      <c r="G64" s="787"/>
      <c r="H64" s="787"/>
      <c r="I64" s="787"/>
      <c r="J64" s="787"/>
      <c r="K64" s="787"/>
      <c r="L64" s="787"/>
      <c r="M64" s="788"/>
      <c r="N64" s="777"/>
    </row>
    <row r="65" spans="1:14" ht="21" customHeight="1">
      <c r="A65" s="773"/>
      <c r="B65" s="785" t="s">
        <v>601</v>
      </c>
      <c r="C65" s="786">
        <f>SUM('4.mell.'!D63)</f>
        <v>2831</v>
      </c>
      <c r="D65" s="775"/>
      <c r="E65" s="789"/>
      <c r="F65" s="787"/>
      <c r="G65" s="787"/>
      <c r="H65" s="787"/>
      <c r="I65" s="787"/>
      <c r="J65" s="787"/>
      <c r="K65" s="787"/>
      <c r="L65" s="787"/>
      <c r="M65" s="788"/>
      <c r="N65" s="777"/>
    </row>
    <row r="66" spans="1:14" ht="21" customHeight="1">
      <c r="A66" s="773"/>
      <c r="B66" s="785" t="s">
        <v>809</v>
      </c>
      <c r="C66" s="786">
        <f>SUM('6.mell. '!D18)</f>
        <v>4162</v>
      </c>
      <c r="D66" s="775"/>
      <c r="E66" s="789"/>
      <c r="F66" s="787"/>
      <c r="G66" s="787"/>
      <c r="H66" s="787"/>
      <c r="I66" s="787"/>
      <c r="J66" s="787"/>
      <c r="K66" s="787"/>
      <c r="L66" s="787"/>
      <c r="M66" s="788"/>
      <c r="N66" s="777"/>
    </row>
    <row r="67" spans="1:14" ht="21" customHeight="1">
      <c r="A67" s="773" t="s">
        <v>533</v>
      </c>
      <c r="B67" s="784" t="s">
        <v>659</v>
      </c>
      <c r="C67" s="775">
        <f>SUM(C68:C86)</f>
        <v>206256</v>
      </c>
      <c r="D67" s="775">
        <f>SUM(E67:N67)</f>
        <v>206256</v>
      </c>
      <c r="E67" s="789"/>
      <c r="F67" s="789"/>
      <c r="G67" s="787">
        <v>205856</v>
      </c>
      <c r="H67" s="789"/>
      <c r="I67" s="787"/>
      <c r="J67" s="787"/>
      <c r="K67" s="787"/>
      <c r="L67" s="789">
        <v>400</v>
      </c>
      <c r="M67" s="788"/>
      <c r="N67" s="777"/>
    </row>
    <row r="68" spans="1:14" ht="21" customHeight="1">
      <c r="A68" s="793"/>
      <c r="B68" s="785" t="s">
        <v>660</v>
      </c>
      <c r="C68" s="786">
        <f>SUM('3c.m.'!D43)</f>
        <v>21500</v>
      </c>
      <c r="D68" s="786"/>
      <c r="E68" s="787"/>
      <c r="F68" s="787"/>
      <c r="G68" s="787"/>
      <c r="H68" s="787"/>
      <c r="I68" s="787"/>
      <c r="J68" s="787"/>
      <c r="K68" s="787"/>
      <c r="L68" s="787"/>
      <c r="M68" s="788"/>
      <c r="N68" s="777"/>
    </row>
    <row r="69" spans="1:14" ht="21" customHeight="1">
      <c r="A69" s="793"/>
      <c r="B69" s="785" t="s">
        <v>661</v>
      </c>
      <c r="C69" s="786">
        <f>SUM('3c.m.'!D316)</f>
        <v>28025</v>
      </c>
      <c r="D69" s="786"/>
      <c r="E69" s="787"/>
      <c r="F69" s="787"/>
      <c r="G69" s="787"/>
      <c r="H69" s="787"/>
      <c r="I69" s="787"/>
      <c r="J69" s="787"/>
      <c r="K69" s="787"/>
      <c r="L69" s="787"/>
      <c r="M69" s="788"/>
      <c r="N69" s="777"/>
    </row>
    <row r="70" spans="1:14" ht="21" customHeight="1">
      <c r="A70" s="793"/>
      <c r="B70" s="785" t="s">
        <v>662</v>
      </c>
      <c r="C70" s="786">
        <f>SUM('3c.m.'!D325)</f>
        <v>10397</v>
      </c>
      <c r="D70" s="786"/>
      <c r="E70" s="787"/>
      <c r="F70" s="787"/>
      <c r="G70" s="787"/>
      <c r="H70" s="787"/>
      <c r="I70" s="787"/>
      <c r="J70" s="787"/>
      <c r="K70" s="787"/>
      <c r="L70" s="787"/>
      <c r="M70" s="788"/>
      <c r="N70" s="777"/>
    </row>
    <row r="71" spans="1:14" ht="21" customHeight="1">
      <c r="A71" s="793"/>
      <c r="B71" s="785" t="s">
        <v>663</v>
      </c>
      <c r="C71" s="786">
        <f>SUM('3c.m.'!D334)</f>
        <v>54695</v>
      </c>
      <c r="D71" s="786"/>
      <c r="E71" s="787"/>
      <c r="F71" s="787"/>
      <c r="G71" s="787"/>
      <c r="H71" s="787"/>
      <c r="I71" s="787"/>
      <c r="J71" s="787"/>
      <c r="K71" s="787"/>
      <c r="L71" s="787"/>
      <c r="M71" s="788"/>
      <c r="N71" s="777"/>
    </row>
    <row r="72" spans="1:14" ht="21" customHeight="1">
      <c r="A72" s="793"/>
      <c r="B72" s="785" t="s">
        <v>664</v>
      </c>
      <c r="C72" s="786">
        <f>SUM('3c.m.'!D342)</f>
        <v>18091</v>
      </c>
      <c r="D72" s="786"/>
      <c r="E72" s="787"/>
      <c r="F72" s="787"/>
      <c r="G72" s="787"/>
      <c r="H72" s="787"/>
      <c r="I72" s="787"/>
      <c r="J72" s="787"/>
      <c r="K72" s="787"/>
      <c r="L72" s="787"/>
      <c r="M72" s="788"/>
      <c r="N72" s="777"/>
    </row>
    <row r="73" spans="1:14" ht="21" customHeight="1">
      <c r="A73" s="793"/>
      <c r="B73" s="785" t="s">
        <v>665</v>
      </c>
      <c r="C73" s="786">
        <f>SUM('3c.m.'!D358)</f>
        <v>15000</v>
      </c>
      <c r="D73" s="786"/>
      <c r="E73" s="787"/>
      <c r="F73" s="787"/>
      <c r="G73" s="787"/>
      <c r="H73" s="787"/>
      <c r="I73" s="787"/>
      <c r="J73" s="787"/>
      <c r="K73" s="787"/>
      <c r="L73" s="787"/>
      <c r="M73" s="788"/>
      <c r="N73" s="777"/>
    </row>
    <row r="74" spans="1:14" ht="21" customHeight="1">
      <c r="A74" s="793"/>
      <c r="B74" s="785" t="s">
        <v>800</v>
      </c>
      <c r="C74" s="786">
        <f>SUM('3c.m.'!D366)</f>
        <v>25000</v>
      </c>
      <c r="D74" s="786"/>
      <c r="E74" s="787"/>
      <c r="F74" s="787"/>
      <c r="G74" s="787"/>
      <c r="H74" s="787"/>
      <c r="I74" s="787"/>
      <c r="J74" s="787"/>
      <c r="K74" s="787"/>
      <c r="L74" s="787"/>
      <c r="M74" s="788"/>
      <c r="N74" s="777"/>
    </row>
    <row r="75" spans="1:14" ht="21" customHeight="1">
      <c r="A75" s="793"/>
      <c r="B75" s="785" t="s">
        <v>666</v>
      </c>
      <c r="C75" s="786">
        <f>SUM('3c.m.'!D383)</f>
        <v>6913</v>
      </c>
      <c r="D75" s="786"/>
      <c r="E75" s="787"/>
      <c r="F75" s="787"/>
      <c r="G75" s="787"/>
      <c r="H75" s="787"/>
      <c r="I75" s="787"/>
      <c r="J75" s="787"/>
      <c r="K75" s="787"/>
      <c r="L75" s="787"/>
      <c r="M75" s="788"/>
      <c r="N75" s="777"/>
    </row>
    <row r="76" spans="1:14" ht="21" customHeight="1">
      <c r="A76" s="793"/>
      <c r="B76" s="785" t="s">
        <v>667</v>
      </c>
      <c r="C76" s="786">
        <f>SUM('3c.m.'!D392)</f>
        <v>840</v>
      </c>
      <c r="D76" s="786"/>
      <c r="E76" s="787"/>
      <c r="F76" s="787"/>
      <c r="G76" s="787"/>
      <c r="H76" s="787"/>
      <c r="I76" s="787"/>
      <c r="J76" s="787"/>
      <c r="K76" s="787"/>
      <c r="L76" s="787"/>
      <c r="M76" s="788"/>
      <c r="N76" s="777"/>
    </row>
    <row r="77" spans="1:14" ht="21" customHeight="1">
      <c r="A77" s="793"/>
      <c r="B77" s="785" t="s">
        <v>668</v>
      </c>
      <c r="C77" s="786">
        <f>SUM('3c.m.'!D408)</f>
        <v>6000</v>
      </c>
      <c r="D77" s="786"/>
      <c r="E77" s="787"/>
      <c r="F77" s="787"/>
      <c r="G77" s="787"/>
      <c r="H77" s="787"/>
      <c r="I77" s="787"/>
      <c r="J77" s="787"/>
      <c r="K77" s="787"/>
      <c r="L77" s="787"/>
      <c r="M77" s="788"/>
      <c r="N77" s="777"/>
    </row>
    <row r="78" spans="1:14" ht="21" customHeight="1">
      <c r="A78" s="793"/>
      <c r="B78" s="785" t="s">
        <v>669</v>
      </c>
      <c r="C78" s="786">
        <f>SUM('3c.m.'!D416)</f>
        <v>4000</v>
      </c>
      <c r="D78" s="786"/>
      <c r="E78" s="787"/>
      <c r="F78" s="787"/>
      <c r="G78" s="787"/>
      <c r="H78" s="787"/>
      <c r="I78" s="787"/>
      <c r="J78" s="787"/>
      <c r="K78" s="787"/>
      <c r="L78" s="787"/>
      <c r="M78" s="788"/>
      <c r="N78" s="777"/>
    </row>
    <row r="79" spans="1:14" ht="21" customHeight="1">
      <c r="A79" s="793"/>
      <c r="B79" s="785" t="s">
        <v>670</v>
      </c>
      <c r="C79" s="786">
        <f>SUM('3c.m.'!D424)</f>
        <v>2003</v>
      </c>
      <c r="D79" s="786"/>
      <c r="E79" s="787"/>
      <c r="F79" s="787"/>
      <c r="G79" s="787"/>
      <c r="H79" s="787"/>
      <c r="I79" s="787"/>
      <c r="J79" s="787"/>
      <c r="K79" s="787"/>
      <c r="L79" s="787"/>
      <c r="M79" s="788"/>
      <c r="N79" s="777"/>
    </row>
    <row r="80" spans="1:14" ht="21" customHeight="1">
      <c r="A80" s="793"/>
      <c r="B80" s="785" t="s">
        <v>671</v>
      </c>
      <c r="C80" s="786">
        <f>SUM('3c.m.'!D433)</f>
        <v>880</v>
      </c>
      <c r="D80" s="786"/>
      <c r="E80" s="787"/>
      <c r="F80" s="787"/>
      <c r="G80" s="787"/>
      <c r="H80" s="787"/>
      <c r="I80" s="787"/>
      <c r="J80" s="787"/>
      <c r="K80" s="787"/>
      <c r="L80" s="787"/>
      <c r="M80" s="788"/>
      <c r="N80" s="777"/>
    </row>
    <row r="81" spans="1:14" ht="21" customHeight="1">
      <c r="A81" s="793"/>
      <c r="B81" s="785" t="s">
        <v>672</v>
      </c>
      <c r="C81" s="786">
        <f>SUM('3c.m.'!D457)</f>
        <v>600</v>
      </c>
      <c r="D81" s="786"/>
      <c r="E81" s="787"/>
      <c r="F81" s="787"/>
      <c r="G81" s="787"/>
      <c r="H81" s="787"/>
      <c r="I81" s="787"/>
      <c r="J81" s="787"/>
      <c r="K81" s="787"/>
      <c r="L81" s="787"/>
      <c r="M81" s="788"/>
      <c r="N81" s="777"/>
    </row>
    <row r="82" spans="1:14" ht="21" customHeight="1">
      <c r="A82" s="793"/>
      <c r="B82" s="785" t="s">
        <v>673</v>
      </c>
      <c r="C82" s="786">
        <f>SUM('3c.m.'!D465)</f>
        <v>3733</v>
      </c>
      <c r="D82" s="786"/>
      <c r="E82" s="787"/>
      <c r="F82" s="787"/>
      <c r="G82" s="787"/>
      <c r="H82" s="787"/>
      <c r="I82" s="787"/>
      <c r="J82" s="787"/>
      <c r="K82" s="787"/>
      <c r="L82" s="787"/>
      <c r="M82" s="788"/>
      <c r="N82" s="777"/>
    </row>
    <row r="83" spans="1:14" ht="21" customHeight="1">
      <c r="A83" s="793"/>
      <c r="B83" s="785" t="s">
        <v>674</v>
      </c>
      <c r="C83" s="786">
        <f>SUM('3c.m.'!D473)</f>
        <v>2000</v>
      </c>
      <c r="D83" s="786"/>
      <c r="E83" s="787"/>
      <c r="F83" s="787"/>
      <c r="G83" s="787"/>
      <c r="H83" s="787"/>
      <c r="I83" s="787"/>
      <c r="J83" s="787"/>
      <c r="K83" s="787"/>
      <c r="L83" s="787"/>
      <c r="M83" s="788"/>
      <c r="N83" s="777"/>
    </row>
    <row r="84" spans="1:14" ht="21" customHeight="1">
      <c r="A84" s="793"/>
      <c r="B84" s="785" t="s">
        <v>675</v>
      </c>
      <c r="C84" s="786">
        <f>SUM('3c.m.'!D489)</f>
        <v>1000</v>
      </c>
      <c r="D84" s="786"/>
      <c r="E84" s="787"/>
      <c r="F84" s="787"/>
      <c r="G84" s="787"/>
      <c r="H84" s="787"/>
      <c r="I84" s="787"/>
      <c r="J84" s="787"/>
      <c r="K84" s="787"/>
      <c r="L84" s="787"/>
      <c r="M84" s="788"/>
      <c r="N84" s="777"/>
    </row>
    <row r="85" spans="1:14" ht="21" customHeight="1">
      <c r="A85" s="793"/>
      <c r="B85" s="785" t="s">
        <v>609</v>
      </c>
      <c r="C85" s="786">
        <f>SUM('3c.m.'!D554)</f>
        <v>173</v>
      </c>
      <c r="D85" s="786"/>
      <c r="E85" s="787"/>
      <c r="F85" s="787"/>
      <c r="G85" s="787"/>
      <c r="H85" s="787"/>
      <c r="I85" s="787"/>
      <c r="J85" s="787"/>
      <c r="K85" s="787"/>
      <c r="L85" s="787"/>
      <c r="M85" s="788"/>
      <c r="N85" s="777"/>
    </row>
    <row r="86" spans="1:14" ht="21" customHeight="1">
      <c r="A86" s="793"/>
      <c r="B86" s="785" t="s">
        <v>676</v>
      </c>
      <c r="C86" s="786">
        <f>SUM('5.mell. '!D32)</f>
        <v>5406</v>
      </c>
      <c r="D86" s="786"/>
      <c r="E86" s="787"/>
      <c r="F86" s="787"/>
      <c r="G86" s="787"/>
      <c r="H86" s="787"/>
      <c r="I86" s="787"/>
      <c r="J86" s="787"/>
      <c r="K86" s="787"/>
      <c r="L86" s="787"/>
      <c r="M86" s="788"/>
      <c r="N86" s="777"/>
    </row>
    <row r="87" spans="1:14" ht="21" customHeight="1">
      <c r="A87" s="773" t="s">
        <v>535</v>
      </c>
      <c r="B87" s="784" t="s">
        <v>677</v>
      </c>
      <c r="C87" s="775">
        <f>SUM(C88:C89)</f>
        <v>2027</v>
      </c>
      <c r="D87" s="775">
        <f>SUM(E87:N88)</f>
        <v>2027</v>
      </c>
      <c r="E87" s="787"/>
      <c r="F87" s="787"/>
      <c r="G87" s="789">
        <v>2027</v>
      </c>
      <c r="H87" s="787"/>
      <c r="I87" s="787"/>
      <c r="J87" s="787"/>
      <c r="K87" s="787"/>
      <c r="L87" s="787"/>
      <c r="M87" s="788"/>
      <c r="N87" s="777"/>
    </row>
    <row r="88" spans="1:14" ht="21" customHeight="1">
      <c r="A88" s="773"/>
      <c r="B88" s="785" t="s">
        <v>678</v>
      </c>
      <c r="C88" s="786">
        <f>SUM('3c.m.'!D441)</f>
        <v>1000</v>
      </c>
      <c r="D88" s="786"/>
      <c r="E88" s="787"/>
      <c r="F88" s="787"/>
      <c r="G88" s="787"/>
      <c r="H88" s="787"/>
      <c r="I88" s="787"/>
      <c r="J88" s="787"/>
      <c r="K88" s="787"/>
      <c r="L88" s="787"/>
      <c r="M88" s="788"/>
      <c r="N88" s="777"/>
    </row>
    <row r="89" spans="1:14" ht="21" customHeight="1">
      <c r="A89" s="773"/>
      <c r="B89" s="785" t="s">
        <v>679</v>
      </c>
      <c r="C89" s="786">
        <f>SUM('3c.m.'!D449)</f>
        <v>1027</v>
      </c>
      <c r="D89" s="786"/>
      <c r="E89" s="787"/>
      <c r="F89" s="787"/>
      <c r="G89" s="787"/>
      <c r="H89" s="787"/>
      <c r="I89" s="787"/>
      <c r="J89" s="787"/>
      <c r="K89" s="787"/>
      <c r="L89" s="787"/>
      <c r="M89" s="788"/>
      <c r="N89" s="777"/>
    </row>
    <row r="90" spans="1:14" ht="21" customHeight="1">
      <c r="A90" s="773" t="s">
        <v>537</v>
      </c>
      <c r="B90" s="784" t="s">
        <v>680</v>
      </c>
      <c r="C90" s="775">
        <f>SUM(C91:C102)</f>
        <v>176938</v>
      </c>
      <c r="D90" s="775">
        <f>SUM(E90:N91)</f>
        <v>176938</v>
      </c>
      <c r="E90" s="789">
        <v>136589</v>
      </c>
      <c r="F90" s="789">
        <v>35349</v>
      </c>
      <c r="G90" s="789"/>
      <c r="H90" s="787"/>
      <c r="I90" s="787"/>
      <c r="J90" s="787"/>
      <c r="K90" s="787"/>
      <c r="L90" s="789">
        <v>5000</v>
      </c>
      <c r="M90" s="788"/>
      <c r="N90" s="777"/>
    </row>
    <row r="91" spans="1:14" ht="21" customHeight="1">
      <c r="A91" s="793"/>
      <c r="B91" s="785" t="s">
        <v>681</v>
      </c>
      <c r="C91" s="786">
        <f>SUM('3d.m.'!D29)</f>
        <v>18500</v>
      </c>
      <c r="D91" s="786"/>
      <c r="E91" s="787"/>
      <c r="F91" s="787"/>
      <c r="G91" s="787"/>
      <c r="H91" s="787"/>
      <c r="I91" s="787"/>
      <c r="J91" s="787"/>
      <c r="K91" s="787"/>
      <c r="L91" s="787"/>
      <c r="M91" s="788"/>
      <c r="N91" s="777"/>
    </row>
    <row r="92" spans="1:14" ht="21" customHeight="1">
      <c r="A92" s="793"/>
      <c r="B92" s="785" t="s">
        <v>682</v>
      </c>
      <c r="C92" s="786">
        <f>SUM('3c.m.'!D661)</f>
        <v>2538</v>
      </c>
      <c r="D92" s="786"/>
      <c r="E92" s="787"/>
      <c r="F92" s="787"/>
      <c r="G92" s="787"/>
      <c r="H92" s="787"/>
      <c r="I92" s="787"/>
      <c r="J92" s="787"/>
      <c r="K92" s="787"/>
      <c r="L92" s="787"/>
      <c r="M92" s="788"/>
      <c r="N92" s="777"/>
    </row>
    <row r="93" spans="1:14" ht="21" customHeight="1">
      <c r="A93" s="793"/>
      <c r="B93" s="785" t="s">
        <v>683</v>
      </c>
      <c r="C93" s="786">
        <f>SUM('3c.m.'!D669)</f>
        <v>2500</v>
      </c>
      <c r="D93" s="786"/>
      <c r="E93" s="787"/>
      <c r="F93" s="787"/>
      <c r="G93" s="787"/>
      <c r="H93" s="787"/>
      <c r="I93" s="787"/>
      <c r="J93" s="787"/>
      <c r="K93" s="787"/>
      <c r="L93" s="787"/>
      <c r="M93" s="788"/>
      <c r="N93" s="777"/>
    </row>
    <row r="94" spans="1:14" ht="21" customHeight="1">
      <c r="A94" s="793"/>
      <c r="B94" s="785" t="s">
        <v>684</v>
      </c>
      <c r="C94" s="786">
        <f>SUM('3c.m.'!D677)</f>
        <v>500</v>
      </c>
      <c r="D94" s="786"/>
      <c r="E94" s="787"/>
      <c r="F94" s="787"/>
      <c r="G94" s="787"/>
      <c r="H94" s="787"/>
      <c r="I94" s="787"/>
      <c r="J94" s="787"/>
      <c r="K94" s="787"/>
      <c r="L94" s="787"/>
      <c r="M94" s="788"/>
      <c r="N94" s="777"/>
    </row>
    <row r="95" spans="1:14" ht="21" customHeight="1">
      <c r="A95" s="793"/>
      <c r="B95" s="785" t="s">
        <v>685</v>
      </c>
      <c r="C95" s="786">
        <f>SUM('3c.m.'!D685)</f>
        <v>10000</v>
      </c>
      <c r="D95" s="786"/>
      <c r="E95" s="787"/>
      <c r="F95" s="787"/>
      <c r="G95" s="787"/>
      <c r="H95" s="787"/>
      <c r="I95" s="787"/>
      <c r="J95" s="787"/>
      <c r="K95" s="787"/>
      <c r="L95" s="787"/>
      <c r="M95" s="788"/>
      <c r="N95" s="777"/>
    </row>
    <row r="96" spans="1:14" ht="21" customHeight="1">
      <c r="A96" s="793"/>
      <c r="B96" s="785" t="s">
        <v>686</v>
      </c>
      <c r="C96" s="786">
        <f>SUM('3c.m.'!D693)</f>
        <v>5000</v>
      </c>
      <c r="D96" s="786"/>
      <c r="E96" s="787"/>
      <c r="F96" s="787"/>
      <c r="G96" s="787"/>
      <c r="H96" s="787"/>
      <c r="I96" s="787"/>
      <c r="J96" s="787"/>
      <c r="K96" s="787"/>
      <c r="L96" s="787"/>
      <c r="M96" s="788"/>
      <c r="N96" s="777"/>
    </row>
    <row r="97" spans="1:14" ht="21" customHeight="1">
      <c r="A97" s="793"/>
      <c r="B97" s="785" t="s">
        <v>687</v>
      </c>
      <c r="C97" s="786">
        <f>SUM('3c.m.'!D702)</f>
        <v>3000</v>
      </c>
      <c r="D97" s="786"/>
      <c r="E97" s="787"/>
      <c r="F97" s="787"/>
      <c r="G97" s="787"/>
      <c r="H97" s="787"/>
      <c r="I97" s="787"/>
      <c r="J97" s="787"/>
      <c r="K97" s="787"/>
      <c r="L97" s="787"/>
      <c r="M97" s="788"/>
      <c r="N97" s="777"/>
    </row>
    <row r="98" spans="1:14" ht="21" customHeight="1">
      <c r="A98" s="793"/>
      <c r="B98" s="785" t="s">
        <v>688</v>
      </c>
      <c r="C98" s="786">
        <f>SUM('3c.m.'!D710)</f>
        <v>3000</v>
      </c>
      <c r="D98" s="786"/>
      <c r="E98" s="787"/>
      <c r="F98" s="787"/>
      <c r="G98" s="787"/>
      <c r="H98" s="787"/>
      <c r="I98" s="787"/>
      <c r="J98" s="787"/>
      <c r="K98" s="787"/>
      <c r="L98" s="787"/>
      <c r="M98" s="788"/>
      <c r="N98" s="777"/>
    </row>
    <row r="99" spans="1:14" ht="21" customHeight="1">
      <c r="A99" s="793"/>
      <c r="B99" s="785" t="s">
        <v>689</v>
      </c>
      <c r="C99" s="786">
        <f>SUM('3c.m.'!D718)</f>
        <v>1500</v>
      </c>
      <c r="D99" s="786"/>
      <c r="E99" s="787"/>
      <c r="F99" s="787"/>
      <c r="G99" s="787"/>
      <c r="H99" s="787"/>
      <c r="I99" s="787"/>
      <c r="J99" s="787"/>
      <c r="K99" s="787"/>
      <c r="L99" s="787"/>
      <c r="M99" s="788"/>
      <c r="N99" s="777"/>
    </row>
    <row r="100" spans="1:14" ht="21" customHeight="1">
      <c r="A100" s="793"/>
      <c r="B100" s="785" t="s">
        <v>690</v>
      </c>
      <c r="C100" s="786">
        <f>SUM('3d.m.'!D21)</f>
        <v>5000</v>
      </c>
      <c r="D100" s="786"/>
      <c r="E100" s="787"/>
      <c r="F100" s="787"/>
      <c r="G100" s="787"/>
      <c r="H100" s="787"/>
      <c r="I100" s="787"/>
      <c r="J100" s="787"/>
      <c r="K100" s="787"/>
      <c r="L100" s="787"/>
      <c r="M100" s="788"/>
      <c r="N100" s="777"/>
    </row>
    <row r="101" spans="1:14" ht="21" customHeight="1">
      <c r="A101" s="793"/>
      <c r="B101" s="785" t="s">
        <v>691</v>
      </c>
      <c r="C101" s="786">
        <f>SUM('3d.m.'!D22)</f>
        <v>11000</v>
      </c>
      <c r="D101" s="786"/>
      <c r="E101" s="787"/>
      <c r="F101" s="787"/>
      <c r="G101" s="787"/>
      <c r="H101" s="787"/>
      <c r="I101" s="787"/>
      <c r="J101" s="787"/>
      <c r="K101" s="787"/>
      <c r="L101" s="787"/>
      <c r="M101" s="788"/>
      <c r="N101" s="777"/>
    </row>
    <row r="102" spans="1:14" ht="21" customHeight="1">
      <c r="A102" s="793"/>
      <c r="B102" s="785" t="s">
        <v>692</v>
      </c>
      <c r="C102" s="786">
        <f>SUM('3d.m.'!D28)</f>
        <v>114400</v>
      </c>
      <c r="D102" s="786"/>
      <c r="E102" s="787"/>
      <c r="F102" s="787"/>
      <c r="G102" s="787"/>
      <c r="H102" s="787"/>
      <c r="I102" s="787"/>
      <c r="J102" s="787"/>
      <c r="K102" s="787"/>
      <c r="L102" s="787"/>
      <c r="M102" s="788"/>
      <c r="N102" s="777"/>
    </row>
    <row r="103" spans="1:14" ht="21" customHeight="1">
      <c r="A103" s="773" t="s">
        <v>539</v>
      </c>
      <c r="B103" s="784" t="s">
        <v>693</v>
      </c>
      <c r="C103" s="775">
        <f>SUM(C104:C120)</f>
        <v>2513117</v>
      </c>
      <c r="D103" s="775">
        <f>SUM(E103:N104)</f>
        <v>2513117</v>
      </c>
      <c r="E103" s="787"/>
      <c r="F103" s="787">
        <v>209802</v>
      </c>
      <c r="G103" s="789">
        <v>885766</v>
      </c>
      <c r="H103" s="789"/>
      <c r="I103" s="789">
        <v>67660</v>
      </c>
      <c r="J103" s="787"/>
      <c r="K103" s="787"/>
      <c r="L103" s="789">
        <v>469889</v>
      </c>
      <c r="M103" s="790">
        <v>880000</v>
      </c>
      <c r="N103" s="794"/>
    </row>
    <row r="104" spans="1:14" ht="21" customHeight="1">
      <c r="A104" s="793"/>
      <c r="B104" s="785" t="s">
        <v>694</v>
      </c>
      <c r="C104" s="786">
        <f>SUM('3c.m.'!D53)</f>
        <v>861675</v>
      </c>
      <c r="D104" s="786"/>
      <c r="E104" s="787"/>
      <c r="F104" s="787"/>
      <c r="G104" s="787"/>
      <c r="H104" s="787"/>
      <c r="I104" s="787"/>
      <c r="J104" s="787"/>
      <c r="K104" s="787"/>
      <c r="L104" s="787"/>
      <c r="M104" s="788"/>
      <c r="N104" s="777"/>
    </row>
    <row r="105" spans="1:14" ht="21" customHeight="1">
      <c r="A105" s="793"/>
      <c r="B105" s="785" t="s">
        <v>695</v>
      </c>
      <c r="C105" s="786">
        <f>SUM('3c.m.'!D61)</f>
        <v>19627</v>
      </c>
      <c r="D105" s="786"/>
      <c r="E105" s="787"/>
      <c r="F105" s="787"/>
      <c r="G105" s="787"/>
      <c r="H105" s="787"/>
      <c r="I105" s="787"/>
      <c r="J105" s="787"/>
      <c r="K105" s="787"/>
      <c r="L105" s="787"/>
      <c r="M105" s="788"/>
      <c r="N105" s="777"/>
    </row>
    <row r="106" spans="1:14" ht="21" customHeight="1">
      <c r="A106" s="793"/>
      <c r="B106" s="785" t="s">
        <v>696</v>
      </c>
      <c r="C106" s="786">
        <f>SUM('3c.m.'!D69)</f>
        <v>126328</v>
      </c>
      <c r="D106" s="786"/>
      <c r="E106" s="787"/>
      <c r="F106" s="787"/>
      <c r="G106" s="787"/>
      <c r="H106" s="787"/>
      <c r="I106" s="787"/>
      <c r="J106" s="787"/>
      <c r="K106" s="787"/>
      <c r="L106" s="787"/>
      <c r="M106" s="788"/>
      <c r="N106" s="777"/>
    </row>
    <row r="107" spans="1:14" ht="21" customHeight="1">
      <c r="A107" s="793"/>
      <c r="B107" s="782" t="s">
        <v>697</v>
      </c>
      <c r="C107" s="786">
        <f>SUM('3c.m.'!D78)</f>
        <v>5000</v>
      </c>
      <c r="D107" s="786"/>
      <c r="E107" s="787"/>
      <c r="F107" s="787"/>
      <c r="G107" s="787"/>
      <c r="H107" s="787"/>
      <c r="I107" s="787"/>
      <c r="J107" s="787"/>
      <c r="K107" s="787"/>
      <c r="L107" s="787"/>
      <c r="M107" s="788"/>
      <c r="N107" s="777"/>
    </row>
    <row r="108" spans="1:14" ht="21" customHeight="1">
      <c r="A108" s="793"/>
      <c r="B108" s="782" t="s">
        <v>698</v>
      </c>
      <c r="C108" s="786">
        <f>SUM('3c.m.'!D86)</f>
        <v>15000</v>
      </c>
      <c r="D108" s="786"/>
      <c r="E108" s="787"/>
      <c r="F108" s="787"/>
      <c r="G108" s="787"/>
      <c r="H108" s="787"/>
      <c r="I108" s="787"/>
      <c r="J108" s="787"/>
      <c r="K108" s="787"/>
      <c r="L108" s="787"/>
      <c r="M108" s="788"/>
      <c r="N108" s="777"/>
    </row>
    <row r="109" spans="1:14" ht="21" customHeight="1">
      <c r="A109" s="793"/>
      <c r="B109" s="782" t="s">
        <v>699</v>
      </c>
      <c r="C109" s="786">
        <f>SUM('3c.m.'!D94)</f>
        <v>11239</v>
      </c>
      <c r="D109" s="786"/>
      <c r="E109" s="787"/>
      <c r="F109" s="787"/>
      <c r="G109" s="787"/>
      <c r="H109" s="787"/>
      <c r="I109" s="787"/>
      <c r="J109" s="787"/>
      <c r="K109" s="787"/>
      <c r="L109" s="787"/>
      <c r="M109" s="788"/>
      <c r="N109" s="777"/>
    </row>
    <row r="110" spans="1:14" ht="21" customHeight="1">
      <c r="A110" s="793"/>
      <c r="B110" s="782" t="s">
        <v>700</v>
      </c>
      <c r="C110" s="786">
        <f>SUM('3c.m.'!D102)</f>
        <v>31922</v>
      </c>
      <c r="D110" s="786"/>
      <c r="E110" s="787"/>
      <c r="F110" s="787"/>
      <c r="G110" s="787"/>
      <c r="H110" s="787"/>
      <c r="I110" s="787"/>
      <c r="J110" s="787"/>
      <c r="K110" s="787"/>
      <c r="L110" s="787"/>
      <c r="M110" s="788"/>
      <c r="N110" s="777"/>
    </row>
    <row r="111" spans="1:14" ht="21" customHeight="1">
      <c r="A111" s="793"/>
      <c r="B111" s="782" t="s">
        <v>701</v>
      </c>
      <c r="C111" s="786">
        <f>SUM('3c.m.'!D110)</f>
        <v>4000</v>
      </c>
      <c r="D111" s="786"/>
      <c r="E111" s="787"/>
      <c r="F111" s="787"/>
      <c r="G111" s="787"/>
      <c r="H111" s="787"/>
      <c r="I111" s="787"/>
      <c r="J111" s="787"/>
      <c r="K111" s="787"/>
      <c r="L111" s="787"/>
      <c r="M111" s="788"/>
      <c r="N111" s="777"/>
    </row>
    <row r="112" spans="1:14" ht="21" customHeight="1">
      <c r="A112" s="793"/>
      <c r="B112" s="782" t="s">
        <v>702</v>
      </c>
      <c r="C112" s="786">
        <f>SUM('3c.m.'!D266)</f>
        <v>637000</v>
      </c>
      <c r="D112" s="786"/>
      <c r="E112" s="787"/>
      <c r="F112" s="787"/>
      <c r="G112" s="787"/>
      <c r="H112" s="787"/>
      <c r="I112" s="787"/>
      <c r="J112" s="787"/>
      <c r="K112" s="787"/>
      <c r="L112" s="787"/>
      <c r="M112" s="788"/>
      <c r="N112" s="777"/>
    </row>
    <row r="113" spans="1:14" ht="21" customHeight="1">
      <c r="A113" s="793"/>
      <c r="B113" s="785" t="s">
        <v>703</v>
      </c>
      <c r="C113" s="786">
        <f>SUM('4.mell.'!D29)</f>
        <v>160705</v>
      </c>
      <c r="D113" s="786"/>
      <c r="E113" s="787"/>
      <c r="F113" s="787"/>
      <c r="G113" s="787"/>
      <c r="H113" s="787"/>
      <c r="I113" s="787"/>
      <c r="J113" s="787"/>
      <c r="K113" s="787"/>
      <c r="L113" s="787"/>
      <c r="M113" s="788"/>
      <c r="N113" s="777"/>
    </row>
    <row r="114" spans="1:14" ht="21" customHeight="1">
      <c r="A114" s="793"/>
      <c r="B114" s="785" t="s">
        <v>704</v>
      </c>
      <c r="C114" s="786">
        <f>SUM('4.mell.'!D32)</f>
        <v>57378</v>
      </c>
      <c r="D114" s="786"/>
      <c r="E114" s="787"/>
      <c r="F114" s="787"/>
      <c r="G114" s="787"/>
      <c r="H114" s="787"/>
      <c r="I114" s="787"/>
      <c r="J114" s="787"/>
      <c r="K114" s="787"/>
      <c r="L114" s="787"/>
      <c r="M114" s="788"/>
      <c r="N114" s="777"/>
    </row>
    <row r="115" spans="1:14" ht="21" customHeight="1">
      <c r="A115" s="793"/>
      <c r="B115" s="785" t="s">
        <v>705</v>
      </c>
      <c r="C115" s="786">
        <f>SUM('4.mell.'!D36)</f>
        <v>188219</v>
      </c>
      <c r="D115" s="786"/>
      <c r="E115" s="787"/>
      <c r="F115" s="787"/>
      <c r="G115" s="787"/>
      <c r="H115" s="787"/>
      <c r="I115" s="787"/>
      <c r="J115" s="787"/>
      <c r="K115" s="787"/>
      <c r="L115" s="787"/>
      <c r="M115" s="788"/>
      <c r="N115" s="777"/>
    </row>
    <row r="116" spans="1:14" ht="21" customHeight="1">
      <c r="A116" s="793"/>
      <c r="B116" s="785" t="s">
        <v>805</v>
      </c>
      <c r="C116" s="786">
        <f>SUM('4.mell.'!D38)</f>
        <v>80000</v>
      </c>
      <c r="D116" s="786"/>
      <c r="E116" s="787"/>
      <c r="F116" s="787"/>
      <c r="G116" s="787"/>
      <c r="H116" s="787"/>
      <c r="I116" s="787"/>
      <c r="J116" s="787"/>
      <c r="K116" s="787"/>
      <c r="L116" s="787"/>
      <c r="M116" s="788"/>
      <c r="N116" s="777"/>
    </row>
    <row r="117" spans="1:14" ht="21" customHeight="1">
      <c r="A117" s="793"/>
      <c r="B117" s="785" t="s">
        <v>706</v>
      </c>
      <c r="C117" s="786">
        <f>SUM('4.mell.'!D62)</f>
        <v>200000</v>
      </c>
      <c r="D117" s="786"/>
      <c r="E117" s="787"/>
      <c r="F117" s="787"/>
      <c r="G117" s="787"/>
      <c r="H117" s="787"/>
      <c r="I117" s="787"/>
      <c r="J117" s="787"/>
      <c r="K117" s="787"/>
      <c r="L117" s="787"/>
      <c r="M117" s="788"/>
      <c r="N117" s="777"/>
    </row>
    <row r="118" spans="1:14" ht="21" customHeight="1">
      <c r="A118" s="793"/>
      <c r="B118" s="785" t="s">
        <v>863</v>
      </c>
      <c r="C118" s="786">
        <f>SUM('4.mell.'!D66)</f>
        <v>30000</v>
      </c>
      <c r="D118" s="786"/>
      <c r="E118" s="787"/>
      <c r="F118" s="787"/>
      <c r="G118" s="787"/>
      <c r="H118" s="787"/>
      <c r="I118" s="787"/>
      <c r="J118" s="787"/>
      <c r="K118" s="787"/>
      <c r="L118" s="787"/>
      <c r="M118" s="788"/>
      <c r="N118" s="777"/>
    </row>
    <row r="119" spans="1:14" ht="21" customHeight="1">
      <c r="A119" s="793"/>
      <c r="B119" s="785" t="s">
        <v>707</v>
      </c>
      <c r="C119" s="786">
        <f>SUM('4.mell.'!D69)</f>
        <v>70024</v>
      </c>
      <c r="D119" s="786"/>
      <c r="E119" s="787"/>
      <c r="F119" s="787"/>
      <c r="G119" s="787"/>
      <c r="H119" s="787"/>
      <c r="I119" s="787"/>
      <c r="J119" s="787"/>
      <c r="K119" s="787"/>
      <c r="L119" s="787"/>
      <c r="M119" s="788"/>
      <c r="N119" s="777"/>
    </row>
    <row r="120" spans="1:14" ht="21" customHeight="1">
      <c r="A120" s="793"/>
      <c r="B120" s="785" t="s">
        <v>807</v>
      </c>
      <c r="C120" s="786">
        <f>SUM('5.mell. '!D16)</f>
        <v>15000</v>
      </c>
      <c r="D120" s="786"/>
      <c r="E120" s="787"/>
      <c r="F120" s="787"/>
      <c r="G120" s="787"/>
      <c r="H120" s="787"/>
      <c r="I120" s="787"/>
      <c r="J120" s="787"/>
      <c r="K120" s="787"/>
      <c r="L120" s="787"/>
      <c r="M120" s="788"/>
      <c r="N120" s="777"/>
    </row>
    <row r="121" spans="1:14" ht="21" customHeight="1">
      <c r="A121" s="773" t="s">
        <v>541</v>
      </c>
      <c r="B121" s="784" t="s">
        <v>708</v>
      </c>
      <c r="C121" s="786"/>
      <c r="D121" s="775">
        <f>SUM(E121:M121)</f>
        <v>0</v>
      </c>
      <c r="E121" s="787"/>
      <c r="F121" s="787"/>
      <c r="G121" s="787"/>
      <c r="H121" s="787"/>
      <c r="I121" s="787"/>
      <c r="J121" s="787"/>
      <c r="K121" s="787"/>
      <c r="L121" s="787"/>
      <c r="M121" s="788"/>
      <c r="N121" s="777"/>
    </row>
    <row r="122" spans="1:14" ht="21" customHeight="1">
      <c r="A122" s="773" t="s">
        <v>543</v>
      </c>
      <c r="B122" s="784" t="s">
        <v>709</v>
      </c>
      <c r="C122" s="786"/>
      <c r="D122" s="775">
        <f>SUM(E122:M122)</f>
        <v>0</v>
      </c>
      <c r="E122" s="787"/>
      <c r="F122" s="787"/>
      <c r="G122" s="787"/>
      <c r="H122" s="787"/>
      <c r="I122" s="787"/>
      <c r="J122" s="787"/>
      <c r="K122" s="787"/>
      <c r="L122" s="787"/>
      <c r="M122" s="788"/>
      <c r="N122" s="777"/>
    </row>
    <row r="123" spans="1:14" ht="21" customHeight="1">
      <c r="A123" s="773" t="s">
        <v>545</v>
      </c>
      <c r="B123" s="784" t="s">
        <v>710</v>
      </c>
      <c r="C123" s="775">
        <f>SUM(C124:C134)</f>
        <v>88679</v>
      </c>
      <c r="D123" s="775">
        <f>SUM(E123:M123)</f>
        <v>88679</v>
      </c>
      <c r="E123" s="787"/>
      <c r="F123" s="789">
        <v>74000</v>
      </c>
      <c r="G123" s="787"/>
      <c r="H123" s="789"/>
      <c r="I123" s="787"/>
      <c r="J123" s="787"/>
      <c r="K123" s="787"/>
      <c r="L123" s="789">
        <v>14679</v>
      </c>
      <c r="M123" s="788"/>
      <c r="N123" s="777"/>
    </row>
    <row r="124" spans="1:14" ht="21" customHeight="1">
      <c r="A124" s="773"/>
      <c r="B124" s="785" t="s">
        <v>262</v>
      </c>
      <c r="C124" s="786">
        <f>SUM('3c.m.'!D127)</f>
        <v>10409</v>
      </c>
      <c r="D124" s="775"/>
      <c r="E124" s="787"/>
      <c r="F124" s="787"/>
      <c r="G124" s="787"/>
      <c r="H124" s="789"/>
      <c r="I124" s="787"/>
      <c r="J124" s="787"/>
      <c r="K124" s="787"/>
      <c r="L124" s="789"/>
      <c r="M124" s="788"/>
      <c r="N124" s="777"/>
    </row>
    <row r="125" spans="1:14" ht="21" customHeight="1">
      <c r="A125" s="773"/>
      <c r="B125" s="785" t="s">
        <v>263</v>
      </c>
      <c r="C125" s="786">
        <f>SUM('3c.m.'!D135)</f>
        <v>8000</v>
      </c>
      <c r="D125" s="775"/>
      <c r="E125" s="787"/>
      <c r="F125" s="787"/>
      <c r="G125" s="787"/>
      <c r="H125" s="789"/>
      <c r="I125" s="787"/>
      <c r="J125" s="787"/>
      <c r="K125" s="787"/>
      <c r="L125" s="789"/>
      <c r="M125" s="788"/>
      <c r="N125" s="777"/>
    </row>
    <row r="126" spans="1:14" ht="21" customHeight="1">
      <c r="A126" s="773"/>
      <c r="B126" s="785" t="s">
        <v>711</v>
      </c>
      <c r="C126" s="786">
        <f>SUM('3c.m.'!D151)</f>
        <v>5341</v>
      </c>
      <c r="D126" s="786"/>
      <c r="E126" s="787"/>
      <c r="F126" s="787"/>
      <c r="G126" s="787"/>
      <c r="H126" s="787"/>
      <c r="I126" s="787"/>
      <c r="J126" s="787"/>
      <c r="K126" s="787"/>
      <c r="L126" s="787"/>
      <c r="M126" s="788"/>
      <c r="N126" s="777"/>
    </row>
    <row r="127" spans="1:14" ht="21" customHeight="1">
      <c r="A127" s="773"/>
      <c r="B127" s="785" t="s">
        <v>712</v>
      </c>
      <c r="C127" s="786">
        <f>SUM('3c.m.'!D538)</f>
        <v>7909</v>
      </c>
      <c r="D127" s="786"/>
      <c r="E127" s="787"/>
      <c r="F127" s="787"/>
      <c r="G127" s="787"/>
      <c r="H127" s="787"/>
      <c r="I127" s="787"/>
      <c r="J127" s="787"/>
      <c r="K127" s="787"/>
      <c r="L127" s="787"/>
      <c r="M127" s="788"/>
      <c r="N127" s="777"/>
    </row>
    <row r="128" spans="1:14" ht="21" customHeight="1">
      <c r="A128" s="773"/>
      <c r="B128" s="785" t="s">
        <v>713</v>
      </c>
      <c r="C128" s="786">
        <f>SUM('3c.m.'!D564)</f>
        <v>5000</v>
      </c>
      <c r="D128" s="786"/>
      <c r="E128" s="787"/>
      <c r="F128" s="787"/>
      <c r="G128" s="787"/>
      <c r="H128" s="787"/>
      <c r="I128" s="787"/>
      <c r="J128" s="787"/>
      <c r="K128" s="787"/>
      <c r="L128" s="787"/>
      <c r="M128" s="788"/>
      <c r="N128" s="777"/>
    </row>
    <row r="129" spans="1:14" ht="21" customHeight="1">
      <c r="A129" s="773"/>
      <c r="B129" s="785" t="s">
        <v>714</v>
      </c>
      <c r="C129" s="786">
        <f>SUM('3c.m.'!D572)</f>
        <v>3811</v>
      </c>
      <c r="D129" s="786"/>
      <c r="E129" s="787"/>
      <c r="F129" s="787"/>
      <c r="G129" s="787"/>
      <c r="H129" s="787"/>
      <c r="I129" s="787"/>
      <c r="J129" s="787"/>
      <c r="K129" s="787"/>
      <c r="L129" s="787"/>
      <c r="M129" s="788"/>
      <c r="N129" s="777"/>
    </row>
    <row r="130" spans="1:14" ht="21" customHeight="1">
      <c r="A130" s="773"/>
      <c r="B130" s="785" t="s">
        <v>715</v>
      </c>
      <c r="C130" s="786">
        <f>SUM('3c.m.'!D580)</f>
        <v>12709</v>
      </c>
      <c r="D130" s="786"/>
      <c r="E130" s="787"/>
      <c r="F130" s="787"/>
      <c r="G130" s="787"/>
      <c r="H130" s="787"/>
      <c r="I130" s="787"/>
      <c r="J130" s="787"/>
      <c r="K130" s="787"/>
      <c r="L130" s="787"/>
      <c r="M130" s="788"/>
      <c r="N130" s="777"/>
    </row>
    <row r="131" spans="1:14" ht="21" customHeight="1">
      <c r="A131" s="773"/>
      <c r="B131" s="785" t="s">
        <v>802</v>
      </c>
      <c r="C131" s="786">
        <f>SUM('3c.m.'!D588)</f>
        <v>3000</v>
      </c>
      <c r="D131" s="786"/>
      <c r="E131" s="787"/>
      <c r="F131" s="787"/>
      <c r="G131" s="787"/>
      <c r="H131" s="787"/>
      <c r="I131" s="787"/>
      <c r="J131" s="787"/>
      <c r="K131" s="787"/>
      <c r="L131" s="787"/>
      <c r="M131" s="788"/>
      <c r="N131" s="777"/>
    </row>
    <row r="132" spans="1:14" ht="21" customHeight="1">
      <c r="A132" s="773"/>
      <c r="B132" s="785" t="s">
        <v>716</v>
      </c>
      <c r="C132" s="786">
        <f>SUM('3c.m.'!D596)</f>
        <v>3000</v>
      </c>
      <c r="D132" s="786"/>
      <c r="E132" s="787"/>
      <c r="F132" s="787"/>
      <c r="G132" s="787"/>
      <c r="H132" s="787"/>
      <c r="I132" s="787"/>
      <c r="J132" s="787"/>
      <c r="K132" s="787"/>
      <c r="L132" s="787"/>
      <c r="M132" s="788"/>
      <c r="N132" s="777"/>
    </row>
    <row r="133" spans="1:14" ht="21" customHeight="1">
      <c r="A133" s="773"/>
      <c r="B133" s="785" t="s">
        <v>272</v>
      </c>
      <c r="C133" s="786">
        <f>SUM('5.mell. '!D31)</f>
        <v>4500</v>
      </c>
      <c r="D133" s="786"/>
      <c r="E133" s="787"/>
      <c r="F133" s="787"/>
      <c r="G133" s="787"/>
      <c r="H133" s="787"/>
      <c r="I133" s="787"/>
      <c r="J133" s="787"/>
      <c r="K133" s="787"/>
      <c r="L133" s="787"/>
      <c r="M133" s="788"/>
      <c r="N133" s="777"/>
    </row>
    <row r="134" spans="1:14" ht="21" customHeight="1">
      <c r="A134" s="773"/>
      <c r="B134" s="785" t="s">
        <v>717</v>
      </c>
      <c r="C134" s="786">
        <f>SUM('3c.m.'!D604)</f>
        <v>25000</v>
      </c>
      <c r="D134" s="786"/>
      <c r="E134" s="787"/>
      <c r="F134" s="787"/>
      <c r="G134" s="787"/>
      <c r="H134" s="787"/>
      <c r="I134" s="787"/>
      <c r="J134" s="787"/>
      <c r="K134" s="787"/>
      <c r="L134" s="787"/>
      <c r="M134" s="788"/>
      <c r="N134" s="777"/>
    </row>
    <row r="135" spans="1:14" ht="21" customHeight="1">
      <c r="A135" s="773" t="s">
        <v>547</v>
      </c>
      <c r="B135" s="784" t="s">
        <v>718</v>
      </c>
      <c r="C135" s="775">
        <f>SUM(C136:C139)</f>
        <v>35186</v>
      </c>
      <c r="D135" s="775">
        <f>SUM(E135:M135)</f>
        <v>35186</v>
      </c>
      <c r="E135" s="787"/>
      <c r="F135" s="787">
        <v>30707</v>
      </c>
      <c r="G135" s="789"/>
      <c r="H135" s="787"/>
      <c r="I135" s="787"/>
      <c r="J135" s="787"/>
      <c r="K135" s="787"/>
      <c r="L135" s="789">
        <v>4479</v>
      </c>
      <c r="M135" s="788"/>
      <c r="N135" s="777"/>
    </row>
    <row r="136" spans="1:14" ht="21" customHeight="1">
      <c r="A136" s="773"/>
      <c r="B136" s="785" t="s">
        <v>799</v>
      </c>
      <c r="C136" s="786">
        <f>SUM('3c.m.'!D192)</f>
        <v>5000</v>
      </c>
      <c r="D136" s="786"/>
      <c r="E136" s="787"/>
      <c r="F136" s="787"/>
      <c r="G136" s="787"/>
      <c r="H136" s="787"/>
      <c r="I136" s="787"/>
      <c r="J136" s="787"/>
      <c r="K136" s="787"/>
      <c r="L136" s="787"/>
      <c r="M136" s="788"/>
      <c r="N136" s="777"/>
    </row>
    <row r="137" spans="1:14" ht="21" customHeight="1">
      <c r="A137" s="773"/>
      <c r="B137" s="785" t="s">
        <v>719</v>
      </c>
      <c r="C137" s="786">
        <f>SUM('3c.m.'!D241)</f>
        <v>3000</v>
      </c>
      <c r="D137" s="786"/>
      <c r="E137" s="787"/>
      <c r="F137" s="787"/>
      <c r="G137" s="787"/>
      <c r="H137" s="787"/>
      <c r="I137" s="787"/>
      <c r="J137" s="787"/>
      <c r="K137" s="787"/>
      <c r="L137" s="787"/>
      <c r="M137" s="788"/>
      <c r="N137" s="777"/>
    </row>
    <row r="138" spans="1:14" ht="21" customHeight="1">
      <c r="A138" s="773"/>
      <c r="B138" s="785" t="s">
        <v>720</v>
      </c>
      <c r="C138" s="786">
        <f>SUM('3c.m.'!D734)</f>
        <v>2707</v>
      </c>
      <c r="D138" s="786"/>
      <c r="E138" s="787"/>
      <c r="F138" s="787"/>
      <c r="G138" s="787"/>
      <c r="H138" s="787"/>
      <c r="I138" s="787"/>
      <c r="J138" s="787"/>
      <c r="K138" s="787"/>
      <c r="L138" s="787"/>
      <c r="M138" s="788"/>
      <c r="N138" s="777"/>
    </row>
    <row r="139" spans="1:14" ht="21" customHeight="1">
      <c r="A139" s="773"/>
      <c r="B139" s="785" t="s">
        <v>721</v>
      </c>
      <c r="C139" s="786">
        <f>SUM('5.mell. '!D19)</f>
        <v>24479</v>
      </c>
      <c r="D139" s="786"/>
      <c r="E139" s="787"/>
      <c r="F139" s="787"/>
      <c r="G139" s="787"/>
      <c r="H139" s="787"/>
      <c r="I139" s="787"/>
      <c r="J139" s="787"/>
      <c r="K139" s="787"/>
      <c r="L139" s="787"/>
      <c r="M139" s="788"/>
      <c r="N139" s="777"/>
    </row>
    <row r="140" spans="1:14" ht="21" customHeight="1">
      <c r="A140" s="773" t="s">
        <v>549</v>
      </c>
      <c r="B140" s="784" t="s">
        <v>722</v>
      </c>
      <c r="C140" s="775">
        <f>SUM(C141:C153)</f>
        <v>37496</v>
      </c>
      <c r="D140" s="775">
        <f>SUM(E140:M140)</f>
        <v>37496</v>
      </c>
      <c r="E140" s="787"/>
      <c r="F140" s="787">
        <v>34020</v>
      </c>
      <c r="G140" s="789"/>
      <c r="H140" s="787"/>
      <c r="I140" s="787"/>
      <c r="J140" s="787"/>
      <c r="K140" s="787"/>
      <c r="L140" s="787">
        <v>3476</v>
      </c>
      <c r="M140" s="788"/>
      <c r="N140" s="777"/>
    </row>
    <row r="141" spans="1:14" ht="21" customHeight="1">
      <c r="A141" s="773"/>
      <c r="B141" s="785" t="s">
        <v>724</v>
      </c>
      <c r="C141" s="786">
        <f>SUM('3c.m.'!D176)</f>
        <v>16460</v>
      </c>
      <c r="D141" s="786"/>
      <c r="E141" s="787"/>
      <c r="F141" s="787"/>
      <c r="G141" s="787"/>
      <c r="H141" s="787"/>
      <c r="I141" s="787"/>
      <c r="J141" s="787"/>
      <c r="K141" s="787"/>
      <c r="L141" s="787"/>
      <c r="M141" s="788"/>
      <c r="N141" s="777"/>
    </row>
    <row r="142" spans="1:14" ht="21" customHeight="1">
      <c r="A142" s="773"/>
      <c r="B142" s="785" t="s">
        <v>725</v>
      </c>
      <c r="C142" s="786">
        <f>SUM('3c.m.'!D726)</f>
        <v>1516</v>
      </c>
      <c r="D142" s="786"/>
      <c r="E142" s="787"/>
      <c r="F142" s="787"/>
      <c r="G142" s="787"/>
      <c r="H142" s="787"/>
      <c r="I142" s="787"/>
      <c r="J142" s="787"/>
      <c r="K142" s="787"/>
      <c r="L142" s="787"/>
      <c r="M142" s="788"/>
      <c r="N142" s="777"/>
    </row>
    <row r="143" spans="1:14" ht="21" customHeight="1">
      <c r="A143" s="773"/>
      <c r="B143" s="785" t="s">
        <v>726</v>
      </c>
      <c r="C143" s="786">
        <f>SUM('3d.m.'!D32)</f>
        <v>6000</v>
      </c>
      <c r="D143" s="786"/>
      <c r="E143" s="787"/>
      <c r="F143" s="787"/>
      <c r="G143" s="787"/>
      <c r="H143" s="787"/>
      <c r="I143" s="787"/>
      <c r="J143" s="787"/>
      <c r="K143" s="787"/>
      <c r="L143" s="787"/>
      <c r="M143" s="788"/>
      <c r="N143" s="777"/>
    </row>
    <row r="144" spans="1:14" ht="21" customHeight="1">
      <c r="A144" s="773"/>
      <c r="B144" s="785" t="s">
        <v>727</v>
      </c>
      <c r="C144" s="786">
        <f>SUM('3d.m.'!D33)</f>
        <v>1052</v>
      </c>
      <c r="D144" s="786"/>
      <c r="E144" s="787"/>
      <c r="F144" s="787"/>
      <c r="G144" s="787"/>
      <c r="H144" s="787"/>
      <c r="I144" s="787"/>
      <c r="J144" s="787"/>
      <c r="K144" s="787"/>
      <c r="L144" s="787"/>
      <c r="M144" s="788"/>
      <c r="N144" s="777"/>
    </row>
    <row r="145" spans="1:14" ht="21" customHeight="1">
      <c r="A145" s="773"/>
      <c r="B145" s="785" t="s">
        <v>728</v>
      </c>
      <c r="C145" s="786">
        <f>SUM('3d.m.'!D34)</f>
        <v>4212</v>
      </c>
      <c r="D145" s="786"/>
      <c r="E145" s="787"/>
      <c r="F145" s="787"/>
      <c r="G145" s="787"/>
      <c r="H145" s="787"/>
      <c r="I145" s="787"/>
      <c r="J145" s="787"/>
      <c r="K145" s="787"/>
      <c r="L145" s="787"/>
      <c r="M145" s="788"/>
      <c r="N145" s="777"/>
    </row>
    <row r="146" spans="1:14" ht="21" customHeight="1">
      <c r="A146" s="773"/>
      <c r="B146" s="785" t="s">
        <v>729</v>
      </c>
      <c r="C146" s="786">
        <f>SUM('3d.m.'!D35)</f>
        <v>1272</v>
      </c>
      <c r="D146" s="786"/>
      <c r="E146" s="787"/>
      <c r="F146" s="787"/>
      <c r="G146" s="787"/>
      <c r="H146" s="787"/>
      <c r="I146" s="787"/>
      <c r="J146" s="787"/>
      <c r="K146" s="787"/>
      <c r="L146" s="787"/>
      <c r="M146" s="788"/>
      <c r="N146" s="777"/>
    </row>
    <row r="147" spans="1:14" ht="21" customHeight="1">
      <c r="A147" s="773"/>
      <c r="B147" s="785" t="s">
        <v>730</v>
      </c>
      <c r="C147" s="786">
        <f>SUM('3d.m.'!D36)</f>
        <v>1142</v>
      </c>
      <c r="D147" s="786"/>
      <c r="E147" s="787"/>
      <c r="F147" s="787"/>
      <c r="G147" s="787"/>
      <c r="H147" s="787"/>
      <c r="I147" s="787"/>
      <c r="J147" s="787"/>
      <c r="K147" s="787"/>
      <c r="L147" s="787"/>
      <c r="M147" s="788"/>
      <c r="N147" s="777"/>
    </row>
    <row r="148" spans="1:14" ht="21" customHeight="1">
      <c r="A148" s="773"/>
      <c r="B148" s="785" t="s">
        <v>731</v>
      </c>
      <c r="C148" s="786">
        <f>SUM('3d.m.'!D37)</f>
        <v>952</v>
      </c>
      <c r="D148" s="786"/>
      <c r="E148" s="787"/>
      <c r="F148" s="787"/>
      <c r="G148" s="787"/>
      <c r="H148" s="787"/>
      <c r="I148" s="787"/>
      <c r="J148" s="787"/>
      <c r="K148" s="787"/>
      <c r="L148" s="787"/>
      <c r="M148" s="788"/>
      <c r="N148" s="777"/>
    </row>
    <row r="149" spans="1:14" ht="21" customHeight="1">
      <c r="A149" s="773"/>
      <c r="B149" s="785" t="s">
        <v>732</v>
      </c>
      <c r="C149" s="786">
        <f>SUM('3d.m.'!D38)</f>
        <v>992</v>
      </c>
      <c r="D149" s="786"/>
      <c r="E149" s="787"/>
      <c r="F149" s="787"/>
      <c r="G149" s="787"/>
      <c r="H149" s="787"/>
      <c r="I149" s="787"/>
      <c r="J149" s="787"/>
      <c r="K149" s="787"/>
      <c r="L149" s="787"/>
      <c r="M149" s="788"/>
      <c r="N149" s="777"/>
    </row>
    <row r="150" spans="1:14" ht="21" customHeight="1">
      <c r="A150" s="773"/>
      <c r="B150" s="785" t="s">
        <v>733</v>
      </c>
      <c r="C150" s="786">
        <f>SUM('3d.m.'!D39)</f>
        <v>992</v>
      </c>
      <c r="D150" s="786"/>
      <c r="E150" s="787"/>
      <c r="F150" s="787"/>
      <c r="G150" s="787"/>
      <c r="H150" s="787"/>
      <c r="I150" s="787"/>
      <c r="J150" s="787"/>
      <c r="K150" s="787"/>
      <c r="L150" s="787"/>
      <c r="M150" s="788"/>
      <c r="N150" s="777"/>
    </row>
    <row r="151" spans="1:14" ht="21" customHeight="1">
      <c r="A151" s="773"/>
      <c r="B151" s="785" t="s">
        <v>734</v>
      </c>
      <c r="C151" s="786">
        <f>SUM('3d.m.'!D40)</f>
        <v>942</v>
      </c>
      <c r="D151" s="786"/>
      <c r="E151" s="787"/>
      <c r="F151" s="787"/>
      <c r="G151" s="787"/>
      <c r="H151" s="787"/>
      <c r="I151" s="787"/>
      <c r="J151" s="787"/>
      <c r="K151" s="787"/>
      <c r="L151" s="787"/>
      <c r="M151" s="788"/>
      <c r="N151" s="777"/>
    </row>
    <row r="152" spans="1:14" ht="21" customHeight="1">
      <c r="A152" s="773"/>
      <c r="B152" s="785" t="s">
        <v>735</v>
      </c>
      <c r="C152" s="786">
        <f>SUM('3d.m.'!D41)</f>
        <v>932</v>
      </c>
      <c r="D152" s="786"/>
      <c r="E152" s="787"/>
      <c r="F152" s="787"/>
      <c r="G152" s="787"/>
      <c r="H152" s="787"/>
      <c r="I152" s="787"/>
      <c r="J152" s="787"/>
      <c r="K152" s="787"/>
      <c r="L152" s="787"/>
      <c r="M152" s="788"/>
      <c r="N152" s="777"/>
    </row>
    <row r="153" spans="1:14" ht="21" customHeight="1">
      <c r="A153" s="773"/>
      <c r="B153" s="785" t="s">
        <v>736</v>
      </c>
      <c r="C153" s="786">
        <f>SUM('3d.m.'!D42)</f>
        <v>1032</v>
      </c>
      <c r="D153" s="786"/>
      <c r="E153" s="787"/>
      <c r="F153" s="787"/>
      <c r="G153" s="787"/>
      <c r="H153" s="787"/>
      <c r="I153" s="787"/>
      <c r="J153" s="787"/>
      <c r="K153" s="787"/>
      <c r="L153" s="787"/>
      <c r="M153" s="788"/>
      <c r="N153" s="777"/>
    </row>
    <row r="154" spans="1:14" ht="21" customHeight="1">
      <c r="A154" s="795"/>
      <c r="B154" s="784"/>
      <c r="C154" s="786"/>
      <c r="D154" s="786"/>
      <c r="E154" s="787"/>
      <c r="F154" s="787"/>
      <c r="G154" s="787"/>
      <c r="H154" s="787"/>
      <c r="I154" s="787"/>
      <c r="J154" s="787"/>
      <c r="K154" s="787"/>
      <c r="L154" s="787"/>
      <c r="M154" s="788"/>
      <c r="N154" s="777"/>
    </row>
    <row r="155" spans="1:14" ht="21" customHeight="1">
      <c r="A155" s="795"/>
      <c r="B155" s="784" t="s">
        <v>737</v>
      </c>
      <c r="C155" s="775">
        <f>SUM('3c.m.'!D160)</f>
        <v>54987</v>
      </c>
      <c r="D155" s="775">
        <f>SUM(E155:N155)</f>
        <v>54987</v>
      </c>
      <c r="E155" s="787"/>
      <c r="F155" s="789">
        <v>54987</v>
      </c>
      <c r="G155" s="787"/>
      <c r="H155" s="787"/>
      <c r="I155" s="787"/>
      <c r="J155" s="787"/>
      <c r="K155" s="787"/>
      <c r="L155" s="787"/>
      <c r="M155" s="788"/>
      <c r="N155" s="777"/>
    </row>
    <row r="156" spans="1:14" ht="21" customHeight="1">
      <c r="A156" s="795"/>
      <c r="B156" s="784"/>
      <c r="C156" s="775"/>
      <c r="D156" s="786"/>
      <c r="E156" s="787"/>
      <c r="F156" s="787"/>
      <c r="G156" s="787"/>
      <c r="H156" s="787"/>
      <c r="I156" s="787"/>
      <c r="J156" s="787"/>
      <c r="K156" s="787"/>
      <c r="L156" s="787"/>
      <c r="M156" s="788"/>
      <c r="N156" s="777"/>
    </row>
    <row r="157" spans="1:14" ht="21" customHeight="1">
      <c r="A157" s="795"/>
      <c r="B157" s="784" t="s">
        <v>738</v>
      </c>
      <c r="C157" s="775">
        <f>SUM('3c.m.'!D168)</f>
        <v>86519</v>
      </c>
      <c r="D157" s="775">
        <f aca="true" t="shared" si="0" ref="D157:D174">SUM(E157:N157)</f>
        <v>86519</v>
      </c>
      <c r="E157" s="787"/>
      <c r="F157" s="789">
        <v>81500</v>
      </c>
      <c r="G157" s="789"/>
      <c r="H157" s="787"/>
      <c r="I157" s="787"/>
      <c r="J157" s="787"/>
      <c r="K157" s="787"/>
      <c r="L157" s="789">
        <v>5019</v>
      </c>
      <c r="M157" s="788"/>
      <c r="N157" s="777"/>
    </row>
    <row r="158" spans="1:14" ht="21" customHeight="1">
      <c r="A158" s="795"/>
      <c r="B158" s="784" t="s">
        <v>739</v>
      </c>
      <c r="C158" s="775">
        <f>SUM('3a.m.'!D30+'3a.m.'!D50)-156220+94</f>
        <v>1644423</v>
      </c>
      <c r="D158" s="775">
        <f t="shared" si="0"/>
        <v>1644423</v>
      </c>
      <c r="E158" s="787"/>
      <c r="F158" s="789">
        <v>1545720</v>
      </c>
      <c r="G158" s="789"/>
      <c r="H158" s="787"/>
      <c r="I158" s="787"/>
      <c r="J158" s="787"/>
      <c r="K158" s="787"/>
      <c r="L158" s="789">
        <v>98703</v>
      </c>
      <c r="M158" s="788"/>
      <c r="N158" s="796"/>
    </row>
    <row r="159" spans="1:14" ht="21" customHeight="1">
      <c r="A159" s="795"/>
      <c r="B159" s="784" t="s">
        <v>810</v>
      </c>
      <c r="C159" s="775">
        <f>SUM('3a.m.'!D40)</f>
        <v>114090</v>
      </c>
      <c r="D159" s="775">
        <f t="shared" si="0"/>
        <v>114090</v>
      </c>
      <c r="E159" s="787"/>
      <c r="F159" s="789">
        <v>106000</v>
      </c>
      <c r="G159" s="789"/>
      <c r="H159" s="787">
        <v>8090</v>
      </c>
      <c r="I159" s="787"/>
      <c r="J159" s="787"/>
      <c r="K159" s="787"/>
      <c r="L159" s="789"/>
      <c r="M159" s="788"/>
      <c r="N159" s="796"/>
    </row>
    <row r="160" spans="1:14" ht="21" customHeight="1">
      <c r="A160" s="795"/>
      <c r="B160" s="784" t="s">
        <v>264</v>
      </c>
      <c r="C160" s="775">
        <f>SUM('3c.m.'!D225)</f>
        <v>20970</v>
      </c>
      <c r="D160" s="775">
        <f t="shared" si="0"/>
        <v>20970</v>
      </c>
      <c r="E160" s="787"/>
      <c r="F160" s="789">
        <v>20500</v>
      </c>
      <c r="G160" s="789"/>
      <c r="H160" s="787"/>
      <c r="I160" s="787"/>
      <c r="J160" s="787"/>
      <c r="K160" s="787"/>
      <c r="L160" s="789">
        <v>470</v>
      </c>
      <c r="M160" s="788"/>
      <c r="N160" s="796"/>
    </row>
    <row r="161" spans="1:14" ht="21" customHeight="1">
      <c r="A161" s="795"/>
      <c r="B161" s="784" t="s">
        <v>274</v>
      </c>
      <c r="C161" s="775">
        <f>SUM('3c.m.'!D291)</f>
        <v>20000</v>
      </c>
      <c r="D161" s="775">
        <f t="shared" si="0"/>
        <v>20000</v>
      </c>
      <c r="E161" s="787"/>
      <c r="F161" s="789">
        <v>20000</v>
      </c>
      <c r="G161" s="789"/>
      <c r="H161" s="787"/>
      <c r="I161" s="787"/>
      <c r="J161" s="787"/>
      <c r="K161" s="787"/>
      <c r="L161" s="789"/>
      <c r="M161" s="788"/>
      <c r="N161" s="796"/>
    </row>
    <row r="162" spans="1:14" ht="21" customHeight="1">
      <c r="A162" s="795"/>
      <c r="B162" s="784" t="s">
        <v>602</v>
      </c>
      <c r="C162" s="775">
        <f>SUM('3c.m.'!D653)</f>
        <v>15581</v>
      </c>
      <c r="D162" s="775">
        <f t="shared" si="0"/>
        <v>15581</v>
      </c>
      <c r="E162" s="787"/>
      <c r="F162" s="789">
        <v>14000</v>
      </c>
      <c r="G162" s="789"/>
      <c r="H162" s="787"/>
      <c r="I162" s="787"/>
      <c r="J162" s="787"/>
      <c r="K162" s="787"/>
      <c r="L162" s="789">
        <v>1581</v>
      </c>
      <c r="M162" s="788"/>
      <c r="N162" s="796"/>
    </row>
    <row r="163" spans="1:14" ht="21" customHeight="1">
      <c r="A163" s="795"/>
      <c r="B163" s="784" t="s">
        <v>266</v>
      </c>
      <c r="C163" s="775">
        <f>SUM('3d.m.'!D14)</f>
        <v>300300</v>
      </c>
      <c r="D163" s="775">
        <f t="shared" si="0"/>
        <v>300300</v>
      </c>
      <c r="E163" s="787"/>
      <c r="F163" s="789">
        <v>300300</v>
      </c>
      <c r="G163" s="789"/>
      <c r="H163" s="787"/>
      <c r="I163" s="787"/>
      <c r="J163" s="787"/>
      <c r="K163" s="787"/>
      <c r="L163" s="789"/>
      <c r="M163" s="788"/>
      <c r="N163" s="796"/>
    </row>
    <row r="164" spans="1:14" ht="21" customHeight="1">
      <c r="A164" s="795"/>
      <c r="B164" s="784" t="s">
        <v>261</v>
      </c>
      <c r="C164" s="775">
        <f>SUM('1c.mell '!D77)</f>
        <v>50000</v>
      </c>
      <c r="D164" s="775">
        <f t="shared" si="0"/>
        <v>50000</v>
      </c>
      <c r="E164" s="787"/>
      <c r="F164" s="789">
        <v>50000</v>
      </c>
      <c r="G164" s="789"/>
      <c r="H164" s="787"/>
      <c r="I164" s="787"/>
      <c r="J164" s="787"/>
      <c r="K164" s="787"/>
      <c r="L164" s="789"/>
      <c r="M164" s="788"/>
      <c r="N164" s="796"/>
    </row>
    <row r="165" spans="1:14" ht="21" customHeight="1">
      <c r="A165" s="795"/>
      <c r="B165" s="784" t="s">
        <v>740</v>
      </c>
      <c r="C165" s="775">
        <f>SUM('1c.mell '!D81)</f>
        <v>180000</v>
      </c>
      <c r="D165" s="775">
        <f t="shared" si="0"/>
        <v>180000</v>
      </c>
      <c r="E165" s="787"/>
      <c r="F165" s="789">
        <v>180000</v>
      </c>
      <c r="G165" s="789"/>
      <c r="H165" s="787"/>
      <c r="I165" s="787"/>
      <c r="J165" s="787"/>
      <c r="K165" s="787"/>
      <c r="L165" s="787"/>
      <c r="M165" s="788"/>
      <c r="N165" s="796"/>
    </row>
    <row r="166" spans="1:14" ht="21" customHeight="1">
      <c r="A166" s="795"/>
      <c r="B166" s="784" t="s">
        <v>603</v>
      </c>
      <c r="C166" s="775">
        <f>SUM('1c.mell '!D85)</f>
        <v>64008</v>
      </c>
      <c r="D166" s="775">
        <f t="shared" si="0"/>
        <v>64008</v>
      </c>
      <c r="E166" s="787"/>
      <c r="F166" s="789"/>
      <c r="G166" s="789"/>
      <c r="H166" s="787"/>
      <c r="I166" s="787"/>
      <c r="J166" s="787"/>
      <c r="K166" s="787"/>
      <c r="L166" s="787">
        <v>64008</v>
      </c>
      <c r="M166" s="788"/>
      <c r="N166" s="796"/>
    </row>
    <row r="167" spans="1:14" ht="21" customHeight="1">
      <c r="A167" s="795"/>
      <c r="B167" s="784" t="s">
        <v>604</v>
      </c>
      <c r="C167" s="775">
        <f>SUM('1c.mell '!D87)</f>
        <v>124867</v>
      </c>
      <c r="D167" s="775">
        <f t="shared" si="0"/>
        <v>124867</v>
      </c>
      <c r="E167" s="787"/>
      <c r="F167" s="789"/>
      <c r="G167" s="789"/>
      <c r="H167" s="787"/>
      <c r="I167" s="787"/>
      <c r="J167" s="787"/>
      <c r="K167" s="787"/>
      <c r="L167" s="787">
        <v>124867</v>
      </c>
      <c r="M167" s="788"/>
      <c r="N167" s="796"/>
    </row>
    <row r="168" spans="1:14" ht="21" customHeight="1">
      <c r="A168" s="795"/>
      <c r="B168" s="784" t="s">
        <v>741</v>
      </c>
      <c r="C168" s="775">
        <f>SUM('1c.mell '!D118)</f>
        <v>14063</v>
      </c>
      <c r="D168" s="775">
        <f t="shared" si="0"/>
        <v>14063</v>
      </c>
      <c r="E168" s="787"/>
      <c r="F168" s="789">
        <v>14063</v>
      </c>
      <c r="G168" s="789"/>
      <c r="H168" s="787"/>
      <c r="I168" s="789"/>
      <c r="J168" s="787"/>
      <c r="K168" s="787"/>
      <c r="L168" s="789"/>
      <c r="M168" s="788"/>
      <c r="N168" s="796"/>
    </row>
    <row r="169" spans="1:14" ht="21" customHeight="1">
      <c r="A169" s="795"/>
      <c r="B169" s="784" t="s">
        <v>742</v>
      </c>
      <c r="C169" s="775">
        <f>SUM('1c.mell '!D119)</f>
        <v>56371</v>
      </c>
      <c r="D169" s="775">
        <f t="shared" si="0"/>
        <v>56371</v>
      </c>
      <c r="E169" s="787"/>
      <c r="F169" s="789">
        <v>56371</v>
      </c>
      <c r="G169" s="789"/>
      <c r="H169" s="787"/>
      <c r="I169" s="787"/>
      <c r="J169" s="787"/>
      <c r="K169" s="787"/>
      <c r="L169" s="789"/>
      <c r="M169" s="788"/>
      <c r="N169" s="796"/>
    </row>
    <row r="170" spans="1:14" ht="21" customHeight="1">
      <c r="A170" s="795"/>
      <c r="B170" s="784" t="s">
        <v>608</v>
      </c>
      <c r="C170" s="775">
        <f>SUM('6.mell. '!D25)</f>
        <v>6623</v>
      </c>
      <c r="D170" s="775">
        <f t="shared" si="0"/>
        <v>6623</v>
      </c>
      <c r="E170" s="787"/>
      <c r="F170" s="789"/>
      <c r="G170" s="789"/>
      <c r="H170" s="787"/>
      <c r="I170" s="787"/>
      <c r="J170" s="787"/>
      <c r="K170" s="787"/>
      <c r="L170" s="789">
        <v>6623</v>
      </c>
      <c r="M170" s="788"/>
      <c r="N170" s="796"/>
    </row>
    <row r="171" spans="1:14" ht="21" customHeight="1">
      <c r="A171" s="795"/>
      <c r="B171" s="784" t="s">
        <v>743</v>
      </c>
      <c r="C171" s="775">
        <f>SUM('2.mell'!D365+'2.mell'!D369)</f>
        <v>1386660</v>
      </c>
      <c r="D171" s="775">
        <f t="shared" si="0"/>
        <v>1386660</v>
      </c>
      <c r="E171" s="789"/>
      <c r="F171" s="789">
        <v>1167464</v>
      </c>
      <c r="G171" s="789">
        <v>199500</v>
      </c>
      <c r="H171" s="787"/>
      <c r="I171" s="787"/>
      <c r="J171" s="787"/>
      <c r="K171" s="787"/>
      <c r="L171" s="789">
        <v>19696</v>
      </c>
      <c r="M171" s="788"/>
      <c r="N171" s="777"/>
    </row>
    <row r="172" spans="1:14" ht="21" customHeight="1">
      <c r="A172" s="773"/>
      <c r="B172" s="784" t="s">
        <v>744</v>
      </c>
      <c r="C172" s="775">
        <f>SUM('2.mell'!D431+'2.mell'!D435)</f>
        <v>434851</v>
      </c>
      <c r="D172" s="775">
        <f t="shared" si="0"/>
        <v>434851</v>
      </c>
      <c r="E172" s="789">
        <v>103096</v>
      </c>
      <c r="F172" s="789">
        <v>296195</v>
      </c>
      <c r="G172" s="789">
        <v>27816</v>
      </c>
      <c r="H172" s="789"/>
      <c r="I172" s="787"/>
      <c r="J172" s="787"/>
      <c r="K172" s="787"/>
      <c r="L172" s="789">
        <v>7744</v>
      </c>
      <c r="M172" s="788"/>
      <c r="N172" s="777"/>
    </row>
    <row r="173" spans="1:14" ht="21" customHeight="1">
      <c r="A173" s="773"/>
      <c r="B173" s="784" t="s">
        <v>745</v>
      </c>
      <c r="C173" s="775">
        <f>SUM('2.mell'!D464+'2.mell'!D468)</f>
        <v>573959</v>
      </c>
      <c r="D173" s="775">
        <f t="shared" si="0"/>
        <v>573959</v>
      </c>
      <c r="E173" s="789">
        <v>393628</v>
      </c>
      <c r="F173" s="789">
        <v>98896</v>
      </c>
      <c r="G173" s="789">
        <v>51997</v>
      </c>
      <c r="H173" s="789">
        <v>6991</v>
      </c>
      <c r="I173" s="787"/>
      <c r="J173" s="787"/>
      <c r="K173" s="787"/>
      <c r="L173" s="789">
        <v>22447</v>
      </c>
      <c r="M173" s="788"/>
      <c r="N173" s="777"/>
    </row>
    <row r="174" spans="1:14" ht="21" customHeight="1">
      <c r="A174" s="773"/>
      <c r="B174" s="784" t="s">
        <v>746</v>
      </c>
      <c r="C174" s="775">
        <f>SUM('2.mell'!D530+'2.mell'!D534)-125521</f>
        <v>331653</v>
      </c>
      <c r="D174" s="775">
        <f t="shared" si="0"/>
        <v>331653</v>
      </c>
      <c r="E174" s="789">
        <v>22704</v>
      </c>
      <c r="F174" s="789">
        <v>205610</v>
      </c>
      <c r="G174" s="789">
        <v>80000</v>
      </c>
      <c r="H174" s="787"/>
      <c r="I174" s="787"/>
      <c r="J174" s="787"/>
      <c r="K174" s="787"/>
      <c r="L174" s="789">
        <v>23339</v>
      </c>
      <c r="M174" s="788"/>
      <c r="N174" s="777"/>
    </row>
    <row r="175" spans="1:14" ht="21" customHeight="1">
      <c r="A175" s="773"/>
      <c r="B175" s="784"/>
      <c r="C175" s="786"/>
      <c r="D175" s="786"/>
      <c r="E175" s="787"/>
      <c r="F175" s="787"/>
      <c r="G175" s="787"/>
      <c r="H175" s="787"/>
      <c r="I175" s="787"/>
      <c r="J175" s="787"/>
      <c r="K175" s="787"/>
      <c r="L175" s="787"/>
      <c r="M175" s="788"/>
      <c r="N175" s="777"/>
    </row>
    <row r="176" spans="1:14" ht="21" customHeight="1">
      <c r="A176" s="773"/>
      <c r="B176" s="784"/>
      <c r="C176" s="786"/>
      <c r="D176" s="786"/>
      <c r="E176" s="787"/>
      <c r="F176" s="787"/>
      <c r="G176" s="787"/>
      <c r="H176" s="787"/>
      <c r="I176" s="787"/>
      <c r="J176" s="787"/>
      <c r="K176" s="787"/>
      <c r="L176" s="787"/>
      <c r="M176" s="788"/>
      <c r="N176" s="777"/>
    </row>
    <row r="177" spans="1:14" ht="21" customHeight="1">
      <c r="A177" s="773"/>
      <c r="B177" s="797" t="s">
        <v>747</v>
      </c>
      <c r="C177" s="789">
        <f>SUM(C174+C173+C172+C171+C169+C168+C165+C157+C155+C140+C135+C123+C103+C90+C87+C67+C55+C48+C30+C28+C26+C24+C10+C158+C159+C164+C160+C162+C163+C161+C166+C167+C170)</f>
        <v>17593451</v>
      </c>
      <c r="D177" s="789">
        <f>SUM(D174+D173+D172+D171+D169+D168+D165+D157+D155+D140+D135+D123+D103+D90+D87+D67+D55+D48+D30+D28+D26+D24+D10+D158+D159+D164+D160+D162+D163+D161+D166+D167+D170+D161)</f>
        <v>17593451</v>
      </c>
      <c r="E177" s="789">
        <f>SUM(E174+E173+E172+E171+E169+E168+E165+E157+E155+E140+E135+E123+E103+E90+E87+E67+E55+E48+E30+E28+E26+E24+E10+E158+E159+E164+E160+E162+E163+E161)</f>
        <v>1350596</v>
      </c>
      <c r="F177" s="789">
        <f>SUM(F174+F173+F172+F171+F169+F168+F165+F157+F155+F140+F135+F123+F103+F90+F87+F67+F55+F48+F30+F28+F26+F24+F10+F158+F159+F164+F160+F162+F163+F161)</f>
        <v>6490164</v>
      </c>
      <c r="G177" s="789">
        <f>SUM(G174+G173+G172+G171+G169+G168+G165+G157+G155+G140+G135+G123+G103+G90+G87+G67+G55+G48+G30+G28+G26+G24+G10+G158+G159+G164+G160+G162+G163+G161)</f>
        <v>3120211</v>
      </c>
      <c r="H177" s="789">
        <f>SUM(H174+H173+H172+H171+H169+H168+H165+H157+H155+H140+H135+H123+H103+H90+H87+H67+H55+H48+H30+H28+H26+H24+H10+H158+H159+H164+H160+H162+H163+H161)</f>
        <v>15081</v>
      </c>
      <c r="I177" s="789">
        <f>SUM(I174+I173+I172+I171+I169+I168+I165+I157+I155+I140+I135+I123+I103+I90+I87+I67+I55+I48+I30+I28+I26+I24+I10+I158+I159+I164+I160+I162+I163)</f>
        <v>4085455</v>
      </c>
      <c r="J177" s="789">
        <f>SUM(J174+J173+J172+J171+J169+J168+J165+J157+J155+J140+J135+J123+J103+J90+J87+J67+J55+J48+J30+J28+J26+J24+J10+J158+J159+J164+J160+J162)</f>
        <v>0</v>
      </c>
      <c r="K177" s="789">
        <f>SUM(K174+K173+K172+K171+K169+K168+K165+K157+K155+K140+K135+K123+K103+K90+K87+K67+K55+K48+K30+K28+K26+K24+K10+K158+K159)</f>
        <v>0</v>
      </c>
      <c r="L177" s="789">
        <f>SUM(L174+L173+L172+L171+L169+L168+L165+L157+L155+L140+L135+L123+L103+L90+L87+L67+L55+L48+L30+L28+L26+L24+L10+L158+L159)</f>
        <v>1014395</v>
      </c>
      <c r="M177" s="789">
        <f>SUM(M174+M173+M172+M171+M169+M168+M165+M157+M155+M140+M135+M123+M103+M90+M87+M67+M55+M48+M30+M28+M26+M24+M10+M158+M159)</f>
        <v>880000</v>
      </c>
      <c r="N177" s="789">
        <f>SUM(N174+N173+N172+N171+N169+N168+N165+N157+N155+N140+N135+N123+N103+N90+N87+N67+N55+N48+N30+N28+N26+N24+N10+N158+N159)</f>
        <v>420000</v>
      </c>
    </row>
    <row r="178" spans="1:14" ht="21" customHeight="1">
      <c r="A178" s="773"/>
      <c r="B178" s="784"/>
      <c r="C178" s="786"/>
      <c r="D178" s="786"/>
      <c r="E178" s="787"/>
      <c r="F178" s="787"/>
      <c r="G178" s="787"/>
      <c r="H178" s="787"/>
      <c r="I178" s="787"/>
      <c r="J178" s="787"/>
      <c r="K178" s="787"/>
      <c r="L178" s="787"/>
      <c r="M178" s="788"/>
      <c r="N178" s="777"/>
    </row>
  </sheetData>
  <sheetProtection/>
  <mergeCells count="13">
    <mergeCell ref="B8:B9"/>
    <mergeCell ref="D8:D9"/>
    <mergeCell ref="C8:C9"/>
    <mergeCell ref="N8:N9"/>
    <mergeCell ref="L8:L9"/>
    <mergeCell ref="M8:M9"/>
    <mergeCell ref="A3:N3"/>
    <mergeCell ref="B4:M4"/>
    <mergeCell ref="B5:M5"/>
    <mergeCell ref="E8:E9"/>
    <mergeCell ref="F8:F9"/>
    <mergeCell ref="H8:I8"/>
    <mergeCell ref="J8:K8"/>
  </mergeCells>
  <printOptions/>
  <pageMargins left="0.3937007874015748" right="0.3937007874015748" top="0.3937007874015748" bottom="0.3937007874015748" header="0.5118110236220472" footer="0"/>
  <pageSetup firstPageNumber="53" useFirstPageNumber="1" horizontalDpi="600" verticalDpi="600" orientation="landscape" paperSize="9" scale="57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C1">
      <pane ySplit="6" topLeftCell="BM7" activePane="bottomLeft" state="frozen"/>
      <selection pane="topLeft" activeCell="A1" sqref="A1"/>
      <selection pane="bottomLeft" activeCell="C7" sqref="C7"/>
    </sheetView>
  </sheetViews>
  <sheetFormatPr defaultColWidth="9.125" defaultRowHeight="12.75"/>
  <cols>
    <col min="1" max="1" width="9.125" style="764" customWidth="1"/>
    <col min="2" max="2" width="48.375" style="764" customWidth="1"/>
    <col min="3" max="3" width="13.75390625" style="764" customWidth="1"/>
    <col min="4" max="5" width="11.25390625" style="764" customWidth="1"/>
    <col min="6" max="6" width="11.875" style="764" customWidth="1"/>
    <col min="7" max="7" width="12.25390625" style="764" customWidth="1"/>
    <col min="8" max="8" width="11.375" style="764" customWidth="1"/>
    <col min="9" max="9" width="10.625" style="764" bestFit="1" customWidth="1"/>
    <col min="10" max="10" width="11.25390625" style="764" customWidth="1"/>
    <col min="11" max="11" width="11.625" style="764" customWidth="1"/>
    <col min="12" max="12" width="10.75390625" style="764" customWidth="1"/>
    <col min="13" max="16384" width="9.125" style="764" customWidth="1"/>
  </cols>
  <sheetData>
    <row r="1" spans="1:13" ht="12.75">
      <c r="A1" s="1121" t="s">
        <v>748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21"/>
      <c r="M1" s="1121"/>
    </row>
    <row r="2" spans="2:12" ht="18.75">
      <c r="B2" s="1123" t="s">
        <v>749</v>
      </c>
      <c r="C2" s="1123"/>
      <c r="D2" s="1123"/>
      <c r="E2" s="1123"/>
      <c r="F2" s="1123"/>
      <c r="G2" s="1123"/>
      <c r="H2" s="1123"/>
      <c r="I2" s="1123"/>
      <c r="J2" s="1123"/>
      <c r="K2" s="1123"/>
      <c r="L2" s="1123"/>
    </row>
    <row r="3" spans="2:12" ht="18.75">
      <c r="B3" s="1124" t="s">
        <v>797</v>
      </c>
      <c r="C3" s="1124"/>
      <c r="D3" s="1124"/>
      <c r="E3" s="1124"/>
      <c r="F3" s="1124"/>
      <c r="G3" s="1124"/>
      <c r="H3" s="1124"/>
      <c r="I3" s="1124"/>
      <c r="J3" s="1124"/>
      <c r="K3" s="1124"/>
      <c r="L3" s="1124"/>
    </row>
    <row r="4" spans="3:13" ht="9.75" customHeight="1">
      <c r="C4" s="798"/>
      <c r="F4" s="799"/>
      <c r="G4" s="799"/>
      <c r="H4" s="799"/>
      <c r="I4" s="799"/>
      <c r="J4" s="799"/>
      <c r="K4" s="799"/>
      <c r="L4" s="799"/>
      <c r="M4" s="767" t="s">
        <v>450</v>
      </c>
    </row>
    <row r="5" spans="1:13" ht="27" customHeight="1">
      <c r="A5" s="800"/>
      <c r="B5" s="1122" t="s">
        <v>750</v>
      </c>
      <c r="C5" s="1106" t="s">
        <v>144</v>
      </c>
      <c r="D5" s="1122" t="s">
        <v>751</v>
      </c>
      <c r="E5" s="1106" t="s">
        <v>756</v>
      </c>
      <c r="F5" s="1106" t="s">
        <v>812</v>
      </c>
      <c r="G5" s="1122" t="s">
        <v>587</v>
      </c>
      <c r="H5" s="1122"/>
      <c r="I5" s="1122" t="s">
        <v>612</v>
      </c>
      <c r="J5" s="1122"/>
      <c r="K5" s="1122" t="s">
        <v>752</v>
      </c>
      <c r="L5" s="1106" t="s">
        <v>757</v>
      </c>
      <c r="M5" s="1122" t="s">
        <v>753</v>
      </c>
    </row>
    <row r="6" spans="1:13" ht="41.25" customHeight="1">
      <c r="A6" s="801"/>
      <c r="B6" s="1122"/>
      <c r="C6" s="1119"/>
      <c r="D6" s="1122"/>
      <c r="E6" s="1119"/>
      <c r="F6" s="954"/>
      <c r="G6" s="772" t="s">
        <v>814</v>
      </c>
      <c r="H6" s="772" t="s">
        <v>754</v>
      </c>
      <c r="I6" s="772" t="s">
        <v>755</v>
      </c>
      <c r="J6" s="772" t="s">
        <v>754</v>
      </c>
      <c r="K6" s="1122"/>
      <c r="L6" s="1120"/>
      <c r="M6" s="1122"/>
    </row>
    <row r="7" spans="1:13" ht="18" customHeight="1">
      <c r="A7" s="807">
        <v>1803</v>
      </c>
      <c r="B7" s="808" t="s">
        <v>758</v>
      </c>
      <c r="C7" s="809">
        <f>SUM('1c.mell '!D79)</f>
        <v>5000</v>
      </c>
      <c r="D7" s="805">
        <f aca="true" t="shared" si="0" ref="D7:D36">SUM(E7:M7)</f>
        <v>5000</v>
      </c>
      <c r="E7" s="805"/>
      <c r="F7" s="810"/>
      <c r="G7" s="811"/>
      <c r="H7" s="811"/>
      <c r="I7" s="811"/>
      <c r="J7" s="811"/>
      <c r="K7" s="811"/>
      <c r="L7" s="811"/>
      <c r="M7" s="812">
        <v>5000</v>
      </c>
    </row>
    <row r="8" spans="1:13" ht="18" customHeight="1">
      <c r="A8" s="807">
        <v>2985</v>
      </c>
      <c r="B8" s="808" t="s">
        <v>260</v>
      </c>
      <c r="C8" s="809">
        <v>125521</v>
      </c>
      <c r="D8" s="805">
        <f t="shared" si="0"/>
        <v>125521</v>
      </c>
      <c r="E8" s="805">
        <v>125521</v>
      </c>
      <c r="F8" s="810"/>
      <c r="G8" s="811"/>
      <c r="H8" s="811"/>
      <c r="I8" s="811"/>
      <c r="J8" s="811"/>
      <c r="K8" s="811"/>
      <c r="L8" s="811"/>
      <c r="M8" s="813"/>
    </row>
    <row r="9" spans="1:13" ht="18" customHeight="1">
      <c r="A9" s="803">
        <v>3011</v>
      </c>
      <c r="B9" s="804" t="s">
        <v>36</v>
      </c>
      <c r="C9" s="805">
        <f>SUM('3a.m.'!D19)</f>
        <v>10880</v>
      </c>
      <c r="D9" s="805">
        <f t="shared" si="0"/>
        <v>10880</v>
      </c>
      <c r="E9" s="805">
        <v>1494</v>
      </c>
      <c r="F9" s="814">
        <v>8506</v>
      </c>
      <c r="G9" s="772"/>
      <c r="H9" s="772"/>
      <c r="I9" s="772"/>
      <c r="J9" s="772"/>
      <c r="K9" s="1171">
        <v>880</v>
      </c>
      <c r="L9" s="772"/>
      <c r="M9" s="806"/>
    </row>
    <row r="10" spans="1:13" ht="18" customHeight="1">
      <c r="A10" s="815">
        <v>3030</v>
      </c>
      <c r="B10" s="816" t="s">
        <v>759</v>
      </c>
      <c r="C10" s="817">
        <v>32000</v>
      </c>
      <c r="D10" s="805">
        <f t="shared" si="0"/>
        <v>32000</v>
      </c>
      <c r="E10" s="805">
        <v>32000</v>
      </c>
      <c r="F10" s="805"/>
      <c r="G10" s="818"/>
      <c r="H10" s="818"/>
      <c r="I10" s="818"/>
      <c r="J10" s="818"/>
      <c r="K10" s="818"/>
      <c r="L10" s="818"/>
      <c r="M10" s="813"/>
    </row>
    <row r="11" spans="1:13" ht="18" customHeight="1">
      <c r="A11" s="815">
        <v>3141</v>
      </c>
      <c r="B11" s="816" t="s">
        <v>760</v>
      </c>
      <c r="C11" s="817">
        <f>SUM('3c.m.'!D119)</f>
        <v>20835</v>
      </c>
      <c r="D11" s="805">
        <f t="shared" si="0"/>
        <v>20835</v>
      </c>
      <c r="E11" s="805">
        <v>20000</v>
      </c>
      <c r="F11" s="819"/>
      <c r="G11" s="820"/>
      <c r="H11" s="820"/>
      <c r="I11" s="820"/>
      <c r="J11" s="820"/>
      <c r="K11" s="820">
        <v>835</v>
      </c>
      <c r="L11" s="820"/>
      <c r="M11" s="813"/>
    </row>
    <row r="12" spans="1:13" ht="18" customHeight="1">
      <c r="A12" s="807">
        <v>3144</v>
      </c>
      <c r="B12" s="821" t="s">
        <v>761</v>
      </c>
      <c r="C12" s="817">
        <f>SUM('3c.m.'!D143)</f>
        <v>3500</v>
      </c>
      <c r="D12" s="805">
        <f t="shared" si="0"/>
        <v>3500</v>
      </c>
      <c r="E12" s="805">
        <v>3500</v>
      </c>
      <c r="F12" s="819"/>
      <c r="G12" s="820"/>
      <c r="H12" s="820"/>
      <c r="I12" s="820"/>
      <c r="J12" s="820"/>
      <c r="K12" s="820"/>
      <c r="L12" s="820"/>
      <c r="M12" s="813"/>
    </row>
    <row r="13" spans="1:13" ht="18" customHeight="1">
      <c r="A13" s="815">
        <v>3207</v>
      </c>
      <c r="B13" s="816" t="s">
        <v>762</v>
      </c>
      <c r="C13" s="817">
        <f>SUM('3c.m.'!D217)</f>
        <v>25000</v>
      </c>
      <c r="D13" s="805">
        <f t="shared" si="0"/>
        <v>25000</v>
      </c>
      <c r="E13" s="805">
        <v>25000</v>
      </c>
      <c r="F13" s="819"/>
      <c r="G13" s="820"/>
      <c r="H13" s="820"/>
      <c r="I13" s="820"/>
      <c r="J13" s="820"/>
      <c r="K13" s="820"/>
      <c r="L13" s="820"/>
      <c r="M13" s="813"/>
    </row>
    <row r="14" spans="1:13" ht="18" customHeight="1">
      <c r="A14" s="815">
        <v>3209</v>
      </c>
      <c r="B14" s="816" t="s">
        <v>763</v>
      </c>
      <c r="C14" s="817">
        <f>SUM('3c.m.'!D233)</f>
        <v>14431</v>
      </c>
      <c r="D14" s="805">
        <f t="shared" si="0"/>
        <v>14431</v>
      </c>
      <c r="E14" s="805">
        <v>10000</v>
      </c>
      <c r="F14" s="819"/>
      <c r="G14" s="820"/>
      <c r="H14" s="820"/>
      <c r="I14" s="820"/>
      <c r="J14" s="820"/>
      <c r="K14" s="820">
        <v>4431</v>
      </c>
      <c r="L14" s="820"/>
      <c r="M14" s="813"/>
    </row>
    <row r="15" spans="1:13" ht="18" customHeight="1">
      <c r="A15" s="815">
        <v>3310</v>
      </c>
      <c r="B15" s="816" t="s">
        <v>383</v>
      </c>
      <c r="C15" s="817">
        <f>SUM('3c.m.'!D350)</f>
        <v>6000</v>
      </c>
      <c r="D15" s="805">
        <f t="shared" si="0"/>
        <v>6000</v>
      </c>
      <c r="E15" s="805">
        <v>6000</v>
      </c>
      <c r="F15" s="819"/>
      <c r="G15" s="820"/>
      <c r="H15" s="820"/>
      <c r="I15" s="820"/>
      <c r="J15" s="820"/>
      <c r="K15" s="820"/>
      <c r="L15" s="820"/>
      <c r="M15" s="813"/>
    </row>
    <row r="16" spans="1:13" ht="18" customHeight="1">
      <c r="A16" s="815">
        <v>3322</v>
      </c>
      <c r="B16" s="816" t="s">
        <v>84</v>
      </c>
      <c r="C16" s="817">
        <f>SUM('3c.m.'!D400)</f>
        <v>6500</v>
      </c>
      <c r="D16" s="805">
        <f t="shared" si="0"/>
        <v>6500</v>
      </c>
      <c r="E16" s="805">
        <v>6500</v>
      </c>
      <c r="F16" s="819"/>
      <c r="G16" s="820"/>
      <c r="H16" s="820"/>
      <c r="I16" s="820"/>
      <c r="J16" s="820"/>
      <c r="K16" s="820"/>
      <c r="L16" s="820"/>
      <c r="M16" s="813"/>
    </row>
    <row r="17" spans="1:13" ht="18" customHeight="1">
      <c r="A17" s="815">
        <v>3351</v>
      </c>
      <c r="B17" s="816" t="s">
        <v>801</v>
      </c>
      <c r="C17" s="817">
        <f>SUM('3c.m.'!D497)</f>
        <v>20000</v>
      </c>
      <c r="D17" s="805">
        <f t="shared" si="0"/>
        <v>20000</v>
      </c>
      <c r="E17" s="805">
        <v>20000</v>
      </c>
      <c r="F17" s="819"/>
      <c r="G17" s="820"/>
      <c r="H17" s="820"/>
      <c r="I17" s="820"/>
      <c r="J17" s="820"/>
      <c r="K17" s="820"/>
      <c r="L17" s="820"/>
      <c r="M17" s="813"/>
    </row>
    <row r="18" spans="1:13" ht="18" customHeight="1">
      <c r="A18" s="815">
        <v>3352</v>
      </c>
      <c r="B18" s="816" t="s">
        <v>974</v>
      </c>
      <c r="C18" s="817">
        <f>SUM('3c.m.'!D506)</f>
        <v>5876</v>
      </c>
      <c r="D18" s="805">
        <f t="shared" si="0"/>
        <v>5876</v>
      </c>
      <c r="E18" s="805">
        <v>5000</v>
      </c>
      <c r="F18" s="819"/>
      <c r="G18" s="820"/>
      <c r="H18" s="820"/>
      <c r="I18" s="820"/>
      <c r="J18" s="820"/>
      <c r="K18" s="820">
        <v>876</v>
      </c>
      <c r="L18" s="820"/>
      <c r="M18" s="813"/>
    </row>
    <row r="19" spans="1:13" ht="18" customHeight="1">
      <c r="A19" s="815">
        <v>3355</v>
      </c>
      <c r="B19" s="816" t="s">
        <v>764</v>
      </c>
      <c r="C19" s="817">
        <f>SUM('3c.m.'!D522)</f>
        <v>9912</v>
      </c>
      <c r="D19" s="805">
        <f t="shared" si="0"/>
        <v>9912</v>
      </c>
      <c r="E19" s="805">
        <v>8000</v>
      </c>
      <c r="F19" s="819"/>
      <c r="G19" s="820"/>
      <c r="H19" s="820"/>
      <c r="I19" s="820"/>
      <c r="J19" s="820"/>
      <c r="K19" s="820">
        <v>1912</v>
      </c>
      <c r="L19" s="820"/>
      <c r="M19" s="813"/>
    </row>
    <row r="20" spans="1:13" ht="18" customHeight="1">
      <c r="A20" s="815">
        <v>3356</v>
      </c>
      <c r="B20" s="816" t="s">
        <v>413</v>
      </c>
      <c r="C20" s="817">
        <f>SUM('3c.m.'!D530)</f>
        <v>21004</v>
      </c>
      <c r="D20" s="805">
        <f t="shared" si="0"/>
        <v>21004</v>
      </c>
      <c r="E20" s="805">
        <v>20000</v>
      </c>
      <c r="F20" s="819"/>
      <c r="G20" s="820"/>
      <c r="H20" s="820"/>
      <c r="I20" s="820"/>
      <c r="J20" s="820"/>
      <c r="K20" s="820">
        <v>1004</v>
      </c>
      <c r="L20" s="820"/>
      <c r="M20" s="813"/>
    </row>
    <row r="21" spans="1:13" ht="18" customHeight="1">
      <c r="A21" s="815">
        <v>3422</v>
      </c>
      <c r="B21" s="816" t="s">
        <v>89</v>
      </c>
      <c r="C21" s="817">
        <f>SUM('3c.m.'!D613)</f>
        <v>30620</v>
      </c>
      <c r="D21" s="805">
        <f t="shared" si="0"/>
        <v>30620</v>
      </c>
      <c r="E21" s="805">
        <v>25000</v>
      </c>
      <c r="F21" s="819"/>
      <c r="G21" s="820"/>
      <c r="H21" s="820"/>
      <c r="I21" s="820"/>
      <c r="J21" s="820"/>
      <c r="K21" s="820">
        <v>5620</v>
      </c>
      <c r="L21" s="820"/>
      <c r="M21" s="813"/>
    </row>
    <row r="22" spans="1:13" ht="18" customHeight="1">
      <c r="A22" s="815">
        <v>3423</v>
      </c>
      <c r="B22" s="816" t="s">
        <v>88</v>
      </c>
      <c r="C22" s="817">
        <f>SUM('3c.m.'!D621)</f>
        <v>10754</v>
      </c>
      <c r="D22" s="805">
        <f t="shared" si="0"/>
        <v>10754</v>
      </c>
      <c r="E22" s="805">
        <v>10000</v>
      </c>
      <c r="F22" s="819"/>
      <c r="G22" s="820"/>
      <c r="H22" s="820"/>
      <c r="I22" s="820"/>
      <c r="J22" s="820"/>
      <c r="K22" s="820">
        <v>754</v>
      </c>
      <c r="L22" s="820"/>
      <c r="M22" s="813"/>
    </row>
    <row r="23" spans="1:13" ht="18" customHeight="1">
      <c r="A23" s="815">
        <v>3424</v>
      </c>
      <c r="B23" s="822" t="s">
        <v>340</v>
      </c>
      <c r="C23" s="809">
        <f>SUM('3c.m.'!D629)</f>
        <v>8384</v>
      </c>
      <c r="D23" s="805">
        <f t="shared" si="0"/>
        <v>8384</v>
      </c>
      <c r="E23" s="805">
        <v>5770</v>
      </c>
      <c r="F23" s="819"/>
      <c r="G23" s="820"/>
      <c r="H23" s="820"/>
      <c r="I23" s="820"/>
      <c r="J23" s="820"/>
      <c r="K23" s="820">
        <v>2614</v>
      </c>
      <c r="L23" s="820"/>
      <c r="M23" s="813"/>
    </row>
    <row r="24" spans="1:13" ht="18" customHeight="1">
      <c r="A24" s="815">
        <v>3425</v>
      </c>
      <c r="B24" s="822" t="s">
        <v>875</v>
      </c>
      <c r="C24" s="809">
        <f>SUM('3c.m.'!D637)</f>
        <v>8342</v>
      </c>
      <c r="D24" s="805">
        <f t="shared" si="0"/>
        <v>8342</v>
      </c>
      <c r="E24" s="805">
        <v>4200</v>
      </c>
      <c r="F24" s="810"/>
      <c r="G24" s="811"/>
      <c r="H24" s="811"/>
      <c r="I24" s="811"/>
      <c r="J24" s="811"/>
      <c r="K24" s="811">
        <v>4142</v>
      </c>
      <c r="L24" s="811"/>
      <c r="M24" s="813"/>
    </row>
    <row r="25" spans="1:13" ht="18" customHeight="1">
      <c r="A25" s="815">
        <v>3426</v>
      </c>
      <c r="B25" s="816" t="s">
        <v>439</v>
      </c>
      <c r="C25" s="817">
        <f>SUM('3c.m.'!D645)</f>
        <v>71426</v>
      </c>
      <c r="D25" s="805">
        <f t="shared" si="0"/>
        <v>71426</v>
      </c>
      <c r="E25" s="805">
        <v>66000</v>
      </c>
      <c r="F25" s="810"/>
      <c r="G25" s="811"/>
      <c r="H25" s="811"/>
      <c r="I25" s="811"/>
      <c r="J25" s="811"/>
      <c r="K25" s="811">
        <v>5426</v>
      </c>
      <c r="L25" s="811"/>
      <c r="M25" s="813"/>
    </row>
    <row r="26" spans="1:13" ht="18" customHeight="1">
      <c r="A26" s="815">
        <v>3921</v>
      </c>
      <c r="B26" s="822" t="s">
        <v>765</v>
      </c>
      <c r="C26" s="809">
        <f>SUM('3d.m.'!D12)</f>
        <v>6000</v>
      </c>
      <c r="D26" s="805">
        <f t="shared" si="0"/>
        <v>6000</v>
      </c>
      <c r="E26" s="805">
        <v>6000</v>
      </c>
      <c r="F26" s="810"/>
      <c r="G26" s="811"/>
      <c r="H26" s="811"/>
      <c r="I26" s="811"/>
      <c r="J26" s="811"/>
      <c r="K26" s="811"/>
      <c r="L26" s="811"/>
      <c r="M26" s="813"/>
    </row>
    <row r="27" spans="1:13" ht="18" customHeight="1">
      <c r="A27" s="815">
        <v>3922</v>
      </c>
      <c r="B27" s="822" t="s">
        <v>766</v>
      </c>
      <c r="C27" s="809">
        <f>SUM('3d.m.'!D13)</f>
        <v>5000</v>
      </c>
      <c r="D27" s="805">
        <f t="shared" si="0"/>
        <v>5000</v>
      </c>
      <c r="E27" s="805">
        <v>5000</v>
      </c>
      <c r="F27" s="810"/>
      <c r="G27" s="811"/>
      <c r="H27" s="811"/>
      <c r="I27" s="811"/>
      <c r="J27" s="811"/>
      <c r="K27" s="811"/>
      <c r="L27" s="811"/>
      <c r="M27" s="813"/>
    </row>
    <row r="28" spans="1:13" ht="18" customHeight="1">
      <c r="A28" s="815">
        <v>3927</v>
      </c>
      <c r="B28" s="822" t="s">
        <v>767</v>
      </c>
      <c r="C28" s="809">
        <f>SUM('3d.m.'!D15)</f>
        <v>10000</v>
      </c>
      <c r="D28" s="805">
        <f t="shared" si="0"/>
        <v>10000</v>
      </c>
      <c r="E28" s="805">
        <v>10000</v>
      </c>
      <c r="F28" s="810"/>
      <c r="G28" s="811"/>
      <c r="H28" s="811"/>
      <c r="I28" s="811"/>
      <c r="J28" s="811"/>
      <c r="K28" s="811"/>
      <c r="L28" s="811"/>
      <c r="M28" s="813"/>
    </row>
    <row r="29" spans="1:13" ht="18" customHeight="1">
      <c r="A29" s="815">
        <v>3941</v>
      </c>
      <c r="B29" s="822" t="s">
        <v>768</v>
      </c>
      <c r="C29" s="809">
        <f>SUM('3d.m.'!D25)</f>
        <v>268800</v>
      </c>
      <c r="D29" s="805">
        <f t="shared" si="0"/>
        <v>268800</v>
      </c>
      <c r="E29" s="805">
        <v>268800</v>
      </c>
      <c r="F29" s="810"/>
      <c r="G29" s="811"/>
      <c r="H29" s="811"/>
      <c r="I29" s="811"/>
      <c r="J29" s="811"/>
      <c r="K29" s="811"/>
      <c r="L29" s="811"/>
      <c r="M29" s="813"/>
    </row>
    <row r="30" spans="1:13" ht="18" customHeight="1">
      <c r="A30" s="815">
        <v>3942</v>
      </c>
      <c r="B30" s="822" t="s">
        <v>769</v>
      </c>
      <c r="C30" s="809">
        <v>137000</v>
      </c>
      <c r="D30" s="805">
        <f t="shared" si="0"/>
        <v>137000</v>
      </c>
      <c r="E30" s="805">
        <v>60000</v>
      </c>
      <c r="F30" s="810"/>
      <c r="G30" s="811">
        <v>77000</v>
      </c>
      <c r="H30" s="811"/>
      <c r="I30" s="811"/>
      <c r="J30" s="811"/>
      <c r="K30" s="811"/>
      <c r="L30" s="811"/>
      <c r="M30" s="813"/>
    </row>
    <row r="31" spans="1:13" ht="18" customHeight="1">
      <c r="A31" s="810">
        <v>3929</v>
      </c>
      <c r="B31" s="808" t="s">
        <v>324</v>
      </c>
      <c r="C31" s="809">
        <f>SUM('3d.m.'!D18)</f>
        <v>18000</v>
      </c>
      <c r="D31" s="805">
        <f t="shared" si="0"/>
        <v>18000</v>
      </c>
      <c r="E31" s="805">
        <v>10000</v>
      </c>
      <c r="F31" s="810"/>
      <c r="G31" s="811"/>
      <c r="H31" s="811"/>
      <c r="I31" s="811"/>
      <c r="J31" s="811"/>
      <c r="K31" s="811">
        <v>8000</v>
      </c>
      <c r="L31" s="811"/>
      <c r="M31" s="813"/>
    </row>
    <row r="32" spans="1:13" ht="18" customHeight="1">
      <c r="A32" s="810">
        <v>4132</v>
      </c>
      <c r="B32" s="808" t="s">
        <v>275</v>
      </c>
      <c r="C32" s="809">
        <f>SUM('4.mell.'!D35)</f>
        <v>38309</v>
      </c>
      <c r="D32" s="805">
        <f t="shared" si="0"/>
        <v>38309</v>
      </c>
      <c r="E32" s="805">
        <v>30000</v>
      </c>
      <c r="F32" s="810"/>
      <c r="G32" s="811"/>
      <c r="H32" s="811"/>
      <c r="I32" s="811"/>
      <c r="J32" s="811"/>
      <c r="K32" s="811">
        <v>8309</v>
      </c>
      <c r="L32" s="811"/>
      <c r="M32" s="813"/>
    </row>
    <row r="33" spans="1:13" ht="18" customHeight="1">
      <c r="A33" s="810">
        <v>3928</v>
      </c>
      <c r="B33" s="808" t="s">
        <v>101</v>
      </c>
      <c r="C33" s="809">
        <f>SUM('3d.m.'!D16)</f>
        <v>264552</v>
      </c>
      <c r="D33" s="805">
        <f t="shared" si="0"/>
        <v>264552</v>
      </c>
      <c r="E33" s="805">
        <v>120000</v>
      </c>
      <c r="F33" s="810"/>
      <c r="G33" s="811"/>
      <c r="H33" s="811"/>
      <c r="I33" s="811"/>
      <c r="J33" s="811"/>
      <c r="K33" s="811">
        <v>84552</v>
      </c>
      <c r="L33" s="811"/>
      <c r="M33" s="812">
        <v>60000</v>
      </c>
    </row>
    <row r="34" spans="1:13" ht="18" customHeight="1">
      <c r="A34" s="810">
        <v>5037</v>
      </c>
      <c r="B34" s="868" t="s">
        <v>2</v>
      </c>
      <c r="C34" s="809">
        <f>SUM('5.mell. '!D24)</f>
        <v>14775</v>
      </c>
      <c r="D34" s="805">
        <f t="shared" si="0"/>
        <v>14775</v>
      </c>
      <c r="E34" s="805"/>
      <c r="F34" s="810"/>
      <c r="G34" s="811"/>
      <c r="H34" s="811">
        <v>11820</v>
      </c>
      <c r="I34" s="811"/>
      <c r="J34" s="811">
        <v>2955</v>
      </c>
      <c r="K34" s="811"/>
      <c r="L34" s="811"/>
      <c r="M34" s="812"/>
    </row>
    <row r="35" spans="1:13" ht="18" customHeight="1">
      <c r="A35" s="810">
        <v>5046</v>
      </c>
      <c r="B35" s="808" t="s">
        <v>392</v>
      </c>
      <c r="C35" s="809">
        <f>SUM('5.mell. '!D35)</f>
        <v>19050</v>
      </c>
      <c r="D35" s="805">
        <f t="shared" si="0"/>
        <v>19050</v>
      </c>
      <c r="E35" s="805">
        <v>19050</v>
      </c>
      <c r="F35" s="810"/>
      <c r="G35" s="811"/>
      <c r="H35" s="811"/>
      <c r="I35" s="811"/>
      <c r="J35" s="811"/>
      <c r="K35" s="811"/>
      <c r="L35" s="811"/>
      <c r="M35" s="813"/>
    </row>
    <row r="36" spans="1:13" ht="18" customHeight="1">
      <c r="A36" s="810">
        <v>6121</v>
      </c>
      <c r="B36" s="808" t="s">
        <v>808</v>
      </c>
      <c r="C36" s="809">
        <f>SUM('6.mell. '!D15)</f>
        <v>13000</v>
      </c>
      <c r="D36" s="805">
        <f t="shared" si="0"/>
        <v>13000</v>
      </c>
      <c r="E36" s="805">
        <v>13000</v>
      </c>
      <c r="F36" s="810"/>
      <c r="G36" s="811"/>
      <c r="H36" s="811"/>
      <c r="I36" s="811"/>
      <c r="J36" s="811"/>
      <c r="K36" s="811"/>
      <c r="L36" s="811"/>
      <c r="M36" s="823"/>
    </row>
    <row r="37" spans="1:13" ht="21" customHeight="1">
      <c r="A37" s="777"/>
      <c r="B37" s="824" t="s">
        <v>99</v>
      </c>
      <c r="C37" s="794">
        <f>SUM(C7:C36)</f>
        <v>1230471</v>
      </c>
      <c r="D37" s="794">
        <f>SUM(D7:D36)</f>
        <v>1230471</v>
      </c>
      <c r="E37" s="794">
        <f>SUM(E7:E36)</f>
        <v>935835</v>
      </c>
      <c r="F37" s="794">
        <f>SUM(F7:F36)</f>
        <v>8506</v>
      </c>
      <c r="G37" s="794">
        <f aca="true" t="shared" si="1" ref="G37:L37">SUM(G13:G36)</f>
        <v>77000</v>
      </c>
      <c r="H37" s="794">
        <f t="shared" si="1"/>
        <v>11820</v>
      </c>
      <c r="I37" s="794">
        <f t="shared" si="1"/>
        <v>0</v>
      </c>
      <c r="J37" s="794">
        <f t="shared" si="1"/>
        <v>2955</v>
      </c>
      <c r="K37" s="794">
        <f t="shared" si="1"/>
        <v>127640</v>
      </c>
      <c r="L37" s="794">
        <f t="shared" si="1"/>
        <v>0</v>
      </c>
      <c r="M37" s="794">
        <f>SUM(M7:M36)</f>
        <v>65000</v>
      </c>
    </row>
  </sheetData>
  <sheetProtection/>
  <mergeCells count="13">
    <mergeCell ref="G5:H5"/>
    <mergeCell ref="I5:J5"/>
    <mergeCell ref="K5:K6"/>
    <mergeCell ref="E5:E6"/>
    <mergeCell ref="F5:F6"/>
    <mergeCell ref="L5:L6"/>
    <mergeCell ref="A1:M1"/>
    <mergeCell ref="M5:M6"/>
    <mergeCell ref="B2:L2"/>
    <mergeCell ref="B3:L3"/>
    <mergeCell ref="B5:B6"/>
    <mergeCell ref="D5:D6"/>
    <mergeCell ref="C5:C6"/>
  </mergeCells>
  <printOptions/>
  <pageMargins left="1.1811023622047245" right="0.7874015748031497" top="0.1968503937007874" bottom="0.1968503937007874" header="0.5118110236220472" footer="0"/>
  <pageSetup firstPageNumber="58" useFirstPageNumber="1" horizontalDpi="600" verticalDpi="600" orientation="landscape" paperSize="9" scale="60" r:id="rId1"/>
  <headerFooter alignWithMargins="0"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2" max="2" width="45.00390625" style="0" customWidth="1"/>
    <col min="3" max="3" width="13.75390625" style="0" customWidth="1"/>
    <col min="4" max="4" width="14.875" style="0" customWidth="1"/>
    <col min="5" max="5" width="18.625" style="0" customWidth="1"/>
    <col min="6" max="6" width="18.875" style="0" customWidth="1"/>
    <col min="7" max="7" width="12.00390625" style="0" customWidth="1"/>
  </cols>
  <sheetData>
    <row r="3" spans="2:7" ht="12.75">
      <c r="B3" s="1126" t="s">
        <v>770</v>
      </c>
      <c r="C3" s="1126"/>
      <c r="D3" s="1126"/>
      <c r="E3" s="1126"/>
      <c r="F3" s="1126"/>
      <c r="G3" s="1126"/>
    </row>
    <row r="4" spans="2:6" ht="18.75">
      <c r="B4" s="1125" t="s">
        <v>771</v>
      </c>
      <c r="C4" s="1125"/>
      <c r="D4" s="1125"/>
      <c r="E4" s="1125"/>
      <c r="F4" s="1125"/>
    </row>
    <row r="5" spans="2:6" ht="18.75">
      <c r="B5" s="1125" t="s">
        <v>797</v>
      </c>
      <c r="C5" s="1125"/>
      <c r="D5" s="1125"/>
      <c r="E5" s="1125"/>
      <c r="F5" s="1125"/>
    </row>
    <row r="6" spans="2:6" ht="18.75">
      <c r="B6" s="825"/>
      <c r="C6" s="825"/>
      <c r="D6" s="825"/>
      <c r="E6" s="825"/>
      <c r="F6" s="825"/>
    </row>
    <row r="7" ht="12.75">
      <c r="G7" s="826" t="s">
        <v>450</v>
      </c>
    </row>
    <row r="8" spans="2:7" ht="132.75" customHeight="1">
      <c r="B8" s="827" t="s">
        <v>772</v>
      </c>
      <c r="C8" s="772" t="s">
        <v>144</v>
      </c>
      <c r="D8" s="1122" t="s">
        <v>751</v>
      </c>
      <c r="E8" s="827" t="s">
        <v>773</v>
      </c>
      <c r="F8" s="827" t="s">
        <v>774</v>
      </c>
      <c r="G8" s="772" t="s">
        <v>775</v>
      </c>
    </row>
    <row r="9" spans="2:7" ht="14.25">
      <c r="B9" s="827" t="s">
        <v>316</v>
      </c>
      <c r="C9" s="802"/>
      <c r="D9" s="1122"/>
      <c r="E9" s="827"/>
      <c r="F9" s="827"/>
      <c r="G9" s="772"/>
    </row>
    <row r="10" spans="2:7" ht="23.25" customHeight="1">
      <c r="B10" s="828" t="s">
        <v>776</v>
      </c>
      <c r="C10" s="829">
        <v>156220</v>
      </c>
      <c r="D10" s="829">
        <f>SUM(E10:G10)</f>
        <v>156220</v>
      </c>
      <c r="E10" s="828"/>
      <c r="F10" s="828"/>
      <c r="G10" s="814">
        <v>156220</v>
      </c>
    </row>
    <row r="11" spans="2:7" ht="18" customHeight="1">
      <c r="B11" s="828"/>
      <c r="C11" s="828"/>
      <c r="D11" s="828"/>
      <c r="E11" s="828"/>
      <c r="F11" s="828"/>
      <c r="G11" s="828"/>
    </row>
    <row r="12" spans="2:7" ht="23.25" customHeight="1">
      <c r="B12" s="830" t="s">
        <v>99</v>
      </c>
      <c r="C12" s="831">
        <f>SUM(C10:C11)</f>
        <v>156220</v>
      </c>
      <c r="D12" s="831">
        <f>SUM(D10:D11)</f>
        <v>156220</v>
      </c>
      <c r="E12" s="830"/>
      <c r="F12" s="830"/>
      <c r="G12" s="831">
        <f>SUM(G10:G11)</f>
        <v>156220</v>
      </c>
    </row>
  </sheetData>
  <sheetProtection/>
  <mergeCells count="4">
    <mergeCell ref="B4:F4"/>
    <mergeCell ref="B5:F5"/>
    <mergeCell ref="B3:G3"/>
    <mergeCell ref="D8:D9"/>
  </mergeCells>
  <printOptions/>
  <pageMargins left="0.3937007874015748" right="0.3937007874015748" top="0.984251968503937" bottom="0.984251968503937" header="0.5118110236220472" footer="0.5118110236220472"/>
  <pageSetup firstPageNumber="59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B11">
      <selection activeCell="N40" sqref="N40"/>
    </sheetView>
  </sheetViews>
  <sheetFormatPr defaultColWidth="9.125" defaultRowHeight="12.75"/>
  <cols>
    <col min="1" max="1" width="9.125" style="832" customWidth="1"/>
    <col min="2" max="2" width="22.125" style="832" customWidth="1"/>
    <col min="3" max="3" width="9.75390625" style="832" customWidth="1"/>
    <col min="4" max="4" width="10.00390625" style="832" customWidth="1"/>
    <col min="5" max="8" width="8.75390625" style="832" customWidth="1"/>
    <col min="9" max="9" width="9.875" style="832" customWidth="1"/>
    <col min="10" max="11" width="10.00390625" style="832" customWidth="1"/>
    <col min="12" max="12" width="10.25390625" style="832" customWidth="1"/>
    <col min="13" max="13" width="10.75390625" style="832" customWidth="1"/>
    <col min="14" max="14" width="9.75390625" style="832" customWidth="1"/>
    <col min="15" max="15" width="10.25390625" style="832" customWidth="1"/>
    <col min="16" max="16384" width="9.125" style="832" customWidth="1"/>
  </cols>
  <sheetData>
    <row r="1" spans="1:15" ht="12.75">
      <c r="A1" s="1149" t="s">
        <v>777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  <c r="M1" s="1150"/>
      <c r="N1" s="1150"/>
      <c r="O1" s="1150"/>
    </row>
    <row r="2" spans="1:15" ht="12.75">
      <c r="A2" s="1149" t="s">
        <v>818</v>
      </c>
      <c r="B2" s="1150"/>
      <c r="C2" s="1150"/>
      <c r="D2" s="1150"/>
      <c r="E2" s="1150"/>
      <c r="F2" s="1150"/>
      <c r="G2" s="1150"/>
      <c r="H2" s="1150"/>
      <c r="I2" s="1150"/>
      <c r="J2" s="1150"/>
      <c r="K2" s="1150"/>
      <c r="L2" s="1150"/>
      <c r="M2" s="1150"/>
      <c r="N2" s="1150"/>
      <c r="O2" s="1150"/>
    </row>
    <row r="3" spans="1:15" ht="13.5" thickBot="1">
      <c r="A3" s="833"/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4" t="s">
        <v>148</v>
      </c>
    </row>
    <row r="4" spans="1:15" ht="15" customHeight="1" thickBot="1">
      <c r="A4" s="1151" t="s">
        <v>113</v>
      </c>
      <c r="B4" s="1152"/>
      <c r="C4" s="835" t="s">
        <v>778</v>
      </c>
      <c r="D4" s="835" t="s">
        <v>779</v>
      </c>
      <c r="E4" s="835" t="s">
        <v>780</v>
      </c>
      <c r="F4" s="835" t="s">
        <v>781</v>
      </c>
      <c r="G4" s="835" t="s">
        <v>782</v>
      </c>
      <c r="H4" s="835" t="s">
        <v>783</v>
      </c>
      <c r="I4" s="835" t="s">
        <v>784</v>
      </c>
      <c r="J4" s="835" t="s">
        <v>785</v>
      </c>
      <c r="K4" s="835" t="s">
        <v>786</v>
      </c>
      <c r="L4" s="835" t="s">
        <v>787</v>
      </c>
      <c r="M4" s="835" t="s">
        <v>788</v>
      </c>
      <c r="N4" s="835" t="s">
        <v>789</v>
      </c>
      <c r="O4" s="835" t="s">
        <v>142</v>
      </c>
    </row>
    <row r="5" spans="1:15" ht="15" customHeight="1" thickBot="1">
      <c r="A5" s="836" t="s">
        <v>141</v>
      </c>
      <c r="B5" s="837"/>
      <c r="C5" s="838"/>
      <c r="D5" s="838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40"/>
    </row>
    <row r="6" spans="1:15" ht="15" customHeight="1">
      <c r="A6" s="1153" t="s">
        <v>826</v>
      </c>
      <c r="B6" s="1154"/>
      <c r="C6" s="1141">
        <v>122986</v>
      </c>
      <c r="D6" s="1141">
        <v>247485</v>
      </c>
      <c r="E6" s="1141">
        <v>122986</v>
      </c>
      <c r="F6" s="1141">
        <v>122986</v>
      </c>
      <c r="G6" s="1141">
        <v>122986</v>
      </c>
      <c r="H6" s="1141">
        <v>122986</v>
      </c>
      <c r="I6" s="1141">
        <v>122986</v>
      </c>
      <c r="J6" s="1141">
        <v>122986</v>
      </c>
      <c r="K6" s="1141">
        <v>122986</v>
      </c>
      <c r="L6" s="1141">
        <v>122986</v>
      </c>
      <c r="M6" s="1141">
        <v>122989</v>
      </c>
      <c r="N6" s="1141">
        <v>122986</v>
      </c>
      <c r="O6" s="1140">
        <f>SUM(C6:N7)</f>
        <v>1600334</v>
      </c>
    </row>
    <row r="7" spans="1:15" ht="13.5" customHeight="1">
      <c r="A7" s="1147"/>
      <c r="B7" s="1148"/>
      <c r="C7" s="1139"/>
      <c r="D7" s="1139"/>
      <c r="E7" s="1139"/>
      <c r="F7" s="1139"/>
      <c r="G7" s="1139"/>
      <c r="H7" s="1139"/>
      <c r="I7" s="1139"/>
      <c r="J7" s="1139"/>
      <c r="K7" s="1139"/>
      <c r="L7" s="1139"/>
      <c r="M7" s="1139"/>
      <c r="N7" s="1139"/>
      <c r="O7" s="1136"/>
    </row>
    <row r="8" spans="1:15" ht="12" customHeight="1">
      <c r="A8" s="1145" t="s">
        <v>790</v>
      </c>
      <c r="B8" s="1146"/>
      <c r="C8" s="1127">
        <v>204000</v>
      </c>
      <c r="D8" s="1127">
        <v>330869</v>
      </c>
      <c r="E8" s="1127">
        <v>1263136</v>
      </c>
      <c r="F8" s="1127">
        <v>1216285</v>
      </c>
      <c r="G8" s="1127">
        <v>490088</v>
      </c>
      <c r="H8" s="1127">
        <v>209284</v>
      </c>
      <c r="I8" s="1127">
        <v>245000</v>
      </c>
      <c r="J8" s="1127">
        <v>205915</v>
      </c>
      <c r="K8" s="1127">
        <v>1160824</v>
      </c>
      <c r="L8" s="1127">
        <v>1266865</v>
      </c>
      <c r="M8" s="1127">
        <v>332118</v>
      </c>
      <c r="N8" s="1127">
        <v>373299</v>
      </c>
      <c r="O8" s="1134">
        <f>SUM(C8:N8)</f>
        <v>7297683</v>
      </c>
    </row>
    <row r="9" spans="1:15" ht="15.75" customHeight="1">
      <c r="A9" s="1147"/>
      <c r="B9" s="1148"/>
      <c r="C9" s="1139"/>
      <c r="D9" s="1139"/>
      <c r="E9" s="1139"/>
      <c r="F9" s="1139"/>
      <c r="G9" s="1139"/>
      <c r="H9" s="1139"/>
      <c r="I9" s="1139"/>
      <c r="J9" s="1139"/>
      <c r="K9" s="1139"/>
      <c r="L9" s="1139"/>
      <c r="M9" s="1139"/>
      <c r="N9" s="1139"/>
      <c r="O9" s="1136"/>
    </row>
    <row r="10" spans="1:15" ht="17.25" customHeight="1">
      <c r="A10" s="1145" t="s">
        <v>827</v>
      </c>
      <c r="B10" s="1130"/>
      <c r="C10" s="1127">
        <v>210000</v>
      </c>
      <c r="D10" s="1127">
        <v>370000</v>
      </c>
      <c r="E10" s="1127">
        <v>350000</v>
      </c>
      <c r="F10" s="1127">
        <v>260000</v>
      </c>
      <c r="G10" s="1127">
        <v>282840</v>
      </c>
      <c r="H10" s="1127">
        <v>240000</v>
      </c>
      <c r="I10" s="1127">
        <v>250000</v>
      </c>
      <c r="J10" s="1127">
        <v>120000</v>
      </c>
      <c r="K10" s="1127">
        <v>280000</v>
      </c>
      <c r="L10" s="1127">
        <v>280000</v>
      </c>
      <c r="M10" s="1127">
        <v>280000</v>
      </c>
      <c r="N10" s="1127">
        <v>315000</v>
      </c>
      <c r="O10" s="1134">
        <f>SUM(C10:N10)</f>
        <v>3237840</v>
      </c>
    </row>
    <row r="11" spans="1:15" ht="22.5" customHeight="1">
      <c r="A11" s="1131"/>
      <c r="B11" s="1132"/>
      <c r="C11" s="1139"/>
      <c r="D11" s="1139"/>
      <c r="E11" s="1139"/>
      <c r="F11" s="1139"/>
      <c r="G11" s="1139"/>
      <c r="H11" s="1139"/>
      <c r="I11" s="1139"/>
      <c r="J11" s="1139"/>
      <c r="K11" s="1139"/>
      <c r="L11" s="1139"/>
      <c r="M11" s="1139"/>
      <c r="N11" s="1139"/>
      <c r="O11" s="1136"/>
    </row>
    <row r="12" spans="1:15" ht="20.25" customHeight="1">
      <c r="A12" s="1145" t="s">
        <v>828</v>
      </c>
      <c r="B12" s="1130"/>
      <c r="C12" s="1127"/>
      <c r="D12" s="1127"/>
      <c r="E12" s="1127">
        <v>90000</v>
      </c>
      <c r="F12" s="1127">
        <v>405000</v>
      </c>
      <c r="G12" s="1127">
        <v>300000</v>
      </c>
      <c r="H12" s="1127">
        <v>96820</v>
      </c>
      <c r="I12" s="1127"/>
      <c r="J12" s="1127">
        <v>215455</v>
      </c>
      <c r="K12" s="1127">
        <v>950000</v>
      </c>
      <c r="L12" s="1127">
        <v>120000</v>
      </c>
      <c r="M12" s="1127">
        <v>120000</v>
      </c>
      <c r="N12" s="1127">
        <v>1800000</v>
      </c>
      <c r="O12" s="1134">
        <f>SUM(C12:N12)</f>
        <v>4097275</v>
      </c>
    </row>
    <row r="13" spans="1:15" ht="15" customHeight="1">
      <c r="A13" s="1131"/>
      <c r="B13" s="1132"/>
      <c r="C13" s="1139"/>
      <c r="D13" s="1139"/>
      <c r="E13" s="1139"/>
      <c r="F13" s="1139"/>
      <c r="G13" s="1139"/>
      <c r="H13" s="1139"/>
      <c r="I13" s="1139"/>
      <c r="J13" s="1139"/>
      <c r="K13" s="1139"/>
      <c r="L13" s="1139"/>
      <c r="M13" s="1139"/>
      <c r="N13" s="1139"/>
      <c r="O13" s="1136"/>
    </row>
    <row r="14" spans="1:15" ht="14.25" customHeight="1">
      <c r="A14" s="1129" t="s">
        <v>791</v>
      </c>
      <c r="B14" s="1130"/>
      <c r="C14" s="1127">
        <v>27500</v>
      </c>
      <c r="D14" s="1127">
        <v>27500</v>
      </c>
      <c r="E14" s="1127">
        <v>27500</v>
      </c>
      <c r="F14" s="1127">
        <v>27500</v>
      </c>
      <c r="G14" s="1127">
        <v>27500</v>
      </c>
      <c r="H14" s="1127">
        <v>27500</v>
      </c>
      <c r="I14" s="1127">
        <v>27500</v>
      </c>
      <c r="J14" s="1127">
        <v>27500</v>
      </c>
      <c r="K14" s="1127">
        <v>177500</v>
      </c>
      <c r="L14" s="1127">
        <v>277500</v>
      </c>
      <c r="M14" s="1127">
        <v>177500</v>
      </c>
      <c r="N14" s="1127">
        <v>27500</v>
      </c>
      <c r="O14" s="1134">
        <f>SUM(C14:N14)</f>
        <v>880000</v>
      </c>
    </row>
    <row r="15" spans="1:15" ht="14.25" customHeight="1">
      <c r="A15" s="1131"/>
      <c r="B15" s="1132"/>
      <c r="C15" s="1139"/>
      <c r="D15" s="1139"/>
      <c r="E15" s="1139"/>
      <c r="F15" s="1139"/>
      <c r="G15" s="1139"/>
      <c r="H15" s="1139"/>
      <c r="I15" s="1139"/>
      <c r="J15" s="1139"/>
      <c r="K15" s="1139"/>
      <c r="L15" s="1139"/>
      <c r="M15" s="1139"/>
      <c r="N15" s="1139"/>
      <c r="O15" s="1136"/>
    </row>
    <row r="16" spans="1:15" ht="12" customHeight="1">
      <c r="A16" s="1129" t="s">
        <v>829</v>
      </c>
      <c r="B16" s="1130"/>
      <c r="C16" s="1127">
        <v>5416</v>
      </c>
      <c r="D16" s="1127">
        <v>5416</v>
      </c>
      <c r="E16" s="1127">
        <v>8371</v>
      </c>
      <c r="F16" s="1127">
        <v>5416</v>
      </c>
      <c r="G16" s="1127">
        <v>5416</v>
      </c>
      <c r="H16" s="1127">
        <v>5416</v>
      </c>
      <c r="I16" s="1127">
        <v>5416</v>
      </c>
      <c r="J16" s="1127">
        <v>5416</v>
      </c>
      <c r="K16" s="1127">
        <v>5416</v>
      </c>
      <c r="L16" s="1127">
        <v>5416</v>
      </c>
      <c r="M16" s="1127">
        <v>5416</v>
      </c>
      <c r="N16" s="1127">
        <v>5424</v>
      </c>
      <c r="O16" s="1134">
        <f>SUM(C16:N16)</f>
        <v>67955</v>
      </c>
    </row>
    <row r="17" spans="1:15" ht="17.25" customHeight="1">
      <c r="A17" s="1131"/>
      <c r="B17" s="1132"/>
      <c r="C17" s="1139"/>
      <c r="D17" s="1139"/>
      <c r="E17" s="1139"/>
      <c r="F17" s="1139"/>
      <c r="G17" s="1139"/>
      <c r="H17" s="1139"/>
      <c r="I17" s="1139"/>
      <c r="J17" s="1139"/>
      <c r="K17" s="1139"/>
      <c r="L17" s="1139"/>
      <c r="M17" s="1139"/>
      <c r="N17" s="1139"/>
      <c r="O17" s="1136"/>
    </row>
    <row r="18" spans="1:15" ht="14.25" customHeight="1">
      <c r="A18" s="1129" t="s">
        <v>830</v>
      </c>
      <c r="B18" s="1130"/>
      <c r="C18" s="1127"/>
      <c r="D18" s="1127"/>
      <c r="E18" s="1127">
        <v>140000</v>
      </c>
      <c r="F18" s="1127">
        <v>420000</v>
      </c>
      <c r="G18" s="1127">
        <v>475225</v>
      </c>
      <c r="H18" s="1127">
        <v>475225</v>
      </c>
      <c r="I18" s="1127">
        <v>475225</v>
      </c>
      <c r="J18" s="1127">
        <v>456903</v>
      </c>
      <c r="K18" s="1127"/>
      <c r="L18" s="1127"/>
      <c r="M18" s="1127"/>
      <c r="N18" s="1127"/>
      <c r="O18" s="1134">
        <f>SUM(C18:N18)</f>
        <v>2442578</v>
      </c>
    </row>
    <row r="19" spans="1:15" ht="14.25" customHeight="1">
      <c r="A19" s="1131"/>
      <c r="B19" s="1132"/>
      <c r="C19" s="1139"/>
      <c r="D19" s="1139"/>
      <c r="E19" s="1139"/>
      <c r="F19" s="1139"/>
      <c r="G19" s="1139"/>
      <c r="H19" s="1139"/>
      <c r="I19" s="1139"/>
      <c r="J19" s="1139"/>
      <c r="K19" s="1139"/>
      <c r="L19" s="1139"/>
      <c r="M19" s="1139"/>
      <c r="N19" s="1139"/>
      <c r="O19" s="1136"/>
    </row>
    <row r="20" spans="1:15" ht="18" customHeight="1" thickBot="1">
      <c r="A20" s="841" t="s">
        <v>831</v>
      </c>
      <c r="B20" s="842"/>
      <c r="C20" s="843">
        <f aca="true" t="shared" si="0" ref="C20:O20">SUM(C6:C19)</f>
        <v>569902</v>
      </c>
      <c r="D20" s="843">
        <f t="shared" si="0"/>
        <v>981270</v>
      </c>
      <c r="E20" s="843">
        <f t="shared" si="0"/>
        <v>2001993</v>
      </c>
      <c r="F20" s="843">
        <f t="shared" si="0"/>
        <v>2457187</v>
      </c>
      <c r="G20" s="843">
        <f t="shared" si="0"/>
        <v>1704055</v>
      </c>
      <c r="H20" s="843">
        <f t="shared" si="0"/>
        <v>1177231</v>
      </c>
      <c r="I20" s="843">
        <f t="shared" si="0"/>
        <v>1126127</v>
      </c>
      <c r="J20" s="843">
        <f t="shared" si="0"/>
        <v>1154175</v>
      </c>
      <c r="K20" s="843">
        <f t="shared" si="0"/>
        <v>2696726</v>
      </c>
      <c r="L20" s="843">
        <f t="shared" si="0"/>
        <v>2072767</v>
      </c>
      <c r="M20" s="843">
        <f t="shared" si="0"/>
        <v>1038023</v>
      </c>
      <c r="N20" s="843">
        <f t="shared" si="0"/>
        <v>2644209</v>
      </c>
      <c r="O20" s="844">
        <f t="shared" si="0"/>
        <v>19623665</v>
      </c>
    </row>
    <row r="21" spans="1:15" ht="15" customHeight="1" thickBot="1">
      <c r="A21" s="845" t="s">
        <v>344</v>
      </c>
      <c r="B21" s="838"/>
      <c r="C21" s="846"/>
      <c r="D21" s="846"/>
      <c r="E21" s="846"/>
      <c r="F21" s="846"/>
      <c r="G21" s="846"/>
      <c r="H21" s="846"/>
      <c r="I21" s="846"/>
      <c r="J21" s="846"/>
      <c r="K21" s="846"/>
      <c r="L21" s="846"/>
      <c r="M21" s="846"/>
      <c r="N21" s="846"/>
      <c r="O21" s="847"/>
    </row>
    <row r="22" spans="1:15" ht="12" customHeight="1">
      <c r="A22" s="1143" t="s">
        <v>832</v>
      </c>
      <c r="B22" s="1144"/>
      <c r="C22" s="1141">
        <v>320065</v>
      </c>
      <c r="D22" s="1141">
        <v>246135</v>
      </c>
      <c r="E22" s="1141">
        <v>246135</v>
      </c>
      <c r="F22" s="1141">
        <v>246135</v>
      </c>
      <c r="G22" s="1141">
        <v>246135</v>
      </c>
      <c r="H22" s="1141">
        <v>272292</v>
      </c>
      <c r="I22" s="1141">
        <v>246135</v>
      </c>
      <c r="J22" s="1141">
        <v>246135</v>
      </c>
      <c r="K22" s="1141">
        <v>244643</v>
      </c>
      <c r="L22" s="1141">
        <v>246135</v>
      </c>
      <c r="M22" s="1141">
        <v>246135</v>
      </c>
      <c r="N22" s="1141">
        <v>246129</v>
      </c>
      <c r="O22" s="1140">
        <f>SUM(C22:N22)</f>
        <v>3052209</v>
      </c>
    </row>
    <row r="23" spans="1:15" ht="12.75" customHeight="1">
      <c r="A23" s="1131"/>
      <c r="B23" s="1132"/>
      <c r="C23" s="1142"/>
      <c r="D23" s="1142"/>
      <c r="E23" s="1142"/>
      <c r="F23" s="1142"/>
      <c r="G23" s="1142"/>
      <c r="H23" s="1142"/>
      <c r="I23" s="1142"/>
      <c r="J23" s="1142"/>
      <c r="K23" s="1142"/>
      <c r="L23" s="1142"/>
      <c r="M23" s="1142"/>
      <c r="N23" s="1142"/>
      <c r="O23" s="1136"/>
    </row>
    <row r="24" spans="1:15" ht="15" customHeight="1">
      <c r="A24" s="1129" t="s">
        <v>833</v>
      </c>
      <c r="B24" s="1130"/>
      <c r="C24" s="1127">
        <v>103639</v>
      </c>
      <c r="D24" s="1127">
        <v>69067</v>
      </c>
      <c r="E24" s="1127">
        <v>69067</v>
      </c>
      <c r="F24" s="1127">
        <v>69067</v>
      </c>
      <c r="G24" s="1127">
        <v>69067</v>
      </c>
      <c r="H24" s="1127">
        <v>76130</v>
      </c>
      <c r="I24" s="1127">
        <v>69067</v>
      </c>
      <c r="J24" s="1127">
        <v>69067</v>
      </c>
      <c r="K24" s="1127">
        <v>69642</v>
      </c>
      <c r="L24" s="1127">
        <v>69067</v>
      </c>
      <c r="M24" s="1127">
        <v>69067</v>
      </c>
      <c r="N24" s="1127">
        <v>69069</v>
      </c>
      <c r="O24" s="1134">
        <f>SUM(C24:N24)</f>
        <v>871016</v>
      </c>
    </row>
    <row r="25" spans="1:15" ht="14.25" customHeight="1">
      <c r="A25" s="1131"/>
      <c r="B25" s="1132"/>
      <c r="C25" s="1128"/>
      <c r="D25" s="1128"/>
      <c r="E25" s="1128"/>
      <c r="F25" s="1128"/>
      <c r="G25" s="1128"/>
      <c r="H25" s="1128"/>
      <c r="I25" s="1128"/>
      <c r="J25" s="1128"/>
      <c r="K25" s="1128"/>
      <c r="L25" s="1128"/>
      <c r="M25" s="1128"/>
      <c r="N25" s="1128"/>
      <c r="O25" s="1136"/>
    </row>
    <row r="26" spans="1:15" ht="12" customHeight="1">
      <c r="A26" s="1129" t="s">
        <v>834</v>
      </c>
      <c r="B26" s="1130"/>
      <c r="C26" s="1127">
        <v>460000</v>
      </c>
      <c r="D26" s="1127">
        <v>714804</v>
      </c>
      <c r="E26" s="1127">
        <v>714803</v>
      </c>
      <c r="F26" s="1127">
        <v>460000</v>
      </c>
      <c r="G26" s="1127">
        <v>460000</v>
      </c>
      <c r="H26" s="1127">
        <v>380000</v>
      </c>
      <c r="I26" s="1127">
        <v>380000</v>
      </c>
      <c r="J26" s="1127">
        <v>380000</v>
      </c>
      <c r="K26" s="1127">
        <v>398430</v>
      </c>
      <c r="L26" s="1127">
        <v>380000</v>
      </c>
      <c r="M26" s="1127">
        <v>460000</v>
      </c>
      <c r="N26" s="1127">
        <v>477753</v>
      </c>
      <c r="O26" s="1134">
        <f>SUM(C26:N26)</f>
        <v>5665790</v>
      </c>
    </row>
    <row r="27" spans="1:15" ht="15" customHeight="1">
      <c r="A27" s="1131"/>
      <c r="B27" s="1132"/>
      <c r="C27" s="1128"/>
      <c r="D27" s="1128"/>
      <c r="E27" s="1128"/>
      <c r="F27" s="1128"/>
      <c r="G27" s="1128"/>
      <c r="H27" s="1128"/>
      <c r="I27" s="1128"/>
      <c r="J27" s="1128"/>
      <c r="K27" s="1128"/>
      <c r="L27" s="1128"/>
      <c r="M27" s="1128"/>
      <c r="N27" s="1128"/>
      <c r="O27" s="1136"/>
    </row>
    <row r="28" spans="1:15" ht="12" customHeight="1">
      <c r="A28" s="1129" t="s">
        <v>835</v>
      </c>
      <c r="B28" s="1130"/>
      <c r="C28" s="1127">
        <v>39131</v>
      </c>
      <c r="D28" s="1127">
        <v>39131</v>
      </c>
      <c r="E28" s="1127">
        <v>39130</v>
      </c>
      <c r="F28" s="1127">
        <v>17268</v>
      </c>
      <c r="G28" s="1127">
        <v>15267</v>
      </c>
      <c r="H28" s="1127">
        <v>15267</v>
      </c>
      <c r="I28" s="1127">
        <v>15267</v>
      </c>
      <c r="J28" s="1127">
        <v>15267</v>
      </c>
      <c r="K28" s="1127">
        <v>15267</v>
      </c>
      <c r="L28" s="1127">
        <v>15267</v>
      </c>
      <c r="M28" s="1127">
        <v>15267</v>
      </c>
      <c r="N28" s="1127">
        <v>15267</v>
      </c>
      <c r="O28" s="1134">
        <f>SUM(C28:N28)</f>
        <v>256796</v>
      </c>
    </row>
    <row r="29" spans="1:15" ht="15.75" customHeight="1">
      <c r="A29" s="1131"/>
      <c r="B29" s="1132"/>
      <c r="C29" s="1128"/>
      <c r="D29" s="1128"/>
      <c r="E29" s="1128"/>
      <c r="F29" s="1128"/>
      <c r="G29" s="1128"/>
      <c r="H29" s="1128"/>
      <c r="I29" s="1128"/>
      <c r="J29" s="1128"/>
      <c r="K29" s="1128"/>
      <c r="L29" s="1128"/>
      <c r="M29" s="1128"/>
      <c r="N29" s="1128"/>
      <c r="O29" s="1136"/>
    </row>
    <row r="30" spans="1:15" ht="12" customHeight="1">
      <c r="A30" s="1129" t="s">
        <v>836</v>
      </c>
      <c r="B30" s="1130"/>
      <c r="C30" s="1127">
        <v>90632</v>
      </c>
      <c r="D30" s="1127">
        <v>90632</v>
      </c>
      <c r="E30" s="1127">
        <v>499790</v>
      </c>
      <c r="F30" s="1127">
        <v>110952</v>
      </c>
      <c r="G30" s="1127">
        <v>215871</v>
      </c>
      <c r="H30" s="1127">
        <v>57412</v>
      </c>
      <c r="I30" s="1127">
        <v>90632</v>
      </c>
      <c r="J30" s="1127">
        <v>90632</v>
      </c>
      <c r="K30" s="1127">
        <v>90632</v>
      </c>
      <c r="L30" s="1127">
        <v>90632</v>
      </c>
      <c r="M30" s="1127">
        <v>90632</v>
      </c>
      <c r="N30" s="1127">
        <v>82966</v>
      </c>
      <c r="O30" s="1134">
        <f>SUM(C30:N30)</f>
        <v>1601415</v>
      </c>
    </row>
    <row r="31" spans="1:15" ht="12" customHeight="1">
      <c r="A31" s="1131"/>
      <c r="B31" s="1132"/>
      <c r="C31" s="1139"/>
      <c r="D31" s="1139"/>
      <c r="E31" s="1139"/>
      <c r="F31" s="1139"/>
      <c r="G31" s="1139"/>
      <c r="H31" s="1139"/>
      <c r="I31" s="1139"/>
      <c r="J31" s="1139"/>
      <c r="K31" s="1139"/>
      <c r="L31" s="1139"/>
      <c r="M31" s="1139"/>
      <c r="N31" s="1139"/>
      <c r="O31" s="1136"/>
    </row>
    <row r="32" spans="1:15" ht="12" customHeight="1">
      <c r="A32" s="1129" t="s">
        <v>793</v>
      </c>
      <c r="B32" s="1130"/>
      <c r="C32" s="1127"/>
      <c r="D32" s="1127"/>
      <c r="E32" s="1127">
        <v>123398</v>
      </c>
      <c r="F32" s="1127">
        <v>153776</v>
      </c>
      <c r="G32" s="1127"/>
      <c r="H32" s="1127">
        <v>200000</v>
      </c>
      <c r="I32" s="1127"/>
      <c r="J32" s="1127"/>
      <c r="K32" s="1127">
        <v>200000</v>
      </c>
      <c r="L32" s="1127">
        <v>92245</v>
      </c>
      <c r="M32" s="1127">
        <v>92245</v>
      </c>
      <c r="N32" s="1127">
        <v>201168</v>
      </c>
      <c r="O32" s="1134">
        <f>SUM(C32:N32)</f>
        <v>1062832</v>
      </c>
    </row>
    <row r="33" spans="1:15" ht="14.25" customHeight="1">
      <c r="A33" s="1131"/>
      <c r="B33" s="1132"/>
      <c r="C33" s="1128"/>
      <c r="D33" s="1128"/>
      <c r="E33" s="1128"/>
      <c r="F33" s="1128"/>
      <c r="G33" s="1128"/>
      <c r="H33" s="1128"/>
      <c r="I33" s="1128"/>
      <c r="J33" s="1128"/>
      <c r="K33" s="1128"/>
      <c r="L33" s="1128"/>
      <c r="M33" s="1128"/>
      <c r="N33" s="1128"/>
      <c r="O33" s="1136"/>
    </row>
    <row r="34" spans="1:15" ht="15" customHeight="1">
      <c r="A34" s="1129" t="s">
        <v>792</v>
      </c>
      <c r="B34" s="1130"/>
      <c r="C34" s="1127"/>
      <c r="D34" s="1127">
        <v>420650</v>
      </c>
      <c r="E34" s="1127">
        <v>300000</v>
      </c>
      <c r="F34" s="1127">
        <v>321000</v>
      </c>
      <c r="G34" s="1127">
        <v>200000</v>
      </c>
      <c r="H34" s="1127">
        <v>400000</v>
      </c>
      <c r="I34" s="1127">
        <v>400000</v>
      </c>
      <c r="J34" s="1127">
        <v>500000</v>
      </c>
      <c r="K34" s="1127">
        <v>585701</v>
      </c>
      <c r="L34" s="1127">
        <v>700000</v>
      </c>
      <c r="M34" s="1127">
        <v>1200000</v>
      </c>
      <c r="N34" s="1127">
        <v>806500</v>
      </c>
      <c r="O34" s="1134">
        <f>SUM(C34:N34)</f>
        <v>5833851</v>
      </c>
    </row>
    <row r="35" spans="1:15" ht="15" customHeight="1">
      <c r="A35" s="1131"/>
      <c r="B35" s="1132"/>
      <c r="C35" s="1128"/>
      <c r="D35" s="1128"/>
      <c r="E35" s="1128"/>
      <c r="F35" s="1128"/>
      <c r="G35" s="1128"/>
      <c r="H35" s="1128"/>
      <c r="I35" s="1128"/>
      <c r="J35" s="1128"/>
      <c r="K35" s="1128"/>
      <c r="L35" s="1128"/>
      <c r="M35" s="1128"/>
      <c r="N35" s="1128"/>
      <c r="O35" s="1136"/>
    </row>
    <row r="36" spans="1:15" ht="15" customHeight="1">
      <c r="A36" s="1129" t="s">
        <v>794</v>
      </c>
      <c r="B36" s="1130"/>
      <c r="C36" s="1127">
        <v>61583</v>
      </c>
      <c r="D36" s="1127">
        <v>61583</v>
      </c>
      <c r="E36" s="1127">
        <v>61583</v>
      </c>
      <c r="F36" s="1127">
        <v>61583</v>
      </c>
      <c r="G36" s="1127">
        <v>61583</v>
      </c>
      <c r="H36" s="1127">
        <v>61583</v>
      </c>
      <c r="I36" s="1127">
        <v>61583</v>
      </c>
      <c r="J36" s="1127">
        <v>61583</v>
      </c>
      <c r="K36" s="1127">
        <v>531904</v>
      </c>
      <c r="L36" s="1127">
        <v>61583</v>
      </c>
      <c r="M36" s="1127">
        <v>61583</v>
      </c>
      <c r="N36" s="1127">
        <v>61588</v>
      </c>
      <c r="O36" s="1134">
        <f>SUM(C36:N36)</f>
        <v>1209322</v>
      </c>
    </row>
    <row r="37" spans="1:15" ht="15" customHeight="1">
      <c r="A37" s="1131"/>
      <c r="B37" s="1132"/>
      <c r="C37" s="1128"/>
      <c r="D37" s="1128"/>
      <c r="E37" s="1128"/>
      <c r="F37" s="1128"/>
      <c r="G37" s="1128"/>
      <c r="H37" s="1128"/>
      <c r="I37" s="1128"/>
      <c r="J37" s="1128"/>
      <c r="K37" s="1128"/>
      <c r="L37" s="1128"/>
      <c r="M37" s="1128"/>
      <c r="N37" s="1128"/>
      <c r="O37" s="1136"/>
    </row>
    <row r="38" spans="1:15" ht="14.25" customHeight="1">
      <c r="A38" s="1129" t="s">
        <v>795</v>
      </c>
      <c r="B38" s="1130"/>
      <c r="C38" s="1127">
        <v>14063</v>
      </c>
      <c r="D38" s="1127"/>
      <c r="E38" s="1127">
        <v>14092</v>
      </c>
      <c r="F38" s="1127"/>
      <c r="G38" s="1127"/>
      <c r="H38" s="1127">
        <v>14093</v>
      </c>
      <c r="I38" s="1127"/>
      <c r="J38" s="1127"/>
      <c r="K38" s="1127">
        <v>14093</v>
      </c>
      <c r="L38" s="1127"/>
      <c r="M38" s="1127"/>
      <c r="N38" s="1127">
        <v>14093</v>
      </c>
      <c r="O38" s="1134">
        <f>SUM(C38:N38)</f>
        <v>70434</v>
      </c>
    </row>
    <row r="39" spans="1:15" ht="12" customHeight="1" thickBot="1">
      <c r="A39" s="1137"/>
      <c r="B39" s="1138"/>
      <c r="C39" s="1133"/>
      <c r="D39" s="1133"/>
      <c r="E39" s="1133"/>
      <c r="F39" s="1133"/>
      <c r="G39" s="1133"/>
      <c r="H39" s="1133"/>
      <c r="I39" s="1133"/>
      <c r="J39" s="1133"/>
      <c r="K39" s="1133"/>
      <c r="L39" s="1133"/>
      <c r="M39" s="1133"/>
      <c r="N39" s="1133"/>
      <c r="O39" s="1135"/>
    </row>
    <row r="40" spans="1:15" ht="18" customHeight="1" thickBot="1">
      <c r="A40" s="848" t="s">
        <v>796</v>
      </c>
      <c r="B40" s="849"/>
      <c r="C40" s="843">
        <f aca="true" t="shared" si="1" ref="C40:O40">SUM(C22:C39)</f>
        <v>1089113</v>
      </c>
      <c r="D40" s="843">
        <f t="shared" si="1"/>
        <v>1642002</v>
      </c>
      <c r="E40" s="843">
        <f t="shared" si="1"/>
        <v>2067998</v>
      </c>
      <c r="F40" s="843">
        <f t="shared" si="1"/>
        <v>1439781</v>
      </c>
      <c r="G40" s="843">
        <f t="shared" si="1"/>
        <v>1267923</v>
      </c>
      <c r="H40" s="843">
        <f t="shared" si="1"/>
        <v>1476777</v>
      </c>
      <c r="I40" s="843">
        <f t="shared" si="1"/>
        <v>1262684</v>
      </c>
      <c r="J40" s="843">
        <f t="shared" si="1"/>
        <v>1362684</v>
      </c>
      <c r="K40" s="843">
        <f t="shared" si="1"/>
        <v>2150312</v>
      </c>
      <c r="L40" s="843">
        <f t="shared" si="1"/>
        <v>1654929</v>
      </c>
      <c r="M40" s="843">
        <f t="shared" si="1"/>
        <v>2234929</v>
      </c>
      <c r="N40" s="843">
        <f t="shared" si="1"/>
        <v>1974533</v>
      </c>
      <c r="O40" s="844">
        <f t="shared" si="1"/>
        <v>19623665</v>
      </c>
    </row>
    <row r="41" spans="1:15" ht="12.75">
      <c r="A41" s="850"/>
      <c r="B41" s="850"/>
      <c r="C41" s="850"/>
      <c r="D41" s="850"/>
      <c r="E41" s="850"/>
      <c r="F41" s="850"/>
      <c r="G41" s="850"/>
      <c r="H41" s="850"/>
      <c r="I41" s="850"/>
      <c r="J41" s="850"/>
      <c r="K41" s="850"/>
      <c r="L41" s="850"/>
      <c r="M41" s="850"/>
      <c r="N41" s="850"/>
      <c r="O41" s="850"/>
    </row>
  </sheetData>
  <sheetProtection/>
  <mergeCells count="227">
    <mergeCell ref="I12:I13"/>
    <mergeCell ref="N12:N13"/>
    <mergeCell ref="O12:O13"/>
    <mergeCell ref="J12:J13"/>
    <mergeCell ref="K12:K13"/>
    <mergeCell ref="L12:L13"/>
    <mergeCell ref="M12:M13"/>
    <mergeCell ref="D6:D7"/>
    <mergeCell ref="E6:E7"/>
    <mergeCell ref="A12:B13"/>
    <mergeCell ref="C12:C13"/>
    <mergeCell ref="D12:D13"/>
    <mergeCell ref="E12:E13"/>
    <mergeCell ref="A10:B11"/>
    <mergeCell ref="C8:C9"/>
    <mergeCell ref="D8:D9"/>
    <mergeCell ref="E8:E9"/>
    <mergeCell ref="I8:I9"/>
    <mergeCell ref="H6:H7"/>
    <mergeCell ref="L6:L7"/>
    <mergeCell ref="I6:I7"/>
    <mergeCell ref="J6:J7"/>
    <mergeCell ref="K6:K7"/>
    <mergeCell ref="A1:O1"/>
    <mergeCell ref="A2:O2"/>
    <mergeCell ref="A4:B4"/>
    <mergeCell ref="A6:B7"/>
    <mergeCell ref="F6:F7"/>
    <mergeCell ref="G6:G7"/>
    <mergeCell ref="O6:O7"/>
    <mergeCell ref="M6:M7"/>
    <mergeCell ref="N6:N7"/>
    <mergeCell ref="C6:C7"/>
    <mergeCell ref="A8:B9"/>
    <mergeCell ref="N8:N9"/>
    <mergeCell ref="O8:O9"/>
    <mergeCell ref="J8:J9"/>
    <mergeCell ref="K8:K9"/>
    <mergeCell ref="L8:L9"/>
    <mergeCell ref="M8:M9"/>
    <mergeCell ref="F8:F9"/>
    <mergeCell ref="G8:G9"/>
    <mergeCell ref="H8:H9"/>
    <mergeCell ref="C10:C11"/>
    <mergeCell ref="D10:D11"/>
    <mergeCell ref="E10:E11"/>
    <mergeCell ref="F10:F11"/>
    <mergeCell ref="G10:G11"/>
    <mergeCell ref="H10:H11"/>
    <mergeCell ref="I10:I11"/>
    <mergeCell ref="J10:J11"/>
    <mergeCell ref="A14:B15"/>
    <mergeCell ref="C14:C15"/>
    <mergeCell ref="D14:D15"/>
    <mergeCell ref="E14:E15"/>
    <mergeCell ref="O10:O11"/>
    <mergeCell ref="N10:N11"/>
    <mergeCell ref="K10:K11"/>
    <mergeCell ref="L10:L11"/>
    <mergeCell ref="M10:M11"/>
    <mergeCell ref="F12:F13"/>
    <mergeCell ref="F14:F15"/>
    <mergeCell ref="G14:G15"/>
    <mergeCell ref="H14:H15"/>
    <mergeCell ref="G12:G13"/>
    <mergeCell ref="H12:H13"/>
    <mergeCell ref="O14:O15"/>
    <mergeCell ref="K14:K15"/>
    <mergeCell ref="I14:I15"/>
    <mergeCell ref="J14:J15"/>
    <mergeCell ref="L14:L15"/>
    <mergeCell ref="M14:M15"/>
    <mergeCell ref="N14:N15"/>
    <mergeCell ref="F16:F17"/>
    <mergeCell ref="G16:G17"/>
    <mergeCell ref="H16:H17"/>
    <mergeCell ref="I16:I17"/>
    <mergeCell ref="A16:B17"/>
    <mergeCell ref="C16:C17"/>
    <mergeCell ref="D16:D17"/>
    <mergeCell ref="E16:E17"/>
    <mergeCell ref="A22:B23"/>
    <mergeCell ref="A24:B25"/>
    <mergeCell ref="A26:B27"/>
    <mergeCell ref="A28:B29"/>
    <mergeCell ref="N16:N17"/>
    <mergeCell ref="O16:O17"/>
    <mergeCell ref="J16:J17"/>
    <mergeCell ref="K16:K17"/>
    <mergeCell ref="L16:L17"/>
    <mergeCell ref="M16:M17"/>
    <mergeCell ref="A32:B33"/>
    <mergeCell ref="I22:I23"/>
    <mergeCell ref="A30:B31"/>
    <mergeCell ref="E22:E23"/>
    <mergeCell ref="F22:F23"/>
    <mergeCell ref="G22:G23"/>
    <mergeCell ref="H22:H23"/>
    <mergeCell ref="C28:C29"/>
    <mergeCell ref="D28:D29"/>
    <mergeCell ref="C32:C33"/>
    <mergeCell ref="F24:F25"/>
    <mergeCell ref="G24:G25"/>
    <mergeCell ref="C22:C23"/>
    <mergeCell ref="D22:D23"/>
    <mergeCell ref="C26:C27"/>
    <mergeCell ref="C24:C25"/>
    <mergeCell ref="D24:D25"/>
    <mergeCell ref="E24:E25"/>
    <mergeCell ref="D26:D27"/>
    <mergeCell ref="E26:E27"/>
    <mergeCell ref="J22:J23"/>
    <mergeCell ref="K22:K23"/>
    <mergeCell ref="L22:L23"/>
    <mergeCell ref="M22:M23"/>
    <mergeCell ref="J24:J25"/>
    <mergeCell ref="K24:K25"/>
    <mergeCell ref="L24:L25"/>
    <mergeCell ref="M24:M25"/>
    <mergeCell ref="N26:N27"/>
    <mergeCell ref="O26:O27"/>
    <mergeCell ref="O22:O23"/>
    <mergeCell ref="O24:O25"/>
    <mergeCell ref="N22:N23"/>
    <mergeCell ref="N24:N25"/>
    <mergeCell ref="F26:F27"/>
    <mergeCell ref="G26:G27"/>
    <mergeCell ref="E28:E29"/>
    <mergeCell ref="F28:F29"/>
    <mergeCell ref="G28:G29"/>
    <mergeCell ref="J28:J29"/>
    <mergeCell ref="L26:L27"/>
    <mergeCell ref="M26:M27"/>
    <mergeCell ref="J26:J27"/>
    <mergeCell ref="K26:K27"/>
    <mergeCell ref="M28:M29"/>
    <mergeCell ref="M30:M31"/>
    <mergeCell ref="O28:O29"/>
    <mergeCell ref="C30:C31"/>
    <mergeCell ref="D30:D31"/>
    <mergeCell ref="E30:E31"/>
    <mergeCell ref="F30:F31"/>
    <mergeCell ref="G30:G31"/>
    <mergeCell ref="H30:H31"/>
    <mergeCell ref="I30:I31"/>
    <mergeCell ref="H28:H29"/>
    <mergeCell ref="N28:N29"/>
    <mergeCell ref="K28:K29"/>
    <mergeCell ref="L28:L29"/>
    <mergeCell ref="D32:D33"/>
    <mergeCell ref="E32:E33"/>
    <mergeCell ref="F32:F33"/>
    <mergeCell ref="G32:G33"/>
    <mergeCell ref="H32:H33"/>
    <mergeCell ref="I32:I33"/>
    <mergeCell ref="N30:N31"/>
    <mergeCell ref="I28:I29"/>
    <mergeCell ref="H26:H27"/>
    <mergeCell ref="I26:I27"/>
    <mergeCell ref="H24:H25"/>
    <mergeCell ref="I24:I25"/>
    <mergeCell ref="O30:O31"/>
    <mergeCell ref="J32:J33"/>
    <mergeCell ref="K32:K33"/>
    <mergeCell ref="L32:L33"/>
    <mergeCell ref="M32:M33"/>
    <mergeCell ref="N32:N33"/>
    <mergeCell ref="O32:O33"/>
    <mergeCell ref="J30:J31"/>
    <mergeCell ref="K30:K31"/>
    <mergeCell ref="L30:L31"/>
    <mergeCell ref="A18:B19"/>
    <mergeCell ref="C18:C19"/>
    <mergeCell ref="D18:D19"/>
    <mergeCell ref="E18:E19"/>
    <mergeCell ref="F18:F19"/>
    <mergeCell ref="G18:G19"/>
    <mergeCell ref="N18:N19"/>
    <mergeCell ref="O18:O19"/>
    <mergeCell ref="J18:J19"/>
    <mergeCell ref="K18:K19"/>
    <mergeCell ref="L18:L19"/>
    <mergeCell ref="M18:M19"/>
    <mergeCell ref="H18:H19"/>
    <mergeCell ref="I18:I19"/>
    <mergeCell ref="A38:B39"/>
    <mergeCell ref="C38:C39"/>
    <mergeCell ref="D38:D39"/>
    <mergeCell ref="E38:E39"/>
    <mergeCell ref="F38:F39"/>
    <mergeCell ref="G38:G39"/>
    <mergeCell ref="H38:H39"/>
    <mergeCell ref="I38:I39"/>
    <mergeCell ref="H34:H35"/>
    <mergeCell ref="I34:I35"/>
    <mergeCell ref="J38:J39"/>
    <mergeCell ref="K38:K39"/>
    <mergeCell ref="J36:J37"/>
    <mergeCell ref="K36:K37"/>
    <mergeCell ref="L38:L39"/>
    <mergeCell ref="M38:M39"/>
    <mergeCell ref="A34:B35"/>
    <mergeCell ref="C34:C35"/>
    <mergeCell ref="D34:D35"/>
    <mergeCell ref="E34:E35"/>
    <mergeCell ref="F34:F35"/>
    <mergeCell ref="G34:G35"/>
    <mergeCell ref="J34:J35"/>
    <mergeCell ref="K34:K35"/>
    <mergeCell ref="L34:L35"/>
    <mergeCell ref="M34:M35"/>
    <mergeCell ref="N38:N39"/>
    <mergeCell ref="O38:O39"/>
    <mergeCell ref="N34:N35"/>
    <mergeCell ref="O34:O35"/>
    <mergeCell ref="N36:N37"/>
    <mergeCell ref="O36:O37"/>
    <mergeCell ref="L36:L37"/>
    <mergeCell ref="M36:M37"/>
    <mergeCell ref="A36:B37"/>
    <mergeCell ref="C36:C37"/>
    <mergeCell ref="D36:D37"/>
    <mergeCell ref="E36:E37"/>
    <mergeCell ref="F36:F37"/>
    <mergeCell ref="G36:G37"/>
    <mergeCell ref="H36:H37"/>
    <mergeCell ref="I36:I37"/>
  </mergeCells>
  <printOptions horizontalCentered="1" verticalCentered="1"/>
  <pageMargins left="0" right="0" top="0" bottom="0.3937007874015748" header="0" footer="0.1968503937007874"/>
  <pageSetup firstPageNumber="60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7"/>
  <sheetViews>
    <sheetView showZeros="0" zoomScalePageLayoutView="0" workbookViewId="0" topLeftCell="A239">
      <selection activeCell="D242" sqref="D242"/>
    </sheetView>
  </sheetViews>
  <sheetFormatPr defaultColWidth="9.125" defaultRowHeight="12.75"/>
  <cols>
    <col min="1" max="1" width="8.375" style="300" customWidth="1"/>
    <col min="2" max="2" width="72.125" style="251" customWidth="1"/>
    <col min="3" max="4" width="12.125" style="251" customWidth="1"/>
    <col min="5" max="5" width="8.625" style="251" customWidth="1"/>
    <col min="6" max="16384" width="9.125" style="251" customWidth="1"/>
  </cols>
  <sheetData>
    <row r="1" spans="1:5" ht="12.75">
      <c r="A1" s="947" t="s">
        <v>147</v>
      </c>
      <c r="B1" s="947"/>
      <c r="C1" s="948"/>
      <c r="D1" s="948"/>
      <c r="E1" s="944"/>
    </row>
    <row r="2" spans="1:5" ht="12.75">
      <c r="A2" s="947" t="s">
        <v>128</v>
      </c>
      <c r="B2" s="947"/>
      <c r="C2" s="948"/>
      <c r="D2" s="948"/>
      <c r="E2" s="944"/>
    </row>
    <row r="3" spans="1:2" ht="12.75">
      <c r="A3" s="249"/>
      <c r="B3" s="250"/>
    </row>
    <row r="4" spans="1:5" ht="11.25" customHeight="1">
      <c r="A4" s="249"/>
      <c r="B4" s="249"/>
      <c r="C4" s="252"/>
      <c r="D4" s="252"/>
      <c r="E4" s="252" t="s">
        <v>148</v>
      </c>
    </row>
    <row r="5" spans="1:5" s="253" customFormat="1" ht="19.5" customHeight="1">
      <c r="A5" s="953" t="s">
        <v>163</v>
      </c>
      <c r="B5" s="951" t="s">
        <v>141</v>
      </c>
      <c r="C5" s="941" t="s">
        <v>906</v>
      </c>
      <c r="D5" s="941" t="s">
        <v>597</v>
      </c>
      <c r="E5" s="949" t="s">
        <v>281</v>
      </c>
    </row>
    <row r="6" spans="1:5" s="253" customFormat="1" ht="17.25" customHeight="1">
      <c r="A6" s="952"/>
      <c r="B6" s="952"/>
      <c r="C6" s="954"/>
      <c r="D6" s="954"/>
      <c r="E6" s="950"/>
    </row>
    <row r="7" spans="1:5" s="253" customFormat="1" ht="11.25" customHeight="1">
      <c r="A7" s="254" t="s">
        <v>114</v>
      </c>
      <c r="B7" s="255" t="s">
        <v>115</v>
      </c>
      <c r="C7" s="481" t="s">
        <v>116</v>
      </c>
      <c r="D7" s="481" t="s">
        <v>117</v>
      </c>
      <c r="E7" s="255" t="s">
        <v>118</v>
      </c>
    </row>
    <row r="8" spans="1:5" s="258" customFormat="1" ht="16.5" customHeight="1">
      <c r="A8" s="256"/>
      <c r="B8" s="586" t="s">
        <v>408</v>
      </c>
      <c r="C8" s="566"/>
      <c r="D8" s="566"/>
      <c r="E8" s="378"/>
    </row>
    <row r="9" spans="1:5" ht="12" customHeight="1">
      <c r="A9" s="259"/>
      <c r="B9" s="260"/>
      <c r="C9" s="367"/>
      <c r="D9" s="367"/>
      <c r="E9" s="260"/>
    </row>
    <row r="10" spans="1:5" ht="12" customHeight="1">
      <c r="A10" s="264">
        <v>1010</v>
      </c>
      <c r="B10" s="275" t="s">
        <v>183</v>
      </c>
      <c r="C10" s="370">
        <f>SUM(C11:C16)</f>
        <v>1475835</v>
      </c>
      <c r="D10" s="370">
        <f>SUM(D11:D16)</f>
        <v>1585253</v>
      </c>
      <c r="E10" s="870">
        <f>SUM(D10/C10)</f>
        <v>1.0741397242916721</v>
      </c>
    </row>
    <row r="11" spans="1:5" ht="12" customHeight="1">
      <c r="A11" s="259">
        <v>1011</v>
      </c>
      <c r="B11" s="260" t="s">
        <v>184</v>
      </c>
      <c r="C11" s="367">
        <v>74887</v>
      </c>
      <c r="D11" s="367">
        <v>140794</v>
      </c>
      <c r="E11" s="567">
        <f aca="true" t="shared" si="0" ref="E11:E74">SUM(D11/C11)</f>
        <v>1.8800859962343264</v>
      </c>
    </row>
    <row r="12" spans="1:5" ht="12" customHeight="1">
      <c r="A12" s="259">
        <v>1012</v>
      </c>
      <c r="B12" s="260" t="s">
        <v>185</v>
      </c>
      <c r="C12" s="367">
        <v>695317</v>
      </c>
      <c r="D12" s="367">
        <v>695317</v>
      </c>
      <c r="E12" s="567">
        <f t="shared" si="0"/>
        <v>1</v>
      </c>
    </row>
    <row r="13" spans="1:5" ht="12" customHeight="1">
      <c r="A13" s="259">
        <v>1013</v>
      </c>
      <c r="B13" s="260" t="s">
        <v>242</v>
      </c>
      <c r="C13" s="367">
        <v>443802</v>
      </c>
      <c r="D13" s="367">
        <v>448516</v>
      </c>
      <c r="E13" s="567">
        <f t="shared" si="0"/>
        <v>1.0106218538897977</v>
      </c>
    </row>
    <row r="14" spans="1:5" ht="12" customHeight="1">
      <c r="A14" s="259">
        <v>1014</v>
      </c>
      <c r="B14" s="260" t="s">
        <v>186</v>
      </c>
      <c r="C14" s="367">
        <v>136589</v>
      </c>
      <c r="D14" s="367">
        <v>136589</v>
      </c>
      <c r="E14" s="567">
        <f t="shared" si="0"/>
        <v>1</v>
      </c>
    </row>
    <row r="15" spans="1:7" ht="12" customHeight="1">
      <c r="A15" s="259">
        <v>1015</v>
      </c>
      <c r="B15" s="260" t="s">
        <v>187</v>
      </c>
      <c r="C15" s="367">
        <v>125240</v>
      </c>
      <c r="D15" s="367">
        <v>164037</v>
      </c>
      <c r="E15" s="567">
        <f t="shared" si="0"/>
        <v>1.3097812200574896</v>
      </c>
      <c r="F15" s="864"/>
      <c r="G15" s="864"/>
    </row>
    <row r="16" spans="1:5" ht="12" customHeight="1">
      <c r="A16" s="259">
        <v>1016</v>
      </c>
      <c r="B16" s="260" t="s">
        <v>188</v>
      </c>
      <c r="C16" s="367"/>
      <c r="D16" s="367"/>
      <c r="E16" s="567"/>
    </row>
    <row r="17" spans="1:5" ht="12" customHeight="1">
      <c r="A17" s="264">
        <v>1020</v>
      </c>
      <c r="B17" s="275" t="s">
        <v>189</v>
      </c>
      <c r="C17" s="367"/>
      <c r="D17" s="367"/>
      <c r="E17" s="567"/>
    </row>
    <row r="18" spans="1:5" ht="12" customHeight="1" thickBot="1">
      <c r="A18" s="295">
        <v>1030</v>
      </c>
      <c r="B18" s="381" t="s">
        <v>190</v>
      </c>
      <c r="C18" s="568"/>
      <c r="D18" s="568">
        <v>8090</v>
      </c>
      <c r="E18" s="872"/>
    </row>
    <row r="19" spans="1:5" ht="16.5" customHeight="1" thickBot="1">
      <c r="A19" s="292"/>
      <c r="B19" s="569" t="s">
        <v>191</v>
      </c>
      <c r="C19" s="372">
        <f>SUM(C10)</f>
        <v>1475835</v>
      </c>
      <c r="D19" s="372">
        <f>SUM(D10+D18)</f>
        <v>1593343</v>
      </c>
      <c r="E19" s="874">
        <f t="shared" si="0"/>
        <v>1.0796213668872199</v>
      </c>
    </row>
    <row r="20" spans="1:5" ht="12" customHeight="1">
      <c r="A20" s="287"/>
      <c r="B20" s="303"/>
      <c r="C20" s="286"/>
      <c r="D20" s="286"/>
      <c r="E20" s="871"/>
    </row>
    <row r="21" spans="1:5" ht="12" customHeight="1">
      <c r="A21" s="261">
        <v>1040</v>
      </c>
      <c r="B21" s="262" t="s">
        <v>192</v>
      </c>
      <c r="C21" s="264">
        <f>SUM(C22:C23)</f>
        <v>3100000</v>
      </c>
      <c r="D21" s="264">
        <f>SUM(D22:D23)</f>
        <v>3100000</v>
      </c>
      <c r="E21" s="870">
        <f t="shared" si="0"/>
        <v>1</v>
      </c>
    </row>
    <row r="22" spans="1:5" ht="12" customHeight="1">
      <c r="A22" s="272">
        <v>1041</v>
      </c>
      <c r="B22" s="270" t="s">
        <v>855</v>
      </c>
      <c r="C22" s="259">
        <v>2650000</v>
      </c>
      <c r="D22" s="259">
        <v>2650000</v>
      </c>
      <c r="E22" s="567">
        <f t="shared" si="0"/>
        <v>1</v>
      </c>
    </row>
    <row r="23" spans="1:5" ht="12" customHeight="1">
      <c r="A23" s="272">
        <v>1042</v>
      </c>
      <c r="B23" s="270" t="s">
        <v>856</v>
      </c>
      <c r="C23" s="259">
        <v>450000</v>
      </c>
      <c r="D23" s="259">
        <v>450000</v>
      </c>
      <c r="E23" s="567">
        <f t="shared" si="0"/>
        <v>1</v>
      </c>
    </row>
    <row r="24" spans="1:5" ht="12" customHeight="1">
      <c r="A24" s="266">
        <v>1050</v>
      </c>
      <c r="B24" s="265" t="s">
        <v>193</v>
      </c>
      <c r="C24" s="264">
        <f>SUM(C25:C27)</f>
        <v>3597165</v>
      </c>
      <c r="D24" s="264">
        <f>SUM(D25:D27)</f>
        <v>3703165</v>
      </c>
      <c r="E24" s="870">
        <f t="shared" si="0"/>
        <v>1.029467650218992</v>
      </c>
    </row>
    <row r="25" spans="1:5" ht="12.75" customHeight="1">
      <c r="A25" s="273">
        <v>1051</v>
      </c>
      <c r="B25" s="260" t="s">
        <v>149</v>
      </c>
      <c r="C25" s="259">
        <v>3352165</v>
      </c>
      <c r="D25" s="259">
        <v>3458165</v>
      </c>
      <c r="E25" s="567">
        <f t="shared" si="0"/>
        <v>1.0316213551540572</v>
      </c>
    </row>
    <row r="26" spans="1:5" ht="12.75" customHeight="1">
      <c r="A26" s="273">
        <v>1052</v>
      </c>
      <c r="B26" s="274" t="s">
        <v>246</v>
      </c>
      <c r="C26" s="259">
        <v>170000</v>
      </c>
      <c r="D26" s="259">
        <v>170000</v>
      </c>
      <c r="E26" s="567">
        <f t="shared" si="0"/>
        <v>1</v>
      </c>
    </row>
    <row r="27" spans="1:5" ht="12.75" customHeight="1">
      <c r="A27" s="273">
        <v>1053</v>
      </c>
      <c r="B27" s="268" t="s">
        <v>145</v>
      </c>
      <c r="C27" s="259">
        <v>75000</v>
      </c>
      <c r="D27" s="259">
        <v>75000</v>
      </c>
      <c r="E27" s="567">
        <f t="shared" si="0"/>
        <v>1</v>
      </c>
    </row>
    <row r="28" spans="1:5" ht="12" customHeight="1">
      <c r="A28" s="266">
        <v>1070</v>
      </c>
      <c r="B28" s="265" t="s">
        <v>152</v>
      </c>
      <c r="C28" s="264">
        <f>SUM(C29:C40)</f>
        <v>494368</v>
      </c>
      <c r="D28" s="264">
        <f>SUM(D29:D40)</f>
        <v>494518</v>
      </c>
      <c r="E28" s="870">
        <f t="shared" si="0"/>
        <v>1.0003034176969383</v>
      </c>
    </row>
    <row r="29" spans="1:5" ht="12" customHeight="1">
      <c r="A29" s="273">
        <v>1071</v>
      </c>
      <c r="B29" s="270" t="s">
        <v>194</v>
      </c>
      <c r="C29" s="259">
        <v>7000</v>
      </c>
      <c r="D29" s="259">
        <v>7000</v>
      </c>
      <c r="E29" s="567">
        <f t="shared" si="0"/>
        <v>1</v>
      </c>
    </row>
    <row r="30" spans="1:5" ht="12" customHeight="1">
      <c r="A30" s="273">
        <v>1072</v>
      </c>
      <c r="B30" s="268" t="s">
        <v>195</v>
      </c>
      <c r="C30" s="259"/>
      <c r="D30" s="259"/>
      <c r="E30" s="567"/>
    </row>
    <row r="31" spans="1:5" ht="12" customHeight="1">
      <c r="A31" s="273">
        <v>1073</v>
      </c>
      <c r="B31" s="260" t="s">
        <v>196</v>
      </c>
      <c r="C31" s="259"/>
      <c r="D31" s="259">
        <v>150</v>
      </c>
      <c r="E31" s="567"/>
    </row>
    <row r="32" spans="1:5" ht="12" customHeight="1">
      <c r="A32" s="273">
        <v>1074</v>
      </c>
      <c r="B32" s="260" t="s">
        <v>197</v>
      </c>
      <c r="C32" s="259">
        <v>4000</v>
      </c>
      <c r="D32" s="259">
        <v>4000</v>
      </c>
      <c r="E32" s="567">
        <f t="shared" si="0"/>
        <v>1</v>
      </c>
    </row>
    <row r="33" spans="1:5" ht="12" customHeight="1">
      <c r="A33" s="273">
        <v>1075</v>
      </c>
      <c r="B33" s="268" t="s">
        <v>885</v>
      </c>
      <c r="C33" s="259">
        <v>20000</v>
      </c>
      <c r="D33" s="259">
        <v>20000</v>
      </c>
      <c r="E33" s="567">
        <f t="shared" si="0"/>
        <v>1</v>
      </c>
    </row>
    <row r="34" spans="1:5" ht="12" customHeight="1">
      <c r="A34" s="273">
        <v>1076</v>
      </c>
      <c r="B34" s="268" t="s">
        <v>837</v>
      </c>
      <c r="C34" s="259">
        <v>8868</v>
      </c>
      <c r="D34" s="259">
        <v>8868</v>
      </c>
      <c r="E34" s="567">
        <f t="shared" si="0"/>
        <v>1</v>
      </c>
    </row>
    <row r="35" spans="1:5" ht="12" customHeight="1">
      <c r="A35" s="273">
        <v>1077</v>
      </c>
      <c r="B35" s="274" t="s">
        <v>198</v>
      </c>
      <c r="C35" s="259">
        <v>236000</v>
      </c>
      <c r="D35" s="259">
        <v>236000</v>
      </c>
      <c r="E35" s="567">
        <f t="shared" si="0"/>
        <v>1</v>
      </c>
    </row>
    <row r="36" spans="1:5" ht="12" customHeight="1">
      <c r="A36" s="273">
        <v>1078</v>
      </c>
      <c r="B36" s="270" t="s">
        <v>199</v>
      </c>
      <c r="C36" s="259">
        <v>7500</v>
      </c>
      <c r="D36" s="259">
        <v>7500</v>
      </c>
      <c r="E36" s="567">
        <f t="shared" si="0"/>
        <v>1</v>
      </c>
    </row>
    <row r="37" spans="1:5" ht="12" customHeight="1">
      <c r="A37" s="273">
        <v>1079</v>
      </c>
      <c r="B37" s="270" t="s">
        <v>200</v>
      </c>
      <c r="C37" s="259">
        <v>90000</v>
      </c>
      <c r="D37" s="259">
        <v>90000</v>
      </c>
      <c r="E37" s="567">
        <f t="shared" si="0"/>
        <v>1</v>
      </c>
    </row>
    <row r="38" spans="1:5" ht="12" customHeight="1">
      <c r="A38" s="273">
        <v>1080</v>
      </c>
      <c r="B38" s="401" t="s">
        <v>201</v>
      </c>
      <c r="C38" s="259">
        <v>40000</v>
      </c>
      <c r="D38" s="259">
        <v>40000</v>
      </c>
      <c r="E38" s="567">
        <f t="shared" si="0"/>
        <v>1</v>
      </c>
    </row>
    <row r="39" spans="1:5" ht="12" customHeight="1">
      <c r="A39" s="272">
        <v>1081</v>
      </c>
      <c r="B39" s="401" t="s">
        <v>886</v>
      </c>
      <c r="C39" s="259">
        <v>5000</v>
      </c>
      <c r="D39" s="259">
        <v>5000</v>
      </c>
      <c r="E39" s="567">
        <f t="shared" si="0"/>
        <v>1</v>
      </c>
    </row>
    <row r="40" spans="1:5" ht="13.5" customHeight="1" thickBot="1">
      <c r="A40" s="291">
        <v>1082</v>
      </c>
      <c r="B40" s="865" t="s">
        <v>126</v>
      </c>
      <c r="C40" s="866">
        <v>76000</v>
      </c>
      <c r="D40" s="866">
        <v>76000</v>
      </c>
      <c r="E40" s="872">
        <f t="shared" si="0"/>
        <v>1</v>
      </c>
    </row>
    <row r="41" spans="1:5" ht="17.25" customHeight="1" thickBot="1">
      <c r="A41" s="293"/>
      <c r="B41" s="570" t="s">
        <v>202</v>
      </c>
      <c r="C41" s="571">
        <f>SUM(C21+C24+C28)</f>
        <v>7191533</v>
      </c>
      <c r="D41" s="571">
        <f>SUM(D21+D24+D28)</f>
        <v>7297683</v>
      </c>
      <c r="E41" s="874">
        <f t="shared" si="0"/>
        <v>1.0147604133916928</v>
      </c>
    </row>
    <row r="42" spans="1:5" ht="12" customHeight="1">
      <c r="A42" s="273"/>
      <c r="B42" s="472"/>
      <c r="C42" s="269"/>
      <c r="D42" s="269"/>
      <c r="E42" s="871"/>
    </row>
    <row r="43" spans="1:5" ht="12" customHeight="1">
      <c r="A43" s="266">
        <v>1090</v>
      </c>
      <c r="B43" s="572" t="s">
        <v>203</v>
      </c>
      <c r="C43" s="264">
        <f>SUM(C44:C50)</f>
        <v>1283000</v>
      </c>
      <c r="D43" s="264">
        <f>SUM(D44:D50)</f>
        <v>1283000</v>
      </c>
      <c r="E43" s="870">
        <f t="shared" si="0"/>
        <v>1</v>
      </c>
    </row>
    <row r="44" spans="1:5" ht="12" customHeight="1">
      <c r="A44" s="273">
        <v>1091</v>
      </c>
      <c r="B44" s="401" t="s">
        <v>4</v>
      </c>
      <c r="C44" s="259">
        <v>115000</v>
      </c>
      <c r="D44" s="259">
        <v>115000</v>
      </c>
      <c r="E44" s="567">
        <f t="shared" si="0"/>
        <v>1</v>
      </c>
    </row>
    <row r="45" spans="1:5" ht="12" customHeight="1">
      <c r="A45" s="273">
        <v>1092</v>
      </c>
      <c r="B45" s="270" t="s">
        <v>127</v>
      </c>
      <c r="C45" s="259">
        <v>443000</v>
      </c>
      <c r="D45" s="259">
        <v>443000</v>
      </c>
      <c r="E45" s="567">
        <f t="shared" si="0"/>
        <v>1</v>
      </c>
    </row>
    <row r="46" spans="1:5" ht="12" customHeight="1">
      <c r="A46" s="273">
        <v>1093</v>
      </c>
      <c r="B46" s="270" t="s">
        <v>5</v>
      </c>
      <c r="C46" s="259">
        <v>15000</v>
      </c>
      <c r="D46" s="259">
        <v>15000</v>
      </c>
      <c r="E46" s="567">
        <f t="shared" si="0"/>
        <v>1</v>
      </c>
    </row>
    <row r="47" spans="1:5" ht="12" customHeight="1">
      <c r="A47" s="273">
        <v>1094</v>
      </c>
      <c r="B47" s="270" t="s">
        <v>6</v>
      </c>
      <c r="C47" s="259">
        <v>15000</v>
      </c>
      <c r="D47" s="259">
        <v>15000</v>
      </c>
      <c r="E47" s="567">
        <f t="shared" si="0"/>
        <v>1</v>
      </c>
    </row>
    <row r="48" spans="1:5" ht="12" customHeight="1">
      <c r="A48" s="273">
        <v>1095</v>
      </c>
      <c r="B48" s="274" t="s">
        <v>381</v>
      </c>
      <c r="C48" s="259">
        <v>340000</v>
      </c>
      <c r="D48" s="259">
        <v>340000</v>
      </c>
      <c r="E48" s="567">
        <f t="shared" si="0"/>
        <v>1</v>
      </c>
    </row>
    <row r="49" spans="1:5" ht="12" customHeight="1">
      <c r="A49" s="273">
        <v>1096</v>
      </c>
      <c r="B49" s="274" t="s">
        <v>352</v>
      </c>
      <c r="C49" s="259">
        <v>350000</v>
      </c>
      <c r="D49" s="259">
        <v>350000</v>
      </c>
      <c r="E49" s="567">
        <f t="shared" si="0"/>
        <v>1</v>
      </c>
    </row>
    <row r="50" spans="1:5" ht="12" customHeight="1">
      <c r="A50" s="273">
        <v>1097</v>
      </c>
      <c r="B50" s="274" t="s">
        <v>353</v>
      </c>
      <c r="C50" s="259">
        <v>5000</v>
      </c>
      <c r="D50" s="259">
        <v>5000</v>
      </c>
      <c r="E50" s="567">
        <f t="shared" si="0"/>
        <v>1</v>
      </c>
    </row>
    <row r="51" spans="1:5" ht="12" customHeight="1">
      <c r="A51" s="266">
        <v>1100</v>
      </c>
      <c r="B51" s="572" t="s">
        <v>204</v>
      </c>
      <c r="C51" s="264">
        <f>SUM(C52:C54)</f>
        <v>205066</v>
      </c>
      <c r="D51" s="264">
        <f>SUM(D52:D54)</f>
        <v>205066</v>
      </c>
      <c r="E51" s="870">
        <f t="shared" si="0"/>
        <v>1</v>
      </c>
    </row>
    <row r="52" spans="1:5" ht="12" customHeight="1">
      <c r="A52" s="273">
        <v>1101</v>
      </c>
      <c r="B52" s="274" t="s">
        <v>205</v>
      </c>
      <c r="C52" s="259">
        <v>14066</v>
      </c>
      <c r="D52" s="259">
        <v>14066</v>
      </c>
      <c r="E52" s="567">
        <f t="shared" si="0"/>
        <v>1</v>
      </c>
    </row>
    <row r="53" spans="1:5" ht="12" customHeight="1">
      <c r="A53" s="273">
        <v>1102</v>
      </c>
      <c r="B53" s="270" t="s">
        <v>206</v>
      </c>
      <c r="C53" s="259">
        <v>141000</v>
      </c>
      <c r="D53" s="259">
        <v>141000</v>
      </c>
      <c r="E53" s="567">
        <f t="shared" si="0"/>
        <v>1</v>
      </c>
    </row>
    <row r="54" spans="1:5" ht="12" customHeight="1">
      <c r="A54" s="273">
        <v>1103</v>
      </c>
      <c r="B54" s="270" t="s">
        <v>207</v>
      </c>
      <c r="C54" s="259">
        <v>50000</v>
      </c>
      <c r="D54" s="259">
        <v>50000</v>
      </c>
      <c r="E54" s="567">
        <f t="shared" si="0"/>
        <v>1</v>
      </c>
    </row>
    <row r="55" spans="1:5" ht="12" customHeight="1">
      <c r="A55" s="266">
        <v>1110</v>
      </c>
      <c r="B55" s="275" t="s">
        <v>208</v>
      </c>
      <c r="C55" s="259"/>
      <c r="D55" s="259"/>
      <c r="E55" s="567"/>
    </row>
    <row r="56" spans="1:5" ht="12" customHeight="1">
      <c r="A56" s="266">
        <v>1120</v>
      </c>
      <c r="B56" s="275" t="s">
        <v>209</v>
      </c>
      <c r="C56" s="264">
        <f>SUM(C57:C61)</f>
        <v>1245305</v>
      </c>
      <c r="D56" s="264">
        <f>SUM(D57:D61)</f>
        <v>1245305</v>
      </c>
      <c r="E56" s="870">
        <f t="shared" si="0"/>
        <v>1</v>
      </c>
    </row>
    <row r="57" spans="1:5" ht="12" customHeight="1">
      <c r="A57" s="273">
        <v>1121</v>
      </c>
      <c r="B57" s="260" t="s">
        <v>348</v>
      </c>
      <c r="C57" s="259">
        <v>44298</v>
      </c>
      <c r="D57" s="259">
        <v>44298</v>
      </c>
      <c r="E57" s="567">
        <f t="shared" si="0"/>
        <v>1</v>
      </c>
    </row>
    <row r="58" spans="1:5" ht="12" customHeight="1">
      <c r="A58" s="273">
        <v>1122</v>
      </c>
      <c r="B58" s="260" t="s">
        <v>362</v>
      </c>
      <c r="C58" s="259">
        <v>222750</v>
      </c>
      <c r="D58" s="259">
        <v>222750</v>
      </c>
      <c r="E58" s="567">
        <f t="shared" si="0"/>
        <v>1</v>
      </c>
    </row>
    <row r="59" spans="1:5" ht="12" customHeight="1">
      <c r="A59" s="273">
        <v>1123</v>
      </c>
      <c r="B59" s="268" t="s">
        <v>367</v>
      </c>
      <c r="C59" s="259">
        <v>134000</v>
      </c>
      <c r="D59" s="259">
        <v>134000</v>
      </c>
      <c r="E59" s="567">
        <f t="shared" si="0"/>
        <v>1</v>
      </c>
    </row>
    <row r="60" spans="1:5" ht="12" customHeight="1">
      <c r="A60" s="273">
        <v>1124</v>
      </c>
      <c r="B60" s="472" t="s">
        <v>883</v>
      </c>
      <c r="C60" s="259">
        <v>369270</v>
      </c>
      <c r="D60" s="259">
        <v>369270</v>
      </c>
      <c r="E60" s="567">
        <f t="shared" si="0"/>
        <v>1</v>
      </c>
    </row>
    <row r="61" spans="1:5" ht="12" customHeight="1">
      <c r="A61" s="273">
        <v>1125</v>
      </c>
      <c r="B61" s="268" t="s">
        <v>884</v>
      </c>
      <c r="C61" s="259">
        <v>474987</v>
      </c>
      <c r="D61" s="259">
        <v>474987</v>
      </c>
      <c r="E61" s="567">
        <f t="shared" si="0"/>
        <v>1</v>
      </c>
    </row>
    <row r="62" spans="1:5" ht="12" customHeight="1">
      <c r="A62" s="266">
        <v>1130</v>
      </c>
      <c r="B62" s="265" t="s">
        <v>210</v>
      </c>
      <c r="C62" s="264"/>
      <c r="D62" s="264"/>
      <c r="E62" s="567"/>
    </row>
    <row r="63" spans="1:5" ht="12" customHeight="1">
      <c r="A63" s="266">
        <v>1140</v>
      </c>
      <c r="B63" s="267" t="s">
        <v>211</v>
      </c>
      <c r="C63" s="264">
        <f>SUM(C64)</f>
        <v>40000</v>
      </c>
      <c r="D63" s="264">
        <f>SUM(D64)</f>
        <v>40000</v>
      </c>
      <c r="E63" s="870">
        <f t="shared" si="0"/>
        <v>1</v>
      </c>
    </row>
    <row r="64" spans="1:5" ht="12" customHeight="1">
      <c r="A64" s="273">
        <v>1141</v>
      </c>
      <c r="B64" s="270" t="s">
        <v>7</v>
      </c>
      <c r="C64" s="259">
        <v>40000</v>
      </c>
      <c r="D64" s="259">
        <v>40000</v>
      </c>
      <c r="E64" s="567">
        <f t="shared" si="0"/>
        <v>1</v>
      </c>
    </row>
    <row r="65" spans="1:5" ht="12" customHeight="1" thickBot="1">
      <c r="A65" s="295">
        <v>1150</v>
      </c>
      <c r="B65" s="381" t="s">
        <v>212</v>
      </c>
      <c r="C65" s="283"/>
      <c r="D65" s="283"/>
      <c r="E65" s="872"/>
    </row>
    <row r="66" spans="1:5" ht="18.75" customHeight="1" thickBot="1">
      <c r="A66" s="293"/>
      <c r="B66" s="353" t="s">
        <v>414</v>
      </c>
      <c r="C66" s="571">
        <f>SUM(C63+C65+C62+C56+C55+C51+C43)</f>
        <v>2773371</v>
      </c>
      <c r="D66" s="571">
        <f>SUM(D63+D65+D62+D56+D55+D51+D43)</f>
        <v>2773371</v>
      </c>
      <c r="E66" s="874">
        <f t="shared" si="0"/>
        <v>1</v>
      </c>
    </row>
    <row r="67" spans="1:5" ht="12" customHeight="1">
      <c r="A67" s="288"/>
      <c r="B67" s="573"/>
      <c r="C67" s="269"/>
      <c r="D67" s="269"/>
      <c r="E67" s="871"/>
    </row>
    <row r="68" spans="1:5" ht="15" customHeight="1" thickBot="1">
      <c r="A68" s="277">
        <v>1160</v>
      </c>
      <c r="B68" s="299" t="s">
        <v>213</v>
      </c>
      <c r="C68" s="283"/>
      <c r="D68" s="283"/>
      <c r="E68" s="872"/>
    </row>
    <row r="69" spans="1:5" ht="18" customHeight="1" thickBot="1">
      <c r="A69" s="293"/>
      <c r="B69" s="569" t="s">
        <v>214</v>
      </c>
      <c r="C69" s="280">
        <f>SUM(C68)</f>
        <v>0</v>
      </c>
      <c r="D69" s="280">
        <f>SUM(D68)</f>
        <v>0</v>
      </c>
      <c r="E69" s="873"/>
    </row>
    <row r="70" spans="1:5" ht="12" customHeight="1" thickBot="1">
      <c r="A70" s="293"/>
      <c r="B70" s="353"/>
      <c r="C70" s="284"/>
      <c r="D70" s="284"/>
      <c r="E70" s="873"/>
    </row>
    <row r="71" spans="1:5" ht="18.75" customHeight="1" thickBot="1">
      <c r="A71" s="293"/>
      <c r="B71" s="574" t="s">
        <v>924</v>
      </c>
      <c r="C71" s="571">
        <f>SUM(C66+C41+C19+C69)</f>
        <v>11440739</v>
      </c>
      <c r="D71" s="571">
        <f>SUM(D66+D41+D19+D69)</f>
        <v>11664397</v>
      </c>
      <c r="E71" s="874">
        <f t="shared" si="0"/>
        <v>1.0195492616342354</v>
      </c>
    </row>
    <row r="72" spans="1:5" ht="12" customHeight="1">
      <c r="A72" s="273"/>
      <c r="B72" s="477"/>
      <c r="C72" s="269"/>
      <c r="D72" s="269"/>
      <c r="E72" s="871"/>
    </row>
    <row r="73" spans="1:5" ht="12" customHeight="1">
      <c r="A73" s="264">
        <v>1165</v>
      </c>
      <c r="B73" s="275" t="s">
        <v>215</v>
      </c>
      <c r="C73" s="259"/>
      <c r="D73" s="259"/>
      <c r="E73" s="567"/>
    </row>
    <row r="74" spans="1:5" ht="12" customHeight="1">
      <c r="A74" s="264">
        <v>1170</v>
      </c>
      <c r="B74" s="262" t="s">
        <v>216</v>
      </c>
      <c r="C74" s="264">
        <f>SUM(C75:C80)</f>
        <v>2395920</v>
      </c>
      <c r="D74" s="264">
        <f>SUM(D75:D80)</f>
        <v>2395920</v>
      </c>
      <c r="E74" s="870">
        <f t="shared" si="0"/>
        <v>1</v>
      </c>
    </row>
    <row r="75" spans="1:5" ht="12" customHeight="1">
      <c r="A75" s="272">
        <v>1171</v>
      </c>
      <c r="B75" s="270" t="s">
        <v>375</v>
      </c>
      <c r="C75" s="259"/>
      <c r="D75" s="259"/>
      <c r="E75" s="567"/>
    </row>
    <row r="76" spans="1:5" ht="12" customHeight="1">
      <c r="A76" s="272">
        <v>1172</v>
      </c>
      <c r="B76" s="401" t="s">
        <v>914</v>
      </c>
      <c r="C76" s="259">
        <v>62940</v>
      </c>
      <c r="D76" s="259">
        <v>62940</v>
      </c>
      <c r="E76" s="567">
        <f aca="true" t="shared" si="1" ref="E76:E133">SUM(D76/C76)</f>
        <v>1</v>
      </c>
    </row>
    <row r="77" spans="1:5" ht="12" customHeight="1">
      <c r="A77" s="272">
        <v>1173</v>
      </c>
      <c r="B77" s="401" t="s">
        <v>3</v>
      </c>
      <c r="C77" s="259"/>
      <c r="D77" s="259"/>
      <c r="E77" s="567"/>
    </row>
    <row r="78" spans="1:5" ht="12" customHeight="1">
      <c r="A78" s="272">
        <v>1174</v>
      </c>
      <c r="B78" s="401" t="s">
        <v>964</v>
      </c>
      <c r="C78" s="259">
        <v>2328260</v>
      </c>
      <c r="D78" s="259">
        <v>2328260</v>
      </c>
      <c r="E78" s="567">
        <f t="shared" si="1"/>
        <v>1</v>
      </c>
    </row>
    <row r="79" spans="1:5" ht="12" customHeight="1">
      <c r="A79" s="272">
        <v>1175</v>
      </c>
      <c r="B79" s="401" t="s">
        <v>915</v>
      </c>
      <c r="C79" s="259"/>
      <c r="D79" s="259"/>
      <c r="E79" s="567"/>
    </row>
    <row r="80" spans="1:5" ht="12" customHeight="1">
      <c r="A80" s="272">
        <v>1176</v>
      </c>
      <c r="B80" s="401" t="s">
        <v>961</v>
      </c>
      <c r="C80" s="259">
        <v>4720</v>
      </c>
      <c r="D80" s="259">
        <v>4720</v>
      </c>
      <c r="E80" s="567">
        <f t="shared" si="1"/>
        <v>1</v>
      </c>
    </row>
    <row r="81" spans="1:5" ht="12" customHeight="1">
      <c r="A81" s="264">
        <v>1180</v>
      </c>
      <c r="B81" s="281" t="s">
        <v>217</v>
      </c>
      <c r="C81" s="264">
        <f>SUM(C82:C84)</f>
        <v>1701355</v>
      </c>
      <c r="D81" s="264">
        <f>SUM(D82:D84)</f>
        <v>1701355</v>
      </c>
      <c r="E81" s="870">
        <f t="shared" si="1"/>
        <v>1</v>
      </c>
    </row>
    <row r="82" spans="1:5" ht="12" customHeight="1">
      <c r="A82" s="272">
        <v>1181</v>
      </c>
      <c r="B82" s="270" t="s">
        <v>318</v>
      </c>
      <c r="C82" s="259">
        <v>590535</v>
      </c>
      <c r="D82" s="259">
        <v>590535</v>
      </c>
      <c r="E82" s="567">
        <f t="shared" si="1"/>
        <v>1</v>
      </c>
    </row>
    <row r="83" spans="1:5" ht="12" customHeight="1">
      <c r="A83" s="272">
        <v>1182</v>
      </c>
      <c r="B83" s="260" t="s">
        <v>218</v>
      </c>
      <c r="C83" s="259">
        <v>1099000</v>
      </c>
      <c r="D83" s="259">
        <v>1099000</v>
      </c>
      <c r="E83" s="567">
        <f t="shared" si="1"/>
        <v>1</v>
      </c>
    </row>
    <row r="84" spans="1:5" ht="12" customHeight="1" thickBot="1">
      <c r="A84" s="291">
        <v>1183</v>
      </c>
      <c r="B84" s="867" t="s">
        <v>131</v>
      </c>
      <c r="C84" s="866">
        <v>11820</v>
      </c>
      <c r="D84" s="866">
        <v>11820</v>
      </c>
      <c r="E84" s="872">
        <f t="shared" si="1"/>
        <v>1</v>
      </c>
    </row>
    <row r="85" spans="1:5" ht="15" customHeight="1" thickBot="1">
      <c r="A85" s="280"/>
      <c r="B85" s="353" t="s">
        <v>219</v>
      </c>
      <c r="C85" s="292">
        <f>SUM(C74+C81)</f>
        <v>4097275</v>
      </c>
      <c r="D85" s="292">
        <f>SUM(D74+D81)</f>
        <v>4097275</v>
      </c>
      <c r="E85" s="874">
        <f t="shared" si="1"/>
        <v>1</v>
      </c>
    </row>
    <row r="86" spans="1:5" ht="12" customHeight="1">
      <c r="A86" s="266"/>
      <c r="B86" s="274"/>
      <c r="C86" s="269"/>
      <c r="D86" s="269"/>
      <c r="E86" s="871"/>
    </row>
    <row r="87" spans="1:5" ht="12" customHeight="1">
      <c r="A87" s="264">
        <v>1190</v>
      </c>
      <c r="B87" s="267" t="s">
        <v>220</v>
      </c>
      <c r="C87" s="264">
        <f>SUM(C88+C91+C92)</f>
        <v>880000</v>
      </c>
      <c r="D87" s="264">
        <f>SUM(D88+D91+D92)</f>
        <v>880000</v>
      </c>
      <c r="E87" s="870">
        <f t="shared" si="1"/>
        <v>1</v>
      </c>
    </row>
    <row r="88" spans="1:5" ht="12" customHeight="1">
      <c r="A88" s="272">
        <v>1191</v>
      </c>
      <c r="B88" s="260" t="s">
        <v>221</v>
      </c>
      <c r="C88" s="259">
        <f>SUM(C89:C90)</f>
        <v>250000</v>
      </c>
      <c r="D88" s="259">
        <f>SUM(D89:D90)</f>
        <v>250000</v>
      </c>
      <c r="E88" s="567">
        <f t="shared" si="1"/>
        <v>1</v>
      </c>
    </row>
    <row r="89" spans="1:5" ht="12" customHeight="1">
      <c r="A89" s="272">
        <v>1192</v>
      </c>
      <c r="B89" s="270" t="s">
        <v>222</v>
      </c>
      <c r="C89" s="263"/>
      <c r="D89" s="263"/>
      <c r="E89" s="567"/>
    </row>
    <row r="90" spans="1:5" ht="12" customHeight="1">
      <c r="A90" s="272">
        <v>1193</v>
      </c>
      <c r="B90" s="270" t="s">
        <v>223</v>
      </c>
      <c r="C90" s="263">
        <v>250000</v>
      </c>
      <c r="D90" s="263">
        <v>250000</v>
      </c>
      <c r="E90" s="875">
        <f t="shared" si="1"/>
        <v>1</v>
      </c>
    </row>
    <row r="91" spans="1:5" ht="12" customHeight="1">
      <c r="A91" s="272">
        <v>1194</v>
      </c>
      <c r="B91" s="260" t="s">
        <v>151</v>
      </c>
      <c r="C91" s="259">
        <v>300000</v>
      </c>
      <c r="D91" s="259">
        <v>300000</v>
      </c>
      <c r="E91" s="567">
        <f t="shared" si="1"/>
        <v>1</v>
      </c>
    </row>
    <row r="92" spans="1:5" ht="12" customHeight="1" thickBot="1">
      <c r="A92" s="277">
        <v>1195</v>
      </c>
      <c r="B92" s="575" t="s">
        <v>323</v>
      </c>
      <c r="C92" s="283">
        <v>330000</v>
      </c>
      <c r="D92" s="283">
        <v>330000</v>
      </c>
      <c r="E92" s="872">
        <f t="shared" si="1"/>
        <v>1</v>
      </c>
    </row>
    <row r="93" spans="1:5" ht="15.75" customHeight="1" thickBot="1">
      <c r="A93" s="280"/>
      <c r="B93" s="353" t="s">
        <v>224</v>
      </c>
      <c r="C93" s="280">
        <f>SUM(C87)</f>
        <v>880000</v>
      </c>
      <c r="D93" s="280">
        <f>SUM(D87)</f>
        <v>880000</v>
      </c>
      <c r="E93" s="874">
        <f t="shared" si="1"/>
        <v>1</v>
      </c>
    </row>
    <row r="94" spans="1:5" ht="15.75" customHeight="1">
      <c r="A94" s="266"/>
      <c r="B94" s="573"/>
      <c r="C94" s="269"/>
      <c r="D94" s="269"/>
      <c r="E94" s="871"/>
    </row>
    <row r="95" spans="1:5" ht="12" customHeight="1">
      <c r="A95" s="264">
        <v>1200</v>
      </c>
      <c r="B95" s="303" t="s">
        <v>225</v>
      </c>
      <c r="C95" s="264">
        <f>SUM(C96:C99)</f>
        <v>65000</v>
      </c>
      <c r="D95" s="264">
        <f>SUM(D96:D99)</f>
        <v>65000</v>
      </c>
      <c r="E95" s="870">
        <f t="shared" si="1"/>
        <v>1</v>
      </c>
    </row>
    <row r="96" spans="1:5" ht="12" customHeight="1">
      <c r="A96" s="272">
        <v>1201</v>
      </c>
      <c r="B96" s="260" t="s">
        <v>376</v>
      </c>
      <c r="C96" s="259"/>
      <c r="D96" s="259"/>
      <c r="E96" s="567"/>
    </row>
    <row r="97" spans="1:5" ht="12" customHeight="1">
      <c r="A97" s="272">
        <v>1202</v>
      </c>
      <c r="B97" s="260" t="s">
        <v>377</v>
      </c>
      <c r="C97" s="259">
        <v>40000</v>
      </c>
      <c r="D97" s="259">
        <v>40000</v>
      </c>
      <c r="E97" s="567">
        <f t="shared" si="1"/>
        <v>1</v>
      </c>
    </row>
    <row r="98" spans="1:5" ht="12" customHeight="1">
      <c r="A98" s="272">
        <v>1203</v>
      </c>
      <c r="B98" s="268" t="s">
        <v>922</v>
      </c>
      <c r="C98" s="259">
        <v>25000</v>
      </c>
      <c r="D98" s="259">
        <v>25000</v>
      </c>
      <c r="E98" s="567">
        <f t="shared" si="1"/>
        <v>1</v>
      </c>
    </row>
    <row r="99" spans="1:5" ht="12" customHeight="1">
      <c r="A99" s="272">
        <v>1204</v>
      </c>
      <c r="B99" s="260" t="s">
        <v>13</v>
      </c>
      <c r="C99" s="259"/>
      <c r="D99" s="259"/>
      <c r="E99" s="567"/>
    </row>
    <row r="100" spans="1:5" ht="12" customHeight="1" thickBot="1">
      <c r="A100" s="295">
        <v>1210</v>
      </c>
      <c r="B100" s="303" t="s">
        <v>226</v>
      </c>
      <c r="C100" s="283">
        <v>2955</v>
      </c>
      <c r="D100" s="283">
        <v>2955</v>
      </c>
      <c r="E100" s="872">
        <f t="shared" si="1"/>
        <v>1</v>
      </c>
    </row>
    <row r="101" spans="1:5" ht="15.75" customHeight="1" thickBot="1">
      <c r="A101" s="280"/>
      <c r="B101" s="353" t="s">
        <v>227</v>
      </c>
      <c r="C101" s="280">
        <f>SUM(C95+C100)</f>
        <v>67955</v>
      </c>
      <c r="D101" s="280">
        <f>SUM(D95+D100)</f>
        <v>67955</v>
      </c>
      <c r="E101" s="874">
        <f t="shared" si="1"/>
        <v>1</v>
      </c>
    </row>
    <row r="102" spans="1:5" ht="12" customHeight="1" thickBot="1">
      <c r="A102" s="280"/>
      <c r="B102" s="303"/>
      <c r="C102" s="284"/>
      <c r="D102" s="284"/>
      <c r="E102" s="873"/>
    </row>
    <row r="103" spans="1:5" ht="24" customHeight="1" thickBot="1">
      <c r="A103" s="280"/>
      <c r="B103" s="580" t="s">
        <v>925</v>
      </c>
      <c r="C103" s="379">
        <f>SUM(C85+C93+C101)</f>
        <v>5045230</v>
      </c>
      <c r="D103" s="379">
        <f>SUM(D85+D93+D101)</f>
        <v>5045230</v>
      </c>
      <c r="E103" s="874">
        <f t="shared" si="1"/>
        <v>1</v>
      </c>
    </row>
    <row r="104" spans="1:5" ht="12.75" customHeight="1">
      <c r="A104" s="290"/>
      <c r="B104" s="576"/>
      <c r="C104" s="269"/>
      <c r="D104" s="269"/>
      <c r="E104" s="871"/>
    </row>
    <row r="105" spans="1:5" ht="12" customHeight="1" thickBot="1">
      <c r="A105" s="277">
        <v>1215</v>
      </c>
      <c r="B105" s="294" t="s">
        <v>228</v>
      </c>
      <c r="C105" s="283"/>
      <c r="D105" s="283">
        <v>1250698</v>
      </c>
      <c r="E105" s="872"/>
    </row>
    <row r="106" spans="1:5" ht="21.75" customHeight="1" thickBot="1">
      <c r="A106" s="280"/>
      <c r="B106" s="569" t="s">
        <v>887</v>
      </c>
      <c r="C106" s="284"/>
      <c r="D106" s="280">
        <f>SUM(D105)</f>
        <v>1250698</v>
      </c>
      <c r="E106" s="873"/>
    </row>
    <row r="107" spans="1:5" ht="12" customHeight="1">
      <c r="A107" s="290"/>
      <c r="B107" s="380"/>
      <c r="C107" s="269"/>
      <c r="D107" s="269"/>
      <c r="E107" s="871"/>
    </row>
    <row r="108" spans="1:5" ht="12" customHeight="1">
      <c r="A108" s="272">
        <v>1220</v>
      </c>
      <c r="B108" s="274" t="s">
        <v>229</v>
      </c>
      <c r="C108" s="259">
        <v>420000</v>
      </c>
      <c r="D108" s="259">
        <v>420000</v>
      </c>
      <c r="E108" s="567">
        <f t="shared" si="1"/>
        <v>1</v>
      </c>
    </row>
    <row r="109" spans="1:5" ht="12" customHeight="1" thickBot="1">
      <c r="A109" s="272">
        <v>1221</v>
      </c>
      <c r="B109" s="294" t="s">
        <v>228</v>
      </c>
      <c r="C109" s="283">
        <v>140000</v>
      </c>
      <c r="D109" s="283">
        <v>561348</v>
      </c>
      <c r="E109" s="872">
        <f t="shared" si="1"/>
        <v>4.009628571428571</v>
      </c>
    </row>
    <row r="110" spans="1:5" ht="18" customHeight="1" thickBot="1">
      <c r="A110" s="280"/>
      <c r="B110" s="352" t="s">
        <v>231</v>
      </c>
      <c r="C110" s="292">
        <f>SUM(C108:C109)</f>
        <v>560000</v>
      </c>
      <c r="D110" s="292">
        <f>SUM(D108:D109)</f>
        <v>981348</v>
      </c>
      <c r="E110" s="874">
        <f t="shared" si="1"/>
        <v>1.7524071428571428</v>
      </c>
    </row>
    <row r="111" spans="1:5" ht="12" customHeight="1" thickBot="1">
      <c r="A111" s="280"/>
      <c r="B111" s="303"/>
      <c r="C111" s="284"/>
      <c r="D111" s="284"/>
      <c r="E111" s="873"/>
    </row>
    <row r="112" spans="1:5" ht="16.5" customHeight="1" thickBot="1">
      <c r="A112" s="280"/>
      <c r="B112" s="577" t="s">
        <v>409</v>
      </c>
      <c r="C112" s="280">
        <f>SUM(C110+C103+C71)</f>
        <v>17045969</v>
      </c>
      <c r="D112" s="280">
        <f>SUM(D110+D103+D71+D106)</f>
        <v>18941673</v>
      </c>
      <c r="E112" s="874">
        <f t="shared" si="1"/>
        <v>1.11121127816201</v>
      </c>
    </row>
    <row r="113" spans="1:5" ht="12" customHeight="1">
      <c r="A113" s="290"/>
      <c r="B113" s="303"/>
      <c r="C113" s="585"/>
      <c r="D113" s="585"/>
      <c r="E113" s="871"/>
    </row>
    <row r="114" spans="1:5" ht="15.75" customHeight="1">
      <c r="A114" s="264"/>
      <c r="B114" s="587" t="s">
        <v>349</v>
      </c>
      <c r="C114" s="362"/>
      <c r="D114" s="362"/>
      <c r="E114" s="567"/>
    </row>
    <row r="115" spans="1:5" ht="12" customHeight="1">
      <c r="A115" s="264"/>
      <c r="B115" s="581"/>
      <c r="C115" s="578"/>
      <c r="D115" s="578"/>
      <c r="E115" s="567"/>
    </row>
    <row r="116" spans="1:5" ht="12" customHeight="1">
      <c r="A116" s="272">
        <v>1230</v>
      </c>
      <c r="B116" s="270" t="s">
        <v>189</v>
      </c>
      <c r="C116" s="362"/>
      <c r="D116" s="362"/>
      <c r="E116" s="567"/>
    </row>
    <row r="117" spans="1:5" ht="12" customHeight="1" thickBot="1">
      <c r="A117" s="277">
        <v>1231</v>
      </c>
      <c r="B117" s="278" t="s">
        <v>233</v>
      </c>
      <c r="C117" s="584"/>
      <c r="D117" s="584"/>
      <c r="E117" s="872"/>
    </row>
    <row r="118" spans="1:5" ht="12" customHeight="1" thickBot="1">
      <c r="A118" s="280"/>
      <c r="B118" s="279" t="s">
        <v>181</v>
      </c>
      <c r="C118" s="583"/>
      <c r="D118" s="583"/>
      <c r="E118" s="873"/>
    </row>
    <row r="119" spans="1:5" ht="12" customHeight="1">
      <c r="A119" s="266">
        <v>1240</v>
      </c>
      <c r="B119" s="572" t="s">
        <v>203</v>
      </c>
      <c r="C119" s="375">
        <v>7000</v>
      </c>
      <c r="D119" s="375">
        <v>7000</v>
      </c>
      <c r="E119" s="876">
        <f t="shared" si="1"/>
        <v>1</v>
      </c>
    </row>
    <row r="120" spans="1:5" ht="12" customHeight="1">
      <c r="A120" s="272">
        <v>1241</v>
      </c>
      <c r="B120" s="270" t="s">
        <v>5</v>
      </c>
      <c r="C120" s="367">
        <v>7000</v>
      </c>
      <c r="D120" s="367">
        <v>7000</v>
      </c>
      <c r="E120" s="567">
        <f t="shared" si="1"/>
        <v>1</v>
      </c>
    </row>
    <row r="121" spans="1:5" ht="12" customHeight="1">
      <c r="A121" s="272">
        <v>1242</v>
      </c>
      <c r="B121" s="270" t="s">
        <v>6</v>
      </c>
      <c r="C121" s="367"/>
      <c r="D121" s="367"/>
      <c r="E121" s="567"/>
    </row>
    <row r="122" spans="1:5" ht="12" customHeight="1">
      <c r="A122" s="272">
        <v>1250</v>
      </c>
      <c r="B122" s="401" t="s">
        <v>204</v>
      </c>
      <c r="C122" s="367">
        <v>10000</v>
      </c>
      <c r="D122" s="367">
        <v>10000</v>
      </c>
      <c r="E122" s="567">
        <f t="shared" si="1"/>
        <v>1</v>
      </c>
    </row>
    <row r="123" spans="1:5" ht="12" customHeight="1">
      <c r="A123" s="272">
        <v>1255</v>
      </c>
      <c r="B123" s="270" t="s">
        <v>208</v>
      </c>
      <c r="C123" s="367">
        <v>850</v>
      </c>
      <c r="D123" s="367">
        <v>850</v>
      </c>
      <c r="E123" s="567">
        <f t="shared" si="1"/>
        <v>1</v>
      </c>
    </row>
    <row r="124" spans="1:5" ht="12" customHeight="1">
      <c r="A124" s="272">
        <v>1260</v>
      </c>
      <c r="B124" s="270" t="s">
        <v>209</v>
      </c>
      <c r="C124" s="367">
        <v>4500</v>
      </c>
      <c r="D124" s="367">
        <v>4500</v>
      </c>
      <c r="E124" s="567">
        <f t="shared" si="1"/>
        <v>1</v>
      </c>
    </row>
    <row r="125" spans="1:5" ht="12" customHeight="1">
      <c r="A125" s="272">
        <v>1261</v>
      </c>
      <c r="B125" s="274" t="s">
        <v>210</v>
      </c>
      <c r="C125" s="367"/>
      <c r="D125" s="367"/>
      <c r="E125" s="567"/>
    </row>
    <row r="126" spans="1:5" ht="12" customHeight="1">
      <c r="A126" s="272">
        <v>1262</v>
      </c>
      <c r="B126" s="268" t="s">
        <v>211</v>
      </c>
      <c r="C126" s="367">
        <v>400</v>
      </c>
      <c r="D126" s="367">
        <v>400</v>
      </c>
      <c r="E126" s="567">
        <f t="shared" si="1"/>
        <v>1</v>
      </c>
    </row>
    <row r="127" spans="1:5" ht="12" customHeight="1" thickBot="1">
      <c r="A127" s="277">
        <v>1270</v>
      </c>
      <c r="B127" s="278" t="s">
        <v>212</v>
      </c>
      <c r="C127" s="568"/>
      <c r="D127" s="568"/>
      <c r="E127" s="872"/>
    </row>
    <row r="128" spans="1:5" ht="16.5" customHeight="1" thickBot="1">
      <c r="A128" s="292"/>
      <c r="B128" s="353" t="s">
        <v>414</v>
      </c>
      <c r="C128" s="342">
        <f>SUM(C119+C122+C124+C126+C123)</f>
        <v>22750</v>
      </c>
      <c r="D128" s="342">
        <f>SUM(D119+D122+D124+D126+D123)</f>
        <v>22750</v>
      </c>
      <c r="E128" s="874">
        <f t="shared" si="1"/>
        <v>1</v>
      </c>
    </row>
    <row r="129" spans="1:5" ht="12" customHeight="1">
      <c r="A129" s="290"/>
      <c r="B129" s="267"/>
      <c r="C129" s="585"/>
      <c r="D129" s="585"/>
      <c r="E129" s="871"/>
    </row>
    <row r="130" spans="1:5" ht="12" customHeight="1" thickBot="1">
      <c r="A130" s="291">
        <v>1280</v>
      </c>
      <c r="B130" s="299" t="s">
        <v>213</v>
      </c>
      <c r="C130" s="584"/>
      <c r="D130" s="584"/>
      <c r="E130" s="872"/>
    </row>
    <row r="131" spans="1:5" ht="15.75" customHeight="1" thickBot="1">
      <c r="A131" s="280"/>
      <c r="B131" s="569" t="s">
        <v>214</v>
      </c>
      <c r="C131" s="588"/>
      <c r="D131" s="588"/>
      <c r="E131" s="873"/>
    </row>
    <row r="132" spans="1:5" ht="15.75" customHeight="1" thickBot="1">
      <c r="A132" s="280"/>
      <c r="B132" s="477"/>
      <c r="C132" s="588"/>
      <c r="D132" s="588"/>
      <c r="E132" s="873"/>
    </row>
    <row r="133" spans="1:5" ht="15.75" customHeight="1" thickBot="1">
      <c r="A133" s="280"/>
      <c r="B133" s="574" t="s">
        <v>924</v>
      </c>
      <c r="C133" s="590">
        <f>SUM(C128+C131)</f>
        <v>22750</v>
      </c>
      <c r="D133" s="590">
        <f>SUM(D128+D131)</f>
        <v>22750</v>
      </c>
      <c r="E133" s="874">
        <f t="shared" si="1"/>
        <v>1</v>
      </c>
    </row>
    <row r="134" spans="1:5" ht="13.5" customHeight="1">
      <c r="A134" s="266"/>
      <c r="B134" s="477"/>
      <c r="C134" s="579"/>
      <c r="D134" s="579"/>
      <c r="E134" s="871"/>
    </row>
    <row r="135" spans="1:5" ht="12" customHeight="1">
      <c r="A135" s="272">
        <v>1285</v>
      </c>
      <c r="B135" s="270" t="s">
        <v>215</v>
      </c>
      <c r="C135" s="362"/>
      <c r="D135" s="362"/>
      <c r="E135" s="567"/>
    </row>
    <row r="136" spans="1:5" ht="12" customHeight="1" thickBot="1">
      <c r="A136" s="272">
        <v>1286</v>
      </c>
      <c r="B136" s="270" t="s">
        <v>234</v>
      </c>
      <c r="C136" s="362"/>
      <c r="D136" s="362"/>
      <c r="E136" s="872"/>
    </row>
    <row r="137" spans="1:5" ht="16.5" customHeight="1" thickBot="1">
      <c r="A137" s="280"/>
      <c r="B137" s="353" t="s">
        <v>219</v>
      </c>
      <c r="C137" s="588"/>
      <c r="D137" s="588"/>
      <c r="E137" s="873"/>
    </row>
    <row r="138" spans="1:5" ht="12.75" customHeight="1">
      <c r="A138" s="290"/>
      <c r="B138" s="573"/>
      <c r="C138" s="585"/>
      <c r="D138" s="585"/>
      <c r="E138" s="871"/>
    </row>
    <row r="139" spans="1:5" ht="12.75" customHeight="1" thickBot="1">
      <c r="A139" s="277">
        <v>1290</v>
      </c>
      <c r="B139" s="278" t="s">
        <v>235</v>
      </c>
      <c r="C139" s="584"/>
      <c r="D139" s="584"/>
      <c r="E139" s="872"/>
    </row>
    <row r="140" spans="1:5" ht="16.5" customHeight="1" thickBot="1">
      <c r="A140" s="292"/>
      <c r="B140" s="569" t="s">
        <v>224</v>
      </c>
      <c r="C140" s="588"/>
      <c r="D140" s="588"/>
      <c r="E140" s="873"/>
    </row>
    <row r="141" spans="1:5" ht="9" customHeight="1">
      <c r="A141" s="671"/>
      <c r="B141" s="672"/>
      <c r="C141" s="673"/>
      <c r="D141" s="673"/>
      <c r="E141" s="871"/>
    </row>
    <row r="142" spans="1:5" ht="12.75" customHeight="1" thickBot="1">
      <c r="A142" s="482">
        <v>1291</v>
      </c>
      <c r="B142" s="282" t="s">
        <v>226</v>
      </c>
      <c r="C142" s="582"/>
      <c r="D142" s="582"/>
      <c r="E142" s="872"/>
    </row>
    <row r="143" spans="1:5" ht="16.5" customHeight="1" thickBot="1">
      <c r="A143" s="280"/>
      <c r="B143" s="353" t="s">
        <v>227</v>
      </c>
      <c r="C143" s="588"/>
      <c r="D143" s="588"/>
      <c r="E143" s="873"/>
    </row>
    <row r="144" spans="1:5" ht="12.75" customHeight="1">
      <c r="A144" s="290"/>
      <c r="B144" s="573"/>
      <c r="C144" s="592"/>
      <c r="D144" s="592"/>
      <c r="E144" s="871"/>
    </row>
    <row r="145" spans="1:5" ht="12.75" customHeight="1">
      <c r="A145" s="272">
        <v>1292</v>
      </c>
      <c r="B145" s="270" t="s">
        <v>228</v>
      </c>
      <c r="C145" s="367"/>
      <c r="D145" s="367">
        <v>62679</v>
      </c>
      <c r="E145" s="567"/>
    </row>
    <row r="146" spans="1:5" ht="12.75" customHeight="1" thickBot="1">
      <c r="A146" s="291">
        <v>1293</v>
      </c>
      <c r="B146" s="276" t="s">
        <v>178</v>
      </c>
      <c r="C146" s="593">
        <f>SUM('1c.mell '!C115)</f>
        <v>1633123</v>
      </c>
      <c r="D146" s="593">
        <f>SUM('1c.mell '!D115)</f>
        <v>1606382</v>
      </c>
      <c r="E146" s="872">
        <f>SUM(D146/C146)</f>
        <v>0.9836258505942296</v>
      </c>
    </row>
    <row r="147" spans="1:5" ht="17.25" customHeight="1" thickBot="1">
      <c r="A147" s="280"/>
      <c r="B147" s="353" t="s">
        <v>887</v>
      </c>
      <c r="C147" s="342">
        <f>SUM(C145:C146)</f>
        <v>1633123</v>
      </c>
      <c r="D147" s="342">
        <f>SUM(D145:D146)</f>
        <v>1669061</v>
      </c>
      <c r="E147" s="874">
        <f>SUM(D147/C147)</f>
        <v>1.0220056909369348</v>
      </c>
    </row>
    <row r="148" spans="1:5" ht="12" customHeight="1">
      <c r="A148" s="290"/>
      <c r="B148" s="410"/>
      <c r="C148" s="592"/>
      <c r="D148" s="592"/>
      <c r="E148" s="871"/>
    </row>
    <row r="149" spans="1:5" ht="12" customHeight="1">
      <c r="A149" s="272">
        <v>1294</v>
      </c>
      <c r="B149" s="495" t="s">
        <v>230</v>
      </c>
      <c r="C149" s="367"/>
      <c r="D149" s="367">
        <v>35554</v>
      </c>
      <c r="E149" s="567"/>
    </row>
    <row r="150" spans="1:5" ht="12.75" customHeight="1" thickBot="1">
      <c r="A150" s="277">
        <v>1295</v>
      </c>
      <c r="B150" s="278" t="s">
        <v>178</v>
      </c>
      <c r="C150" s="568">
        <v>162600</v>
      </c>
      <c r="D150" s="568">
        <v>162600</v>
      </c>
      <c r="E150" s="872">
        <f>SUM(D150/C150)</f>
        <v>1</v>
      </c>
    </row>
    <row r="151" spans="1:5" ht="17.25" customHeight="1" thickBot="1">
      <c r="A151" s="280"/>
      <c r="B151" s="591" t="s">
        <v>231</v>
      </c>
      <c r="C151" s="342">
        <f>SUM(C150)</f>
        <v>162600</v>
      </c>
      <c r="D151" s="342">
        <f>SUM(D149:D150)</f>
        <v>198154</v>
      </c>
      <c r="E151" s="874">
        <f>SUM(D151/C151)</f>
        <v>1.2186592865928658</v>
      </c>
    </row>
    <row r="152" spans="1:5" ht="12" customHeight="1" thickBot="1">
      <c r="A152" s="280"/>
      <c r="B152" s="271"/>
      <c r="C152" s="589"/>
      <c r="D152" s="589"/>
      <c r="E152" s="873"/>
    </row>
    <row r="153" spans="1:5" ht="18" customHeight="1" thickBot="1">
      <c r="A153" s="280"/>
      <c r="B153" s="577" t="s">
        <v>410</v>
      </c>
      <c r="C153" s="342">
        <f>SUM(C151+C147+C133)</f>
        <v>1818473</v>
      </c>
      <c r="D153" s="342">
        <f>SUM(D151+D147+D133)</f>
        <v>1889965</v>
      </c>
      <c r="E153" s="874">
        <f>SUM(D153/C153)</f>
        <v>1.039314303814244</v>
      </c>
    </row>
    <row r="154" spans="1:5" s="253" customFormat="1" ht="12">
      <c r="A154" s="288"/>
      <c r="B154" s="289"/>
      <c r="C154" s="290"/>
      <c r="D154" s="290"/>
      <c r="E154" s="871"/>
    </row>
    <row r="155" spans="1:5" s="253" customFormat="1" ht="15">
      <c r="A155" s="273"/>
      <c r="B155" s="485" t="s">
        <v>360</v>
      </c>
      <c r="C155" s="365"/>
      <c r="D155" s="365"/>
      <c r="E155" s="567"/>
    </row>
    <row r="156" spans="1:5" s="253" customFormat="1" ht="15">
      <c r="A156" s="273"/>
      <c r="B156" s="485"/>
      <c r="C156" s="365"/>
      <c r="D156" s="365"/>
      <c r="E156" s="567"/>
    </row>
    <row r="157" spans="1:5" s="253" customFormat="1" ht="12">
      <c r="A157" s="272">
        <v>1301</v>
      </c>
      <c r="B157" s="270" t="s">
        <v>189</v>
      </c>
      <c r="C157" s="362"/>
      <c r="D157" s="362"/>
      <c r="E157" s="567"/>
    </row>
    <row r="158" spans="1:5" s="253" customFormat="1" ht="12.75" thickBot="1">
      <c r="A158" s="277">
        <v>1302</v>
      </c>
      <c r="B158" s="278" t="s">
        <v>233</v>
      </c>
      <c r="C158" s="584"/>
      <c r="D158" s="584"/>
      <c r="E158" s="872"/>
    </row>
    <row r="159" spans="1:5" s="253" customFormat="1" ht="12.75" thickBot="1">
      <c r="A159" s="280"/>
      <c r="B159" s="279" t="s">
        <v>181</v>
      </c>
      <c r="C159" s="583"/>
      <c r="D159" s="583"/>
      <c r="E159" s="873"/>
    </row>
    <row r="160" spans="1:5" s="253" customFormat="1" ht="12">
      <c r="A160" s="266">
        <v>1310</v>
      </c>
      <c r="B160" s="572" t="s">
        <v>203</v>
      </c>
      <c r="C160" s="375">
        <v>2000</v>
      </c>
      <c r="D160" s="375">
        <v>2000</v>
      </c>
      <c r="E160" s="876">
        <f>SUM(D160/C160)</f>
        <v>1</v>
      </c>
    </row>
    <row r="161" spans="1:5" s="253" customFormat="1" ht="12">
      <c r="A161" s="272">
        <v>1311</v>
      </c>
      <c r="B161" s="270" t="s">
        <v>5</v>
      </c>
      <c r="C161" s="364">
        <v>2000</v>
      </c>
      <c r="D161" s="364">
        <v>2000</v>
      </c>
      <c r="E161" s="875">
        <f>SUM(D161/C161)</f>
        <v>1</v>
      </c>
    </row>
    <row r="162" spans="1:5" s="253" customFormat="1" ht="12">
      <c r="A162" s="272">
        <v>1311</v>
      </c>
      <c r="B162" s="270" t="s">
        <v>6</v>
      </c>
      <c r="C162" s="367"/>
      <c r="D162" s="367"/>
      <c r="E162" s="567"/>
    </row>
    <row r="163" spans="1:5" s="253" customFormat="1" ht="12">
      <c r="A163" s="272">
        <v>1320</v>
      </c>
      <c r="B163" s="401" t="s">
        <v>204</v>
      </c>
      <c r="C163" s="367"/>
      <c r="D163" s="367"/>
      <c r="E163" s="567"/>
    </row>
    <row r="164" spans="1:5" s="253" customFormat="1" ht="12">
      <c r="A164" s="272">
        <v>1321</v>
      </c>
      <c r="B164" s="270" t="s">
        <v>208</v>
      </c>
      <c r="C164" s="367"/>
      <c r="D164" s="367"/>
      <c r="E164" s="567"/>
    </row>
    <row r="165" spans="1:5" s="253" customFormat="1" ht="12">
      <c r="A165" s="272">
        <v>1322</v>
      </c>
      <c r="B165" s="270" t="s">
        <v>209</v>
      </c>
      <c r="C165" s="367"/>
      <c r="D165" s="367"/>
      <c r="E165" s="567"/>
    </row>
    <row r="166" spans="1:5" s="253" customFormat="1" ht="12">
      <c r="A166" s="272">
        <v>1323</v>
      </c>
      <c r="B166" s="274" t="s">
        <v>210</v>
      </c>
      <c r="C166" s="367"/>
      <c r="D166" s="367"/>
      <c r="E166" s="567"/>
    </row>
    <row r="167" spans="1:5" s="253" customFormat="1" ht="12">
      <c r="A167" s="272">
        <v>1324</v>
      </c>
      <c r="B167" s="268" t="s">
        <v>211</v>
      </c>
      <c r="C167" s="367"/>
      <c r="D167" s="367"/>
      <c r="E167" s="567"/>
    </row>
    <row r="168" spans="1:5" s="253" customFormat="1" ht="12.75" thickBot="1">
      <c r="A168" s="277">
        <v>1325</v>
      </c>
      <c r="B168" s="278" t="s">
        <v>212</v>
      </c>
      <c r="C168" s="568"/>
      <c r="D168" s="568"/>
      <c r="E168" s="872"/>
    </row>
    <row r="169" spans="1:5" s="253" customFormat="1" ht="15.75" thickBot="1">
      <c r="A169" s="292"/>
      <c r="B169" s="353" t="s">
        <v>414</v>
      </c>
      <c r="C169" s="342">
        <f>SUM(C160+C163+C164+C165+C166+C167+C168)</f>
        <v>2000</v>
      </c>
      <c r="D169" s="342">
        <f>SUM(D160+D163+D164+D165+D166+D167+D168)</f>
        <v>2000</v>
      </c>
      <c r="E169" s="874">
        <f>SUM(D169/C169)</f>
        <v>1</v>
      </c>
    </row>
    <row r="170" spans="1:5" s="253" customFormat="1" ht="12">
      <c r="A170" s="290"/>
      <c r="B170" s="267"/>
      <c r="C170" s="585"/>
      <c r="D170" s="585"/>
      <c r="E170" s="871"/>
    </row>
    <row r="171" spans="1:5" s="253" customFormat="1" ht="12.75" thickBot="1">
      <c r="A171" s="291">
        <v>1330</v>
      </c>
      <c r="B171" s="299" t="s">
        <v>213</v>
      </c>
      <c r="C171" s="584"/>
      <c r="D171" s="584"/>
      <c r="E171" s="872"/>
    </row>
    <row r="172" spans="1:5" s="253" customFormat="1" ht="15.75" thickBot="1">
      <c r="A172" s="280"/>
      <c r="B172" s="569" t="s">
        <v>214</v>
      </c>
      <c r="C172" s="588"/>
      <c r="D172" s="588"/>
      <c r="E172" s="873"/>
    </row>
    <row r="173" spans="1:5" s="253" customFormat="1" ht="15.75" thickBot="1">
      <c r="A173" s="280"/>
      <c r="B173" s="477"/>
      <c r="C173" s="588"/>
      <c r="D173" s="588"/>
      <c r="E173" s="873"/>
    </row>
    <row r="174" spans="1:5" s="253" customFormat="1" ht="16.5" thickBot="1">
      <c r="A174" s="280"/>
      <c r="B174" s="574" t="s">
        <v>924</v>
      </c>
      <c r="C174" s="590">
        <f>SUM(C169+C172)</f>
        <v>2000</v>
      </c>
      <c r="D174" s="590">
        <f>SUM(D169+D172)</f>
        <v>2000</v>
      </c>
      <c r="E174" s="874">
        <f>SUM(D174/C174)</f>
        <v>1</v>
      </c>
    </row>
    <row r="175" spans="1:5" s="253" customFormat="1" ht="15">
      <c r="A175" s="266"/>
      <c r="B175" s="477"/>
      <c r="C175" s="579"/>
      <c r="D175" s="579"/>
      <c r="E175" s="871"/>
    </row>
    <row r="176" spans="1:5" s="253" customFormat="1" ht="12">
      <c r="A176" s="272">
        <v>1335</v>
      </c>
      <c r="B176" s="270" t="s">
        <v>215</v>
      </c>
      <c r="C176" s="362"/>
      <c r="D176" s="362"/>
      <c r="E176" s="567"/>
    </row>
    <row r="177" spans="1:5" s="253" customFormat="1" ht="12.75" thickBot="1">
      <c r="A177" s="272">
        <v>1336</v>
      </c>
      <c r="B177" s="270" t="s">
        <v>234</v>
      </c>
      <c r="C177" s="362"/>
      <c r="D177" s="362"/>
      <c r="E177" s="872"/>
    </row>
    <row r="178" spans="1:5" s="253" customFormat="1" ht="15.75" thickBot="1">
      <c r="A178" s="280"/>
      <c r="B178" s="353" t="s">
        <v>219</v>
      </c>
      <c r="C178" s="588"/>
      <c r="D178" s="588"/>
      <c r="E178" s="873"/>
    </row>
    <row r="179" spans="1:5" s="253" customFormat="1" ht="15">
      <c r="A179" s="290"/>
      <c r="B179" s="573"/>
      <c r="C179" s="585"/>
      <c r="D179" s="585"/>
      <c r="E179" s="871"/>
    </row>
    <row r="180" spans="1:5" s="253" customFormat="1" ht="12.75" thickBot="1">
      <c r="A180" s="277">
        <v>1340</v>
      </c>
      <c r="B180" s="278" t="s">
        <v>235</v>
      </c>
      <c r="C180" s="584"/>
      <c r="D180" s="584"/>
      <c r="E180" s="872"/>
    </row>
    <row r="181" spans="1:5" s="253" customFormat="1" ht="15.75" thickBot="1">
      <c r="A181" s="292"/>
      <c r="B181" s="569" t="s">
        <v>224</v>
      </c>
      <c r="C181" s="588"/>
      <c r="D181" s="588"/>
      <c r="E181" s="873"/>
    </row>
    <row r="182" spans="1:5" s="253" customFormat="1" ht="15">
      <c r="A182" s="671"/>
      <c r="B182" s="672"/>
      <c r="C182" s="673"/>
      <c r="D182" s="673"/>
      <c r="E182" s="871"/>
    </row>
    <row r="183" spans="1:5" s="253" customFormat="1" ht="12">
      <c r="A183" s="273">
        <v>1345</v>
      </c>
      <c r="B183" s="274" t="s">
        <v>226</v>
      </c>
      <c r="C183" s="579"/>
      <c r="D183" s="579"/>
      <c r="E183" s="567"/>
    </row>
    <row r="184" spans="1:5" s="253" customFormat="1" ht="15.75" thickBot="1">
      <c r="A184" s="292"/>
      <c r="B184" s="569" t="s">
        <v>227</v>
      </c>
      <c r="C184" s="583"/>
      <c r="D184" s="583"/>
      <c r="E184" s="872"/>
    </row>
    <row r="185" spans="1:5" s="253" customFormat="1" ht="15">
      <c r="A185" s="290"/>
      <c r="B185" s="573"/>
      <c r="C185" s="592"/>
      <c r="D185" s="592"/>
      <c r="E185" s="871"/>
    </row>
    <row r="186" spans="1:5" s="253" customFormat="1" ht="12">
      <c r="A186" s="272">
        <v>1350</v>
      </c>
      <c r="B186" s="270" t="s">
        <v>228</v>
      </c>
      <c r="C186" s="367"/>
      <c r="D186" s="367">
        <v>15606</v>
      </c>
      <c r="E186" s="567"/>
    </row>
    <row r="187" spans="1:5" s="253" customFormat="1" ht="12.75" thickBot="1">
      <c r="A187" s="291">
        <v>1351</v>
      </c>
      <c r="B187" s="276" t="s">
        <v>178</v>
      </c>
      <c r="C187" s="593">
        <f>SUM('1c.mell '!C114)</f>
        <v>378982</v>
      </c>
      <c r="D187" s="593">
        <f>SUM('1c.mell '!D114)</f>
        <v>379689</v>
      </c>
      <c r="E187" s="872">
        <f>SUM(D187/C187)</f>
        <v>1.0018655239562828</v>
      </c>
    </row>
    <row r="188" spans="1:5" s="253" customFormat="1" ht="15.75" thickBot="1">
      <c r="A188" s="280"/>
      <c r="B188" s="353" t="s">
        <v>887</v>
      </c>
      <c r="C188" s="342">
        <f>SUM(C186:C187)</f>
        <v>378982</v>
      </c>
      <c r="D188" s="342">
        <f>SUM(D186:D187)</f>
        <v>395295</v>
      </c>
      <c r="E188" s="874">
        <f>SUM(D188/C188)</f>
        <v>1.043044260677288</v>
      </c>
    </row>
    <row r="189" spans="1:5" s="253" customFormat="1" ht="12">
      <c r="A189" s="290"/>
      <c r="B189" s="410"/>
      <c r="C189" s="592"/>
      <c r="D189" s="592"/>
      <c r="E189" s="871"/>
    </row>
    <row r="190" spans="1:5" s="253" customFormat="1" ht="12.75">
      <c r="A190" s="272">
        <v>1355</v>
      </c>
      <c r="B190" s="495" t="s">
        <v>230</v>
      </c>
      <c r="C190" s="367"/>
      <c r="D190" s="367"/>
      <c r="E190" s="567"/>
    </row>
    <row r="191" spans="1:5" s="253" customFormat="1" ht="12.75" thickBot="1">
      <c r="A191" s="277">
        <v>1356</v>
      </c>
      <c r="B191" s="278" t="s">
        <v>178</v>
      </c>
      <c r="C191" s="568">
        <v>14000</v>
      </c>
      <c r="D191" s="568">
        <v>14000</v>
      </c>
      <c r="E191" s="872">
        <f>SUM(D191/C191)</f>
        <v>1</v>
      </c>
    </row>
    <row r="192" spans="1:5" s="253" customFormat="1" ht="15.75" thickBot="1">
      <c r="A192" s="280"/>
      <c r="B192" s="591" t="s">
        <v>231</v>
      </c>
      <c r="C192" s="342">
        <f>SUM(C191)</f>
        <v>14000</v>
      </c>
      <c r="D192" s="342">
        <f>SUM(D191)</f>
        <v>14000</v>
      </c>
      <c r="E192" s="874">
        <f>SUM(D192/C192)</f>
        <v>1</v>
      </c>
    </row>
    <row r="193" spans="1:5" s="253" customFormat="1" ht="12.75" thickBot="1">
      <c r="A193" s="280"/>
      <c r="B193" s="271"/>
      <c r="C193" s="589"/>
      <c r="D193" s="589"/>
      <c r="E193" s="873"/>
    </row>
    <row r="194" spans="1:5" s="253" customFormat="1" ht="16.5" thickBot="1">
      <c r="A194" s="280"/>
      <c r="B194" s="577" t="s">
        <v>926</v>
      </c>
      <c r="C194" s="594">
        <f>SUM(C192+C188+C174)</f>
        <v>394982</v>
      </c>
      <c r="D194" s="594">
        <f>SUM(D192+D188+D174)</f>
        <v>411295</v>
      </c>
      <c r="E194" s="874">
        <f>SUM(D194/C194)</f>
        <v>1.041300616230613</v>
      </c>
    </row>
    <row r="195" spans="1:5" s="253" customFormat="1" ht="12" customHeight="1">
      <c r="A195" s="290"/>
      <c r="B195" s="595"/>
      <c r="C195" s="375"/>
      <c r="D195" s="375"/>
      <c r="E195" s="871"/>
    </row>
    <row r="196" spans="1:5" s="253" customFormat="1" ht="15" customHeight="1">
      <c r="A196" s="264"/>
      <c r="B196" s="586" t="s">
        <v>895</v>
      </c>
      <c r="C196" s="370"/>
      <c r="D196" s="370"/>
      <c r="E196" s="567"/>
    </row>
    <row r="197" spans="1:5" s="253" customFormat="1" ht="12.75" customHeight="1">
      <c r="A197" s="264"/>
      <c r="B197" s="596"/>
      <c r="C197" s="370"/>
      <c r="D197" s="370"/>
      <c r="E197" s="567"/>
    </row>
    <row r="198" spans="1:5" s="253" customFormat="1" ht="12">
      <c r="A198" s="272">
        <v>1400</v>
      </c>
      <c r="B198" s="270" t="s">
        <v>189</v>
      </c>
      <c r="C198" s="362">
        <f>SUM('2.mell'!C538)</f>
        <v>0</v>
      </c>
      <c r="D198" s="362">
        <f>SUM('2.mell'!D538)</f>
        <v>0</v>
      </c>
      <c r="E198" s="567"/>
    </row>
    <row r="199" spans="1:5" s="253" customFormat="1" ht="12.75" thickBot="1">
      <c r="A199" s="277">
        <v>1401</v>
      </c>
      <c r="B199" s="278" t="s">
        <v>190</v>
      </c>
      <c r="C199" s="575">
        <f>SUM('2.mell'!C539)</f>
        <v>0</v>
      </c>
      <c r="D199" s="283">
        <f>SUM('2.mell'!D540)</f>
        <v>6991</v>
      </c>
      <c r="E199" s="872"/>
    </row>
    <row r="200" spans="1:5" s="253" customFormat="1" ht="12.75" thickBot="1">
      <c r="A200" s="280"/>
      <c r="B200" s="279" t="s">
        <v>181</v>
      </c>
      <c r="C200" s="583">
        <f>SUM(C198:C199)</f>
        <v>0</v>
      </c>
      <c r="D200" s="372">
        <f>SUM(D198:D199)</f>
        <v>6991</v>
      </c>
      <c r="E200" s="873"/>
    </row>
    <row r="201" spans="1:5" s="253" customFormat="1" ht="12">
      <c r="A201" s="266">
        <v>1410</v>
      </c>
      <c r="B201" s="572" t="s">
        <v>203</v>
      </c>
      <c r="C201" s="375">
        <f>SUM(C202:C203)</f>
        <v>102459</v>
      </c>
      <c r="D201" s="375">
        <f>SUM(D202:D203)</f>
        <v>102459</v>
      </c>
      <c r="E201" s="876">
        <f aca="true" t="shared" si="2" ref="E201:E206">SUM(D201/C201)</f>
        <v>1</v>
      </c>
    </row>
    <row r="202" spans="1:5" s="253" customFormat="1" ht="12">
      <c r="A202" s="272">
        <v>1411</v>
      </c>
      <c r="B202" s="270" t="s">
        <v>5</v>
      </c>
      <c r="C202" s="367">
        <f>SUM('2.mell'!C542)</f>
        <v>41455</v>
      </c>
      <c r="D202" s="367">
        <f>SUM('2.mell'!D542)</f>
        <v>41455</v>
      </c>
      <c r="E202" s="567">
        <f t="shared" si="2"/>
        <v>1</v>
      </c>
    </row>
    <row r="203" spans="1:5" s="253" customFormat="1" ht="12">
      <c r="A203" s="272">
        <v>1412</v>
      </c>
      <c r="B203" s="270" t="s">
        <v>6</v>
      </c>
      <c r="C203" s="367">
        <f>SUM('2.mell'!C543)</f>
        <v>61004</v>
      </c>
      <c r="D203" s="367">
        <f>SUM('2.mell'!D543)</f>
        <v>61004</v>
      </c>
      <c r="E203" s="567">
        <f t="shared" si="2"/>
        <v>1</v>
      </c>
    </row>
    <row r="204" spans="1:5" s="253" customFormat="1" ht="12">
      <c r="A204" s="272">
        <v>1420</v>
      </c>
      <c r="B204" s="401" t="s">
        <v>204</v>
      </c>
      <c r="C204" s="367">
        <f>SUM('2.mell'!C544)</f>
        <v>27859</v>
      </c>
      <c r="D204" s="367">
        <f>SUM('2.mell'!D544)</f>
        <v>27859</v>
      </c>
      <c r="E204" s="567">
        <f t="shared" si="2"/>
        <v>1</v>
      </c>
    </row>
    <row r="205" spans="1:5" s="253" customFormat="1" ht="12">
      <c r="A205" s="272">
        <v>1421</v>
      </c>
      <c r="B205" s="270" t="s">
        <v>208</v>
      </c>
      <c r="C205" s="367">
        <f>SUM('2.mell'!C545)</f>
        <v>215947</v>
      </c>
      <c r="D205" s="367">
        <f>SUM('2.mell'!D545)</f>
        <v>222263</v>
      </c>
      <c r="E205" s="567">
        <f t="shared" si="2"/>
        <v>1.0292479173130444</v>
      </c>
    </row>
    <row r="206" spans="1:5" s="253" customFormat="1" ht="12">
      <c r="A206" s="272">
        <v>1422</v>
      </c>
      <c r="B206" s="270" t="s">
        <v>209</v>
      </c>
      <c r="C206" s="367">
        <f>SUM('2.mell'!C546)</f>
        <v>78433</v>
      </c>
      <c r="D206" s="367">
        <f>SUM('2.mell'!D546)</f>
        <v>78433</v>
      </c>
      <c r="E206" s="567">
        <f t="shared" si="2"/>
        <v>1</v>
      </c>
    </row>
    <row r="207" spans="1:5" s="253" customFormat="1" ht="12">
      <c r="A207" s="272">
        <v>1423</v>
      </c>
      <c r="B207" s="274" t="s">
        <v>210</v>
      </c>
      <c r="C207" s="367">
        <f>SUM('2.mell'!C547)</f>
        <v>0</v>
      </c>
      <c r="D207" s="367">
        <f>SUM('2.mell'!D547)</f>
        <v>0</v>
      </c>
      <c r="E207" s="567"/>
    </row>
    <row r="208" spans="1:5" s="253" customFormat="1" ht="12">
      <c r="A208" s="272">
        <v>1424</v>
      </c>
      <c r="B208" s="268" t="s">
        <v>211</v>
      </c>
      <c r="C208" s="367"/>
      <c r="D208" s="367"/>
      <c r="E208" s="567"/>
    </row>
    <row r="209" spans="1:5" s="253" customFormat="1" ht="12.75" thickBot="1">
      <c r="A209" s="277">
        <v>1425</v>
      </c>
      <c r="B209" s="278" t="s">
        <v>212</v>
      </c>
      <c r="C209" s="367">
        <f>SUM('2.mell'!C548)</f>
        <v>15021</v>
      </c>
      <c r="D209" s="367">
        <f>SUM('2.mell'!D548)</f>
        <v>8705</v>
      </c>
      <c r="E209" s="872">
        <f>SUM(D209/C209)</f>
        <v>0.5795220025297916</v>
      </c>
    </row>
    <row r="210" spans="1:5" s="253" customFormat="1" ht="15.75" thickBot="1">
      <c r="A210" s="292"/>
      <c r="B210" s="353" t="s">
        <v>414</v>
      </c>
      <c r="C210" s="342">
        <f>SUM(C201+C204+C206+C205+C209)</f>
        <v>439719</v>
      </c>
      <c r="D210" s="342">
        <f>SUM(D201+D204+D206+D205+D209)</f>
        <v>439719</v>
      </c>
      <c r="E210" s="874">
        <f>SUM(D210/C210)</f>
        <v>1</v>
      </c>
    </row>
    <row r="211" spans="1:5" s="253" customFormat="1" ht="12">
      <c r="A211" s="290"/>
      <c r="B211" s="267"/>
      <c r="C211" s="585"/>
      <c r="D211" s="585"/>
      <c r="E211" s="871"/>
    </row>
    <row r="212" spans="1:5" s="253" customFormat="1" ht="12.75" thickBot="1">
      <c r="A212" s="291">
        <v>1430</v>
      </c>
      <c r="B212" s="299" t="s">
        <v>213</v>
      </c>
      <c r="C212" s="584"/>
      <c r="D212" s="584"/>
      <c r="E212" s="872"/>
    </row>
    <row r="213" spans="1:5" s="253" customFormat="1" ht="15.75" thickBot="1">
      <c r="A213" s="280"/>
      <c r="B213" s="569" t="s">
        <v>214</v>
      </c>
      <c r="C213" s="588"/>
      <c r="D213" s="588"/>
      <c r="E213" s="873"/>
    </row>
    <row r="214" spans="1:5" s="253" customFormat="1" ht="15.75" thickBot="1">
      <c r="A214" s="280"/>
      <c r="B214" s="477"/>
      <c r="C214" s="588"/>
      <c r="D214" s="588"/>
      <c r="E214" s="873"/>
    </row>
    <row r="215" spans="1:5" s="253" customFormat="1" ht="16.5" thickBot="1">
      <c r="A215" s="280"/>
      <c r="B215" s="574" t="s">
        <v>924</v>
      </c>
      <c r="C215" s="590">
        <f>SUM(C210+C213)</f>
        <v>439719</v>
      </c>
      <c r="D215" s="590">
        <f>SUM(D210+D213+D200)</f>
        <v>446710</v>
      </c>
      <c r="E215" s="874">
        <f>SUM(D215/C215)</f>
        <v>1.0158987899090102</v>
      </c>
    </row>
    <row r="216" spans="1:5" s="253" customFormat="1" ht="15">
      <c r="A216" s="266"/>
      <c r="B216" s="477"/>
      <c r="C216" s="579"/>
      <c r="D216" s="579"/>
      <c r="E216" s="871"/>
    </row>
    <row r="217" spans="1:5" s="253" customFormat="1" ht="12">
      <c r="A217" s="272">
        <v>1435</v>
      </c>
      <c r="B217" s="270" t="s">
        <v>215</v>
      </c>
      <c r="C217" s="362"/>
      <c r="D217" s="362"/>
      <c r="E217" s="567"/>
    </row>
    <row r="218" spans="1:5" s="253" customFormat="1" ht="12.75" thickBot="1">
      <c r="A218" s="272">
        <v>1436</v>
      </c>
      <c r="B218" s="270" t="s">
        <v>234</v>
      </c>
      <c r="C218" s="362"/>
      <c r="D218" s="362"/>
      <c r="E218" s="872"/>
    </row>
    <row r="219" spans="1:5" s="253" customFormat="1" ht="15.75" thickBot="1">
      <c r="A219" s="280"/>
      <c r="B219" s="353" t="s">
        <v>219</v>
      </c>
      <c r="C219" s="588"/>
      <c r="D219" s="588"/>
      <c r="E219" s="873"/>
    </row>
    <row r="220" spans="1:5" s="253" customFormat="1" ht="15">
      <c r="A220" s="290"/>
      <c r="B220" s="573"/>
      <c r="C220" s="585"/>
      <c r="D220" s="585"/>
      <c r="E220" s="871"/>
    </row>
    <row r="221" spans="1:5" s="253" customFormat="1" ht="12.75" thickBot="1">
      <c r="A221" s="277">
        <v>1440</v>
      </c>
      <c r="B221" s="278" t="s">
        <v>235</v>
      </c>
      <c r="C221" s="584"/>
      <c r="D221" s="584"/>
      <c r="E221" s="872"/>
    </row>
    <row r="222" spans="1:5" s="253" customFormat="1" ht="15.75" thickBot="1">
      <c r="A222" s="292"/>
      <c r="B222" s="569" t="s">
        <v>224</v>
      </c>
      <c r="C222" s="588"/>
      <c r="D222" s="588"/>
      <c r="E222" s="873"/>
    </row>
    <row r="223" spans="1:5" s="253" customFormat="1" ht="15">
      <c r="A223" s="290"/>
      <c r="B223" s="573"/>
      <c r="C223" s="585"/>
      <c r="D223" s="585"/>
      <c r="E223" s="871"/>
    </row>
    <row r="224" spans="1:5" s="253" customFormat="1" ht="12.75" thickBot="1">
      <c r="A224" s="482">
        <v>1445</v>
      </c>
      <c r="B224" s="282" t="s">
        <v>226</v>
      </c>
      <c r="C224" s="582"/>
      <c r="D224" s="582"/>
      <c r="E224" s="872"/>
    </row>
    <row r="225" spans="1:5" s="253" customFormat="1" ht="15.75" thickBot="1">
      <c r="A225" s="280"/>
      <c r="B225" s="353" t="s">
        <v>227</v>
      </c>
      <c r="C225" s="588"/>
      <c r="D225" s="588"/>
      <c r="E225" s="873"/>
    </row>
    <row r="226" spans="1:5" s="253" customFormat="1" ht="15">
      <c r="A226" s="290"/>
      <c r="B226" s="573"/>
      <c r="C226" s="592"/>
      <c r="D226" s="592"/>
      <c r="E226" s="871"/>
    </row>
    <row r="227" spans="1:5" s="253" customFormat="1" ht="12">
      <c r="A227" s="272">
        <v>1450</v>
      </c>
      <c r="B227" s="270" t="s">
        <v>228</v>
      </c>
      <c r="C227" s="367"/>
      <c r="D227" s="367">
        <f>SUM('2.mell'!D552)</f>
        <v>96693</v>
      </c>
      <c r="E227" s="567"/>
    </row>
    <row r="228" spans="1:5" s="253" customFormat="1" ht="12.75" thickBot="1">
      <c r="A228" s="291">
        <v>1451</v>
      </c>
      <c r="B228" s="276" t="s">
        <v>178</v>
      </c>
      <c r="C228" s="593">
        <f>SUM('2.mell'!C553+'2.mell'!C554)</f>
        <v>3442085</v>
      </c>
      <c r="D228" s="593">
        <f>SUM('2.mell'!D553+'2.mell'!D554)</f>
        <v>3504341</v>
      </c>
      <c r="E228" s="872">
        <f>SUM(D228/C228)</f>
        <v>1.0180867119783503</v>
      </c>
    </row>
    <row r="229" spans="1:5" s="253" customFormat="1" ht="15.75" thickBot="1">
      <c r="A229" s="280"/>
      <c r="B229" s="353" t="s">
        <v>887</v>
      </c>
      <c r="C229" s="342">
        <f>SUM(C228)</f>
        <v>3442085</v>
      </c>
      <c r="D229" s="342">
        <f>SUM(D227:D228)</f>
        <v>3601034</v>
      </c>
      <c r="E229" s="874">
        <f>SUM(D229/C229)</f>
        <v>1.0461781158803458</v>
      </c>
    </row>
    <row r="230" spans="1:5" s="297" customFormat="1" ht="13.5" customHeight="1">
      <c r="A230" s="290"/>
      <c r="B230" s="410"/>
      <c r="C230" s="592"/>
      <c r="D230" s="592"/>
      <c r="E230" s="871"/>
    </row>
    <row r="231" spans="1:5" s="297" customFormat="1" ht="12.75">
      <c r="A231" s="272">
        <v>1455</v>
      </c>
      <c r="B231" s="495" t="s">
        <v>230</v>
      </c>
      <c r="C231" s="367"/>
      <c r="D231" s="367"/>
      <c r="E231" s="567"/>
    </row>
    <row r="232" spans="1:5" s="297" customFormat="1" ht="13.5" thickBot="1">
      <c r="A232" s="277">
        <v>1456</v>
      </c>
      <c r="B232" s="278" t="s">
        <v>178</v>
      </c>
      <c r="C232" s="568"/>
      <c r="D232" s="568"/>
      <c r="E232" s="872"/>
    </row>
    <row r="233" spans="1:5" s="253" customFormat="1" ht="15.75" thickBot="1">
      <c r="A233" s="280"/>
      <c r="B233" s="591" t="s">
        <v>231</v>
      </c>
      <c r="C233" s="342">
        <f>SUM(C232)</f>
        <v>0</v>
      </c>
      <c r="D233" s="342">
        <f>SUM(D232)</f>
        <v>0</v>
      </c>
      <c r="E233" s="873"/>
    </row>
    <row r="234" spans="1:5" s="253" customFormat="1" ht="12.75" thickBot="1">
      <c r="A234" s="280"/>
      <c r="B234" s="271"/>
      <c r="C234" s="589"/>
      <c r="D234" s="589"/>
      <c r="E234" s="873"/>
    </row>
    <row r="235" spans="1:5" s="253" customFormat="1" ht="16.5" thickBot="1">
      <c r="A235" s="280"/>
      <c r="B235" s="577" t="s">
        <v>896</v>
      </c>
      <c r="C235" s="594">
        <f>SUM(C233+C229+C215)</f>
        <v>3881804</v>
      </c>
      <c r="D235" s="594">
        <f>SUM(D233+D229+D215)</f>
        <v>4047744</v>
      </c>
      <c r="E235" s="874">
        <f>SUM(D235/C235)</f>
        <v>1.0427481655436492</v>
      </c>
    </row>
    <row r="236" spans="1:5" s="297" customFormat="1" ht="12.75">
      <c r="A236" s="296"/>
      <c r="B236" s="331"/>
      <c r="C236" s="377"/>
      <c r="D236" s="377"/>
      <c r="E236" s="871"/>
    </row>
    <row r="237" spans="1:5" s="297" customFormat="1" ht="17.25" customHeight="1">
      <c r="A237" s="298"/>
      <c r="B237" s="586" t="s">
        <v>411</v>
      </c>
      <c r="C237" s="363"/>
      <c r="D237" s="363"/>
      <c r="E237" s="567"/>
    </row>
    <row r="238" spans="1:5" s="297" customFormat="1" ht="12.75">
      <c r="A238" s="298"/>
      <c r="B238" s="257"/>
      <c r="C238" s="363"/>
      <c r="D238" s="363"/>
      <c r="E238" s="567"/>
    </row>
    <row r="239" spans="1:5" s="297" customFormat="1" ht="12.75">
      <c r="A239" s="272">
        <v>1500</v>
      </c>
      <c r="B239" s="270" t="s">
        <v>183</v>
      </c>
      <c r="C239" s="369">
        <f>SUM(C10)</f>
        <v>1475835</v>
      </c>
      <c r="D239" s="369">
        <f>SUM(D10)</f>
        <v>1585253</v>
      </c>
      <c r="E239" s="567">
        <f>SUM(D239/C239)</f>
        <v>1.0741397242916721</v>
      </c>
    </row>
    <row r="240" spans="1:5" s="297" customFormat="1" ht="12.75">
      <c r="A240" s="272">
        <v>1501</v>
      </c>
      <c r="B240" s="270" t="s">
        <v>189</v>
      </c>
      <c r="C240" s="369"/>
      <c r="D240" s="369"/>
      <c r="E240" s="567"/>
    </row>
    <row r="241" spans="1:5" s="297" customFormat="1" ht="13.5" thickBot="1">
      <c r="A241" s="277">
        <v>1502</v>
      </c>
      <c r="B241" s="278" t="s">
        <v>190</v>
      </c>
      <c r="C241" s="363"/>
      <c r="D241" s="369">
        <f>SUM(D200+D18)</f>
        <v>15081</v>
      </c>
      <c r="E241" s="872"/>
    </row>
    <row r="242" spans="1:5" s="297" customFormat="1" ht="13.5" thickBot="1">
      <c r="A242" s="280"/>
      <c r="B242" s="285" t="s">
        <v>191</v>
      </c>
      <c r="C242" s="368">
        <f>SUM(C239:C241)</f>
        <v>1475835</v>
      </c>
      <c r="D242" s="368">
        <f>SUM(D239:D241)</f>
        <v>1600334</v>
      </c>
      <c r="E242" s="874">
        <f aca="true" t="shared" si="3" ref="E242:E250">SUM(D242/C242)</f>
        <v>1.0843583462920992</v>
      </c>
    </row>
    <row r="243" spans="1:5" s="297" customFormat="1" ht="12.75">
      <c r="A243" s="273">
        <v>1510</v>
      </c>
      <c r="B243" s="274" t="s">
        <v>192</v>
      </c>
      <c r="C243" s="371">
        <f>SUM(C21)</f>
        <v>3100000</v>
      </c>
      <c r="D243" s="371">
        <f>SUM(D21)</f>
        <v>3100000</v>
      </c>
      <c r="E243" s="871">
        <f t="shared" si="3"/>
        <v>1</v>
      </c>
    </row>
    <row r="244" spans="1:5" s="297" customFormat="1" ht="12.75">
      <c r="A244" s="272">
        <v>1511</v>
      </c>
      <c r="B244" s="274" t="s">
        <v>193</v>
      </c>
      <c r="C244" s="369">
        <f>SUM(C24)</f>
        <v>3597165</v>
      </c>
      <c r="D244" s="369">
        <f>SUM(D24)</f>
        <v>3703165</v>
      </c>
      <c r="E244" s="567">
        <f t="shared" si="3"/>
        <v>1.029467650218992</v>
      </c>
    </row>
    <row r="245" spans="1:5" s="297" customFormat="1" ht="13.5" thickBot="1">
      <c r="A245" s="277">
        <v>1514</v>
      </c>
      <c r="B245" s="278" t="s">
        <v>152</v>
      </c>
      <c r="C245" s="376">
        <f>SUM(C28)</f>
        <v>494368</v>
      </c>
      <c r="D245" s="376">
        <f>SUM(D28)</f>
        <v>494518</v>
      </c>
      <c r="E245" s="872">
        <f t="shared" si="3"/>
        <v>1.0003034176969383</v>
      </c>
    </row>
    <row r="246" spans="1:5" s="297" customFormat="1" ht="13.5" thickBot="1">
      <c r="A246" s="280"/>
      <c r="B246" s="597" t="s">
        <v>202</v>
      </c>
      <c r="C246" s="368">
        <f>SUM(C243:C245)</f>
        <v>7191533</v>
      </c>
      <c r="D246" s="368">
        <f>SUM(D243:D245)</f>
        <v>7297683</v>
      </c>
      <c r="E246" s="874">
        <f t="shared" si="3"/>
        <v>1.0147604133916928</v>
      </c>
    </row>
    <row r="247" spans="1:5" s="297" customFormat="1" ht="12.75">
      <c r="A247" s="273">
        <v>1520</v>
      </c>
      <c r="B247" s="472" t="s">
        <v>203</v>
      </c>
      <c r="C247" s="371">
        <f>SUM(C43+C119+C160+C201)</f>
        <v>1394459</v>
      </c>
      <c r="D247" s="371">
        <f>SUM(D43+D119+D160+D201)</f>
        <v>1394459</v>
      </c>
      <c r="E247" s="871">
        <f t="shared" si="3"/>
        <v>1</v>
      </c>
    </row>
    <row r="248" spans="1:5" s="297" customFormat="1" ht="12.75">
      <c r="A248" s="272">
        <v>1521</v>
      </c>
      <c r="B248" s="401" t="s">
        <v>204</v>
      </c>
      <c r="C248" s="369">
        <f>SUM(C51+C122+C163+C204)</f>
        <v>242925</v>
      </c>
      <c r="D248" s="369">
        <f>SUM(D51+D122+D163+D204)</f>
        <v>242925</v>
      </c>
      <c r="E248" s="567">
        <f t="shared" si="3"/>
        <v>1</v>
      </c>
    </row>
    <row r="249" spans="1:5" s="297" customFormat="1" ht="12.75">
      <c r="A249" s="272">
        <v>1522</v>
      </c>
      <c r="B249" s="270" t="s">
        <v>208</v>
      </c>
      <c r="C249" s="369">
        <f>SUM(C123+C164+C205+C55)</f>
        <v>216797</v>
      </c>
      <c r="D249" s="369">
        <f>SUM(D123+D164+D205+D55)</f>
        <v>223113</v>
      </c>
      <c r="E249" s="567">
        <f t="shared" si="3"/>
        <v>1.029133244463715</v>
      </c>
    </row>
    <row r="250" spans="1:5" s="297" customFormat="1" ht="12.75">
      <c r="A250" s="272">
        <v>1523</v>
      </c>
      <c r="B250" s="270" t="s">
        <v>209</v>
      </c>
      <c r="C250" s="369">
        <f>SUM(C56+C124+C165+C206)</f>
        <v>1328238</v>
      </c>
      <c r="D250" s="369">
        <f>SUM(D56+D124+D165+D206)</f>
        <v>1328238</v>
      </c>
      <c r="E250" s="567">
        <f t="shared" si="3"/>
        <v>1</v>
      </c>
    </row>
    <row r="251" spans="1:5" s="297" customFormat="1" ht="12.75">
      <c r="A251" s="272">
        <v>1524</v>
      </c>
      <c r="B251" s="274" t="s">
        <v>210</v>
      </c>
      <c r="C251" s="369">
        <f>SUM(C62+C125+C166+C207)</f>
        <v>0</v>
      </c>
      <c r="D251" s="369">
        <f>SUM(D62+D125+D166+D207)</f>
        <v>0</v>
      </c>
      <c r="E251" s="567"/>
    </row>
    <row r="252" spans="1:5" s="297" customFormat="1" ht="12.75">
      <c r="A252" s="272">
        <v>1525</v>
      </c>
      <c r="B252" s="268" t="s">
        <v>211</v>
      </c>
      <c r="C252" s="369">
        <f>SUM(C63+C126+C167+C208)</f>
        <v>40400</v>
      </c>
      <c r="D252" s="369">
        <f>SUM(D63+D126+D167+D208)</f>
        <v>40400</v>
      </c>
      <c r="E252" s="567">
        <f>SUM(D252/C252)</f>
        <v>1</v>
      </c>
    </row>
    <row r="253" spans="1:5" s="297" customFormat="1" ht="13.5" thickBot="1">
      <c r="A253" s="277">
        <v>1526</v>
      </c>
      <c r="B253" s="278" t="s">
        <v>212</v>
      </c>
      <c r="C253" s="376">
        <f>SUM(C65+C127+C168+C209)</f>
        <v>15021</v>
      </c>
      <c r="D253" s="376">
        <f>SUM(D65+D127+D168+D209)</f>
        <v>8705</v>
      </c>
      <c r="E253" s="872">
        <f>SUM(D253/C253)</f>
        <v>0.5795220025297916</v>
      </c>
    </row>
    <row r="254" spans="1:5" s="297" customFormat="1" ht="13.5" thickBot="1">
      <c r="A254" s="280"/>
      <c r="B254" s="285" t="s">
        <v>414</v>
      </c>
      <c r="C254" s="368">
        <f>SUM(C247:C253)</f>
        <v>3237840</v>
      </c>
      <c r="D254" s="368">
        <f>SUM(D247:D253)</f>
        <v>3237840</v>
      </c>
      <c r="E254" s="874">
        <f>SUM(D254/C254)</f>
        <v>1</v>
      </c>
    </row>
    <row r="255" spans="1:5" s="297" customFormat="1" ht="13.5" thickBot="1">
      <c r="A255" s="293">
        <v>1530</v>
      </c>
      <c r="B255" s="604" t="s">
        <v>213</v>
      </c>
      <c r="C255" s="368">
        <f>SUM(C68)</f>
        <v>0</v>
      </c>
      <c r="D255" s="368">
        <f>SUM(D68)</f>
        <v>0</v>
      </c>
      <c r="E255" s="873"/>
    </row>
    <row r="256" spans="1:5" s="297" customFormat="1" ht="13.5" thickBot="1">
      <c r="A256" s="631"/>
      <c r="B256" s="601" t="s">
        <v>214</v>
      </c>
      <c r="C256" s="605">
        <f>SUM(C255)</f>
        <v>0</v>
      </c>
      <c r="D256" s="605">
        <f>SUM(D255)</f>
        <v>0</v>
      </c>
      <c r="E256" s="877"/>
    </row>
    <row r="257" spans="1:5" s="297" customFormat="1" ht="17.25" thickBot="1" thickTop="1">
      <c r="A257" s="632"/>
      <c r="B257" s="599" t="s">
        <v>924</v>
      </c>
      <c r="C257" s="603">
        <f>SUM(C242+C246+C254+C256)</f>
        <v>11905208</v>
      </c>
      <c r="D257" s="603">
        <f>SUM(D242+D246+D254+D256)</f>
        <v>12135857</v>
      </c>
      <c r="E257" s="878">
        <f>SUM(D257/C257)</f>
        <v>1.0193737900253401</v>
      </c>
    </row>
    <row r="258" spans="1:5" s="297" customFormat="1" ht="13.5" thickTop="1">
      <c r="A258" s="273">
        <v>1540</v>
      </c>
      <c r="B258" s="274" t="s">
        <v>215</v>
      </c>
      <c r="C258" s="366"/>
      <c r="D258" s="366"/>
      <c r="E258" s="871"/>
    </row>
    <row r="259" spans="1:5" s="297" customFormat="1" ht="12.75">
      <c r="A259" s="272">
        <v>1541</v>
      </c>
      <c r="B259" s="270" t="s">
        <v>216</v>
      </c>
      <c r="C259" s="369">
        <f>SUM(C74)</f>
        <v>2395920</v>
      </c>
      <c r="D259" s="369">
        <f>SUM(D74)</f>
        <v>2395920</v>
      </c>
      <c r="E259" s="567">
        <f>SUM(D259/C259)</f>
        <v>1</v>
      </c>
    </row>
    <row r="260" spans="1:5" s="297" customFormat="1" ht="13.5" thickBot="1">
      <c r="A260" s="277">
        <v>1542</v>
      </c>
      <c r="B260" s="278" t="s">
        <v>217</v>
      </c>
      <c r="C260" s="369">
        <f>SUM(C81)</f>
        <v>1701355</v>
      </c>
      <c r="D260" s="369">
        <f>SUM(D81)</f>
        <v>1701355</v>
      </c>
      <c r="E260" s="872">
        <f>SUM(D260/C260)</f>
        <v>1</v>
      </c>
    </row>
    <row r="261" spans="1:5" s="297" customFormat="1" ht="13.5" thickBot="1">
      <c r="A261" s="280"/>
      <c r="B261" s="285" t="s">
        <v>219</v>
      </c>
      <c r="C261" s="368">
        <f>SUM(C259:C260)</f>
        <v>4097275</v>
      </c>
      <c r="D261" s="368">
        <f>SUM(D259:D260)</f>
        <v>4097275</v>
      </c>
      <c r="E261" s="874">
        <f>SUM(D261/C261)</f>
        <v>1</v>
      </c>
    </row>
    <row r="262" spans="1:5" s="297" customFormat="1" ht="12.75">
      <c r="A262" s="273">
        <v>1550</v>
      </c>
      <c r="B262" s="274" t="s">
        <v>220</v>
      </c>
      <c r="C262" s="371">
        <f>SUM(C87)</f>
        <v>880000</v>
      </c>
      <c r="D262" s="371">
        <f>SUM(D87)</f>
        <v>880000</v>
      </c>
      <c r="E262" s="871">
        <f>SUM(D262/C262)</f>
        <v>1</v>
      </c>
    </row>
    <row r="263" spans="1:5" s="297" customFormat="1" ht="13.5" thickBot="1">
      <c r="A263" s="277">
        <v>1551</v>
      </c>
      <c r="B263" s="278" t="s">
        <v>235</v>
      </c>
      <c r="C263" s="373"/>
      <c r="D263" s="373"/>
      <c r="E263" s="872"/>
    </row>
    <row r="264" spans="1:5" s="297" customFormat="1" ht="13.5" thickBot="1">
      <c r="A264" s="280"/>
      <c r="B264" s="285" t="s">
        <v>224</v>
      </c>
      <c r="C264" s="368">
        <f>SUM(C262:C263)</f>
        <v>880000</v>
      </c>
      <c r="D264" s="368">
        <f>SUM(D262:D263)</f>
        <v>880000</v>
      </c>
      <c r="E264" s="874">
        <f>SUM(D264/C264)</f>
        <v>1</v>
      </c>
    </row>
    <row r="265" spans="1:5" s="297" customFormat="1" ht="12.75">
      <c r="A265" s="273">
        <v>1560</v>
      </c>
      <c r="B265" s="289" t="s">
        <v>225</v>
      </c>
      <c r="C265" s="371">
        <f>SUM(C95)</f>
        <v>65000</v>
      </c>
      <c r="D265" s="371">
        <f>SUM(D95)</f>
        <v>65000</v>
      </c>
      <c r="E265" s="871">
        <f>SUM(D265/C265)</f>
        <v>1</v>
      </c>
    </row>
    <row r="266" spans="1:5" s="297" customFormat="1" ht="13.5" thickBot="1">
      <c r="A266" s="277">
        <v>1561</v>
      </c>
      <c r="B266" s="299" t="s">
        <v>226</v>
      </c>
      <c r="C266" s="376">
        <f>SUM(C100)</f>
        <v>2955</v>
      </c>
      <c r="D266" s="376">
        <f>SUM(D100)</f>
        <v>2955</v>
      </c>
      <c r="E266" s="872">
        <f>SUM(D266/C266)</f>
        <v>1</v>
      </c>
    </row>
    <row r="267" spans="1:5" s="297" customFormat="1" ht="13.5" thickBot="1">
      <c r="A267" s="633"/>
      <c r="B267" s="598" t="s">
        <v>227</v>
      </c>
      <c r="C267" s="603">
        <f>SUM(C265:C266)</f>
        <v>67955</v>
      </c>
      <c r="D267" s="603">
        <f>SUM(D265:D266)</f>
        <v>67955</v>
      </c>
      <c r="E267" s="879">
        <f aca="true" t="shared" si="4" ref="E267:E277">SUM(D267/C267)</f>
        <v>1</v>
      </c>
    </row>
    <row r="268" spans="1:5" s="297" customFormat="1" ht="17.25" thickBot="1" thickTop="1">
      <c r="A268" s="632"/>
      <c r="B268" s="602" t="s">
        <v>925</v>
      </c>
      <c r="C268" s="600">
        <f>SUM(C261+C264+C267)</f>
        <v>5045230</v>
      </c>
      <c r="D268" s="600">
        <f>SUM(D261+D264+D267)</f>
        <v>5045230</v>
      </c>
      <c r="E268" s="878">
        <f t="shared" si="4"/>
        <v>1</v>
      </c>
    </row>
    <row r="269" spans="1:5" s="297" customFormat="1" ht="13.5" thickTop="1">
      <c r="A269" s="273">
        <v>1570</v>
      </c>
      <c r="B269" s="274" t="s">
        <v>228</v>
      </c>
      <c r="C269" s="366"/>
      <c r="D269" s="371">
        <f>SUM(D186+D145+D105+D227)</f>
        <v>1425676</v>
      </c>
      <c r="E269" s="871"/>
    </row>
    <row r="270" spans="1:5" s="297" customFormat="1" ht="13.5" thickBot="1">
      <c r="A270" s="277">
        <v>1571</v>
      </c>
      <c r="B270" s="278" t="s">
        <v>178</v>
      </c>
      <c r="C270" s="376">
        <f>SUM(C228+C187+C146)</f>
        <v>5454190</v>
      </c>
      <c r="D270" s="376">
        <f>SUM(D228+D187+D146)</f>
        <v>5490412</v>
      </c>
      <c r="E270" s="872">
        <f t="shared" si="4"/>
        <v>1.0066411327804863</v>
      </c>
    </row>
    <row r="271" spans="1:5" s="297" customFormat="1" ht="15" thickBot="1">
      <c r="A271" s="280"/>
      <c r="B271" s="630" t="s">
        <v>917</v>
      </c>
      <c r="C271" s="368">
        <f>SUM(C269:C270)</f>
        <v>5454190</v>
      </c>
      <c r="D271" s="368">
        <f>SUM(D269:D270)</f>
        <v>6916088</v>
      </c>
      <c r="E271" s="874">
        <f t="shared" si="4"/>
        <v>1.268032100091856</v>
      </c>
    </row>
    <row r="272" spans="1:5" s="297" customFormat="1" ht="12.75">
      <c r="A272" s="273">
        <v>1580</v>
      </c>
      <c r="B272" s="274" t="s">
        <v>229</v>
      </c>
      <c r="C272" s="371">
        <f>SUM(C108)</f>
        <v>420000</v>
      </c>
      <c r="D272" s="371">
        <f>SUM(D108)</f>
        <v>420000</v>
      </c>
      <c r="E272" s="871">
        <f t="shared" si="4"/>
        <v>1</v>
      </c>
    </row>
    <row r="273" spans="1:5" s="297" customFormat="1" ht="12" customHeight="1">
      <c r="A273" s="272">
        <v>1581</v>
      </c>
      <c r="B273" s="270" t="s">
        <v>230</v>
      </c>
      <c r="C273" s="369">
        <f>SUM(C109)</f>
        <v>140000</v>
      </c>
      <c r="D273" s="369">
        <f>SUM(D109+D149)</f>
        <v>596902</v>
      </c>
      <c r="E273" s="567">
        <f t="shared" si="4"/>
        <v>4.263585714285714</v>
      </c>
    </row>
    <row r="274" spans="1:5" s="297" customFormat="1" ht="13.5" thickBot="1">
      <c r="A274" s="277">
        <v>1582</v>
      </c>
      <c r="B274" s="278" t="s">
        <v>178</v>
      </c>
      <c r="C274" s="376">
        <f>SUM(C232+C191+C150)</f>
        <v>176600</v>
      </c>
      <c r="D274" s="376">
        <f>SUM(D232+D191+D150)</f>
        <v>176600</v>
      </c>
      <c r="E274" s="872">
        <f t="shared" si="4"/>
        <v>1</v>
      </c>
    </row>
    <row r="275" spans="1:5" s="297" customFormat="1" ht="13.5" thickBot="1">
      <c r="A275" s="280"/>
      <c r="B275" s="351" t="s">
        <v>231</v>
      </c>
      <c r="C275" s="368">
        <f>SUM(C272:C274)</f>
        <v>736600</v>
      </c>
      <c r="D275" s="368">
        <f>SUM(D272:D274)</f>
        <v>1193502</v>
      </c>
      <c r="E275" s="874">
        <f t="shared" si="4"/>
        <v>1.6202850936736357</v>
      </c>
    </row>
    <row r="276" spans="1:5" s="297" customFormat="1" ht="13.5" thickBot="1">
      <c r="A276" s="292"/>
      <c r="B276" s="606"/>
      <c r="C276" s="374"/>
      <c r="D276" s="374"/>
      <c r="E276" s="873"/>
    </row>
    <row r="277" spans="1:5" s="297" customFormat="1" ht="18.75" customHeight="1" thickBot="1">
      <c r="A277" s="280"/>
      <c r="B277" s="360" t="s">
        <v>912</v>
      </c>
      <c r="C277" s="368">
        <f>SUM(C257+C268+C272+C273)</f>
        <v>17510438</v>
      </c>
      <c r="D277" s="368">
        <f>SUM(D257+D268+D272+D273+D269)</f>
        <v>19623665</v>
      </c>
      <c r="E277" s="874">
        <f t="shared" si="4"/>
        <v>1.120683845829556</v>
      </c>
    </row>
  </sheetData>
  <sheetProtection/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2" manualBreakCount="2">
    <brk id="50" max="255" man="1"/>
    <brk id="18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4">
      <selection activeCell="C21" sqref="C21:C23"/>
    </sheetView>
  </sheetViews>
  <sheetFormatPr defaultColWidth="9.125" defaultRowHeight="12.75"/>
  <cols>
    <col min="1" max="1" width="9.125" style="858" customWidth="1"/>
    <col min="2" max="2" width="31.75390625" style="858" customWidth="1"/>
    <col min="3" max="3" width="13.25390625" style="858" customWidth="1"/>
    <col min="4" max="4" width="12.875" style="858" customWidth="1"/>
    <col min="5" max="5" width="13.125" style="858" customWidth="1"/>
    <col min="6" max="6" width="15.00390625" style="858" customWidth="1"/>
    <col min="7" max="16384" width="9.125" style="858" customWidth="1"/>
  </cols>
  <sheetData>
    <row r="2" spans="2:6" ht="12.75">
      <c r="B2" s="1166" t="s">
        <v>823</v>
      </c>
      <c r="C2" s="972"/>
      <c r="D2" s="972"/>
      <c r="E2" s="972"/>
      <c r="F2" s="972"/>
    </row>
    <row r="3" spans="2:6" ht="12.75">
      <c r="B3" s="1169" t="s">
        <v>842</v>
      </c>
      <c r="C3" s="1170"/>
      <c r="D3" s="1170"/>
      <c r="E3" s="1170"/>
      <c r="F3" s="1170"/>
    </row>
    <row r="4" spans="2:6" ht="12.75">
      <c r="B4" s="1170"/>
      <c r="C4" s="1170"/>
      <c r="D4" s="1170"/>
      <c r="E4" s="1170"/>
      <c r="F4" s="1170"/>
    </row>
    <row r="5" spans="2:6" ht="12.75">
      <c r="B5" s="860"/>
      <c r="C5" s="860"/>
      <c r="D5" s="860"/>
      <c r="E5" s="860"/>
      <c r="F5" s="860"/>
    </row>
    <row r="6" ht="12.75">
      <c r="F6" s="859" t="s">
        <v>450</v>
      </c>
    </row>
    <row r="7" spans="2:6" ht="12.75" customHeight="1">
      <c r="B7" s="1157" t="s">
        <v>819</v>
      </c>
      <c r="C7" s="1164" t="s">
        <v>824</v>
      </c>
      <c r="D7" s="1164" t="s">
        <v>243</v>
      </c>
      <c r="E7" s="1164" t="s">
        <v>244</v>
      </c>
      <c r="F7" s="1164" t="s">
        <v>245</v>
      </c>
    </row>
    <row r="8" spans="2:6" ht="30.75" customHeight="1">
      <c r="B8" s="1157"/>
      <c r="C8" s="1164"/>
      <c r="D8" s="1164"/>
      <c r="E8" s="1164"/>
      <c r="F8" s="1164"/>
    </row>
    <row r="9" spans="2:6" ht="12.75" customHeight="1">
      <c r="B9" s="1165" t="s">
        <v>825</v>
      </c>
      <c r="C9" s="1163">
        <v>6527165</v>
      </c>
      <c r="D9" s="1163">
        <v>6527165</v>
      </c>
      <c r="E9" s="1163">
        <v>6527165</v>
      </c>
      <c r="F9" s="1163">
        <v>6527165</v>
      </c>
    </row>
    <row r="10" spans="2:6" ht="12.75" customHeight="1">
      <c r="B10" s="1165"/>
      <c r="C10" s="1163"/>
      <c r="D10" s="1163"/>
      <c r="E10" s="1163"/>
      <c r="F10" s="1163"/>
    </row>
    <row r="11" spans="2:6" ht="27" customHeight="1">
      <c r="B11" s="1165"/>
      <c r="C11" s="1163"/>
      <c r="D11" s="1163"/>
      <c r="E11" s="1163"/>
      <c r="F11" s="1163"/>
    </row>
    <row r="12" spans="2:6" ht="12.75">
      <c r="B12" s="1165" t="s">
        <v>838</v>
      </c>
      <c r="C12" s="1163">
        <v>695000</v>
      </c>
      <c r="D12" s="1163">
        <v>695000</v>
      </c>
      <c r="E12" s="1163">
        <v>695000</v>
      </c>
      <c r="F12" s="1163">
        <v>695000</v>
      </c>
    </row>
    <row r="13" spans="2:6" ht="12.75">
      <c r="B13" s="1165"/>
      <c r="C13" s="1163"/>
      <c r="D13" s="1163"/>
      <c r="E13" s="1163"/>
      <c r="F13" s="1163"/>
    </row>
    <row r="14" spans="2:6" ht="60" customHeight="1">
      <c r="B14" s="1165"/>
      <c r="C14" s="1163"/>
      <c r="D14" s="1163"/>
      <c r="E14" s="1163"/>
      <c r="F14" s="1163"/>
    </row>
    <row r="15" spans="2:6" ht="12.75" customHeight="1">
      <c r="B15" s="1165" t="s">
        <v>820</v>
      </c>
      <c r="C15" s="1160" t="s">
        <v>821</v>
      </c>
      <c r="D15" s="1160" t="s">
        <v>821</v>
      </c>
      <c r="E15" s="1160" t="s">
        <v>821</v>
      </c>
      <c r="F15" s="1160" t="s">
        <v>821</v>
      </c>
    </row>
    <row r="16" spans="2:6" ht="12.75" customHeight="1">
      <c r="B16" s="1165"/>
      <c r="C16" s="1161"/>
      <c r="D16" s="1161"/>
      <c r="E16" s="1161"/>
      <c r="F16" s="1161"/>
    </row>
    <row r="17" spans="2:6" ht="27" customHeight="1">
      <c r="B17" s="1165"/>
      <c r="C17" s="1162"/>
      <c r="D17" s="1162"/>
      <c r="E17" s="1162"/>
      <c r="F17" s="1162"/>
    </row>
    <row r="18" spans="2:6" ht="12.75" customHeight="1">
      <c r="B18" s="1165" t="s">
        <v>839</v>
      </c>
      <c r="C18" s="1163">
        <v>880000</v>
      </c>
      <c r="D18" s="1163">
        <v>880000</v>
      </c>
      <c r="E18" s="1163">
        <v>880000</v>
      </c>
      <c r="F18" s="1163">
        <v>880000</v>
      </c>
    </row>
    <row r="19" spans="2:6" ht="15.75" customHeight="1">
      <c r="B19" s="1165"/>
      <c r="C19" s="1163"/>
      <c r="D19" s="1163"/>
      <c r="E19" s="1163"/>
      <c r="F19" s="1163"/>
    </row>
    <row r="20" spans="2:6" ht="43.5" customHeight="1">
      <c r="B20" s="1165"/>
      <c r="C20" s="1163"/>
      <c r="D20" s="1163"/>
      <c r="E20" s="1163"/>
      <c r="F20" s="1163"/>
    </row>
    <row r="21" spans="2:6" ht="12.75" customHeight="1">
      <c r="B21" s="1165" t="s">
        <v>840</v>
      </c>
      <c r="C21" s="1163">
        <v>482368</v>
      </c>
      <c r="D21" s="1163">
        <v>482368</v>
      </c>
      <c r="E21" s="1163">
        <v>482368</v>
      </c>
      <c r="F21" s="1163">
        <v>482368</v>
      </c>
    </row>
    <row r="22" spans="2:6" ht="12.75" customHeight="1">
      <c r="B22" s="1165"/>
      <c r="C22" s="1163"/>
      <c r="D22" s="1163"/>
      <c r="E22" s="1163"/>
      <c r="F22" s="1163"/>
    </row>
    <row r="23" spans="2:6" ht="27" customHeight="1">
      <c r="B23" s="1165"/>
      <c r="C23" s="1163"/>
      <c r="D23" s="1163"/>
      <c r="E23" s="1163"/>
      <c r="F23" s="1163"/>
    </row>
    <row r="24" spans="2:6" ht="12.75" customHeight="1">
      <c r="B24" s="1165" t="s">
        <v>822</v>
      </c>
      <c r="C24" s="1160" t="s">
        <v>821</v>
      </c>
      <c r="D24" s="1160" t="s">
        <v>821</v>
      </c>
      <c r="E24" s="1160" t="s">
        <v>821</v>
      </c>
      <c r="F24" s="1160" t="s">
        <v>821</v>
      </c>
    </row>
    <row r="25" spans="2:6" ht="12.75" customHeight="1">
      <c r="B25" s="1165"/>
      <c r="C25" s="1161"/>
      <c r="D25" s="1161"/>
      <c r="E25" s="1161"/>
      <c r="F25" s="1161"/>
    </row>
    <row r="26" spans="2:6" ht="27" customHeight="1">
      <c r="B26" s="1165"/>
      <c r="C26" s="1162"/>
      <c r="D26" s="1162"/>
      <c r="E26" s="1162"/>
      <c r="F26" s="1162"/>
    </row>
    <row r="27" spans="2:6" ht="12.75" customHeight="1">
      <c r="B27" s="1158" t="s">
        <v>142</v>
      </c>
      <c r="C27" s="1155">
        <f>SUM(C9:C26)</f>
        <v>8584533</v>
      </c>
      <c r="D27" s="1155">
        <f>SUM(D9:D26)</f>
        <v>8584533</v>
      </c>
      <c r="E27" s="1155">
        <f>SUM(E9:E26)</f>
        <v>8584533</v>
      </c>
      <c r="F27" s="1155">
        <f>SUM(F9:F26)</f>
        <v>8584533</v>
      </c>
    </row>
    <row r="28" spans="2:6" ht="12.75" customHeight="1">
      <c r="B28" s="1158"/>
      <c r="C28" s="1155"/>
      <c r="D28" s="1155"/>
      <c r="E28" s="1155"/>
      <c r="F28" s="1155"/>
    </row>
    <row r="29" spans="2:6" ht="27.75" customHeight="1" thickBot="1">
      <c r="B29" s="1159"/>
      <c r="C29" s="1156"/>
      <c r="D29" s="1156"/>
      <c r="E29" s="1156"/>
      <c r="F29" s="1156"/>
    </row>
    <row r="30" spans="2:6" ht="21" customHeight="1" thickTop="1">
      <c r="B30" s="1167" t="s">
        <v>841</v>
      </c>
      <c r="C30" s="1168">
        <v>24655</v>
      </c>
      <c r="D30" s="1168">
        <v>58262</v>
      </c>
      <c r="E30" s="1168">
        <v>55522</v>
      </c>
      <c r="F30" s="1168">
        <v>53407</v>
      </c>
    </row>
    <row r="31" spans="1:6" ht="18.75" customHeight="1">
      <c r="A31" s="861"/>
      <c r="B31" s="1158"/>
      <c r="C31" s="1155"/>
      <c r="D31" s="1155"/>
      <c r="E31" s="1155"/>
      <c r="F31" s="1155"/>
    </row>
    <row r="32" spans="2:6" ht="18.75" customHeight="1" thickBot="1">
      <c r="B32" s="1159"/>
      <c r="C32" s="1156"/>
      <c r="D32" s="1156"/>
      <c r="E32" s="1156"/>
      <c r="F32" s="1156"/>
    </row>
    <row r="33" ht="13.5" thickTop="1"/>
  </sheetData>
  <sheetProtection/>
  <mergeCells count="47">
    <mergeCell ref="B2:F2"/>
    <mergeCell ref="B30:B32"/>
    <mergeCell ref="C30:C32"/>
    <mergeCell ref="D30:D32"/>
    <mergeCell ref="E30:E32"/>
    <mergeCell ref="F30:F32"/>
    <mergeCell ref="B3:F4"/>
    <mergeCell ref="B9:B11"/>
    <mergeCell ref="B12:B14"/>
    <mergeCell ref="B15:B17"/>
    <mergeCell ref="B18:B20"/>
    <mergeCell ref="B21:B23"/>
    <mergeCell ref="B24:B26"/>
    <mergeCell ref="C7:C8"/>
    <mergeCell ref="C24:C26"/>
    <mergeCell ref="C15:C17"/>
    <mergeCell ref="C18:C20"/>
    <mergeCell ref="C21:C23"/>
    <mergeCell ref="F7:F8"/>
    <mergeCell ref="C9:C11"/>
    <mergeCell ref="C12:C14"/>
    <mergeCell ref="D9:D11"/>
    <mergeCell ref="D12:D14"/>
    <mergeCell ref="F9:F11"/>
    <mergeCell ref="F12:F14"/>
    <mergeCell ref="D7:D8"/>
    <mergeCell ref="E7:E8"/>
    <mergeCell ref="D24:D26"/>
    <mergeCell ref="E9:E11"/>
    <mergeCell ref="E12:E14"/>
    <mergeCell ref="E15:E17"/>
    <mergeCell ref="E18:E20"/>
    <mergeCell ref="E21:E23"/>
    <mergeCell ref="E24:E26"/>
    <mergeCell ref="D15:D17"/>
    <mergeCell ref="D18:D20"/>
    <mergeCell ref="D21:D23"/>
    <mergeCell ref="E27:E29"/>
    <mergeCell ref="F27:F29"/>
    <mergeCell ref="B7:B8"/>
    <mergeCell ref="B27:B29"/>
    <mergeCell ref="C27:C29"/>
    <mergeCell ref="D27:D29"/>
    <mergeCell ref="F15:F17"/>
    <mergeCell ref="F18:F20"/>
    <mergeCell ref="F21:F23"/>
    <mergeCell ref="F24:F26"/>
  </mergeCells>
  <printOptions/>
  <pageMargins left="0.5905511811023623" right="0.7874015748031497" top="0.984251968503937" bottom="0.984251968503937" header="0.5118110236220472" footer="0.5118110236220472"/>
  <pageSetup firstPageNumber="61" useFirstPageNumber="1" horizontalDpi="600" verticalDpi="600" orientation="portrait" paperSize="9" scale="93" r:id="rId1"/>
  <headerFooter alignWithMargins="0"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6"/>
  <sheetViews>
    <sheetView showZeros="0" zoomScalePageLayoutView="0" workbookViewId="0" topLeftCell="A161">
      <selection activeCell="D128" sqref="D128"/>
    </sheetView>
  </sheetViews>
  <sheetFormatPr defaultColWidth="9.125" defaultRowHeight="12.75"/>
  <cols>
    <col min="1" max="1" width="8.00390625" style="26" customWidth="1"/>
    <col min="2" max="2" width="71.625" style="26" customWidth="1"/>
    <col min="3" max="4" width="12.125" style="26" customWidth="1"/>
    <col min="5" max="16384" width="9.125" style="26" customWidth="1"/>
  </cols>
  <sheetData>
    <row r="1" spans="1:5" ht="12.75">
      <c r="A1" s="958" t="s">
        <v>310</v>
      </c>
      <c r="B1" s="958"/>
      <c r="C1" s="944"/>
      <c r="D1" s="944"/>
      <c r="E1" s="944"/>
    </row>
    <row r="2" spans="1:5" ht="12.75">
      <c r="A2" s="958" t="s">
        <v>949</v>
      </c>
      <c r="B2" s="958"/>
      <c r="C2" s="944"/>
      <c r="D2" s="944"/>
      <c r="E2" s="944"/>
    </row>
    <row r="3" spans="1:2" ht="9" customHeight="1">
      <c r="A3" s="228"/>
      <c r="B3" s="228"/>
    </row>
    <row r="4" spans="1:5" ht="12" customHeight="1">
      <c r="A4" s="188"/>
      <c r="B4" s="187"/>
      <c r="C4" s="162"/>
      <c r="D4" s="162"/>
      <c r="E4" s="162" t="s">
        <v>148</v>
      </c>
    </row>
    <row r="5" spans="1:5" s="28" customFormat="1" ht="12" customHeight="1">
      <c r="A5" s="198"/>
      <c r="B5" s="27"/>
      <c r="C5" s="941" t="s">
        <v>906</v>
      </c>
      <c r="D5" s="941" t="s">
        <v>597</v>
      </c>
      <c r="E5" s="955" t="s">
        <v>279</v>
      </c>
    </row>
    <row r="6" spans="1:5" s="28" customFormat="1" ht="12" customHeight="1">
      <c r="A6" s="3" t="s">
        <v>163</v>
      </c>
      <c r="B6" s="3" t="s">
        <v>113</v>
      </c>
      <c r="C6" s="959"/>
      <c r="D6" s="961"/>
      <c r="E6" s="956"/>
    </row>
    <row r="7" spans="1:5" s="28" customFormat="1" ht="12.75" customHeight="1" thickBot="1">
      <c r="A7" s="29"/>
      <c r="B7" s="29"/>
      <c r="C7" s="960"/>
      <c r="D7" s="960"/>
      <c r="E7" s="957"/>
    </row>
    <row r="8" spans="1:5" ht="12" customHeight="1">
      <c r="A8" s="4" t="s">
        <v>114</v>
      </c>
      <c r="B8" s="5" t="s">
        <v>115</v>
      </c>
      <c r="C8" s="18" t="s">
        <v>116</v>
      </c>
      <c r="D8" s="18" t="s">
        <v>117</v>
      </c>
      <c r="E8" s="382" t="s">
        <v>118</v>
      </c>
    </row>
    <row r="9" spans="1:5" ht="15" customHeight="1">
      <c r="A9" s="4"/>
      <c r="B9" s="245" t="s">
        <v>311</v>
      </c>
      <c r="C9" s="10"/>
      <c r="D9" s="10"/>
      <c r="E9" s="7"/>
    </row>
    <row r="10" spans="1:5" ht="12">
      <c r="A10" s="4"/>
      <c r="B10" s="214"/>
      <c r="C10" s="10"/>
      <c r="D10" s="10"/>
      <c r="E10" s="7"/>
    </row>
    <row r="11" spans="1:5" ht="12">
      <c r="A11" s="6">
        <v>1710</v>
      </c>
      <c r="B11" s="6" t="s">
        <v>372</v>
      </c>
      <c r="C11" s="6">
        <f>SUM(C12:C18)</f>
        <v>1818473</v>
      </c>
      <c r="D11" s="6">
        <f>SUM(D12:D18)</f>
        <v>1925519</v>
      </c>
      <c r="E11" s="383">
        <f>SUM(D11/C11)</f>
        <v>1.0588658726304983</v>
      </c>
    </row>
    <row r="12" spans="1:5" ht="12">
      <c r="A12" s="10">
        <v>1711</v>
      </c>
      <c r="B12" s="10" t="s">
        <v>312</v>
      </c>
      <c r="C12" s="10">
        <f>SUM('3a.m.'!C53)</f>
        <v>984903</v>
      </c>
      <c r="D12" s="10">
        <f>SUM('3a.m.'!D53)</f>
        <v>1011692</v>
      </c>
      <c r="E12" s="899">
        <f>SUM(D12/C12)</f>
        <v>1.027199632857246</v>
      </c>
    </row>
    <row r="13" spans="1:5" ht="12">
      <c r="A13" s="10">
        <v>1712</v>
      </c>
      <c r="B13" s="10" t="s">
        <v>22</v>
      </c>
      <c r="C13" s="10">
        <f>SUM('3a.m.'!C54)</f>
        <v>274499</v>
      </c>
      <c r="D13" s="10">
        <f>SUM('3a.m.'!D54)</f>
        <v>295355</v>
      </c>
      <c r="E13" s="899">
        <f>SUM(D13/C13)</f>
        <v>1.075978418864914</v>
      </c>
    </row>
    <row r="14" spans="1:5" ht="12">
      <c r="A14" s="10">
        <v>1713</v>
      </c>
      <c r="B14" s="10" t="s">
        <v>23</v>
      </c>
      <c r="C14" s="10">
        <f>SUM('3a.m.'!C55)</f>
        <v>396471</v>
      </c>
      <c r="D14" s="10">
        <f>SUM('3a.m.'!D55)</f>
        <v>420318</v>
      </c>
      <c r="E14" s="899">
        <f>SUM(D14/C14)</f>
        <v>1.0601481571161573</v>
      </c>
    </row>
    <row r="15" spans="1:5" ht="12">
      <c r="A15" s="10">
        <v>1714</v>
      </c>
      <c r="B15" s="10" t="s">
        <v>44</v>
      </c>
      <c r="C15" s="10">
        <f>SUM('3a.m.'!C56)</f>
        <v>0</v>
      </c>
      <c r="D15" s="10">
        <f>SUM('3a.m.'!D56)</f>
        <v>0</v>
      </c>
      <c r="E15" s="899"/>
    </row>
    <row r="16" spans="1:5" ht="12">
      <c r="A16" s="10">
        <v>1715</v>
      </c>
      <c r="B16" s="7" t="s">
        <v>332</v>
      </c>
      <c r="C16" s="10">
        <f>SUM('3a.m.'!C57)</f>
        <v>0</v>
      </c>
      <c r="D16" s="10">
        <f>SUM('3a.m.'!D57)</f>
        <v>0</v>
      </c>
      <c r="E16" s="899"/>
    </row>
    <row r="17" spans="1:5" ht="12">
      <c r="A17" s="10">
        <v>1716</v>
      </c>
      <c r="B17" s="65" t="s">
        <v>249</v>
      </c>
      <c r="C17" s="10">
        <f>SUM('3a.m.'!C61)</f>
        <v>162100</v>
      </c>
      <c r="D17" s="10">
        <f>SUM('3a.m.'!D61)</f>
        <v>197654</v>
      </c>
      <c r="E17" s="899">
        <f>SUM(D17/C17)</f>
        <v>1.2193337446020975</v>
      </c>
    </row>
    <row r="18" spans="1:5" ht="12">
      <c r="A18" s="10">
        <v>1717</v>
      </c>
      <c r="B18" s="68" t="s">
        <v>250</v>
      </c>
      <c r="C18" s="10">
        <f>SUM('3a.m.'!C60)</f>
        <v>500</v>
      </c>
      <c r="D18" s="10">
        <f>SUM('3a.m.'!D60)</f>
        <v>500</v>
      </c>
      <c r="E18" s="899">
        <f>SUM(D18/C18)</f>
        <v>1</v>
      </c>
    </row>
    <row r="19" spans="1:5" ht="12">
      <c r="A19" s="10">
        <v>1718</v>
      </c>
      <c r="B19" s="68" t="s">
        <v>24</v>
      </c>
      <c r="C19" s="10"/>
      <c r="D19" s="10"/>
      <c r="E19" s="899"/>
    </row>
    <row r="20" spans="1:5" ht="9.75" customHeight="1">
      <c r="A20" s="10"/>
      <c r="B20" s="10"/>
      <c r="C20" s="10"/>
      <c r="D20" s="10"/>
      <c r="E20" s="383"/>
    </row>
    <row r="21" spans="1:5" ht="12">
      <c r="A21" s="155">
        <v>1720</v>
      </c>
      <c r="B21" s="155" t="s">
        <v>373</v>
      </c>
      <c r="C21" s="155">
        <f>SUM('4.mell.'!C74)</f>
        <v>0</v>
      </c>
      <c r="D21" s="155">
        <f>SUM('4.mell.'!D74)</f>
        <v>0</v>
      </c>
      <c r="E21" s="383"/>
    </row>
    <row r="22" spans="1:5" ht="12">
      <c r="A22" s="155"/>
      <c r="B22" s="155"/>
      <c r="C22" s="155"/>
      <c r="D22" s="155"/>
      <c r="E22" s="383"/>
    </row>
    <row r="23" spans="1:5" ht="12">
      <c r="A23" s="155">
        <v>1730</v>
      </c>
      <c r="B23" s="155" t="s">
        <v>374</v>
      </c>
      <c r="C23" s="155"/>
      <c r="D23" s="155"/>
      <c r="E23" s="383"/>
    </row>
    <row r="24" spans="1:5" ht="12">
      <c r="A24" s="10"/>
      <c r="B24" s="10"/>
      <c r="C24" s="10"/>
      <c r="D24" s="10"/>
      <c r="E24" s="383"/>
    </row>
    <row r="25" spans="1:5" ht="12.75">
      <c r="A25" s="10"/>
      <c r="B25" s="246" t="s">
        <v>363</v>
      </c>
      <c r="C25" s="10"/>
      <c r="D25" s="10"/>
      <c r="E25" s="383"/>
    </row>
    <row r="26" spans="1:5" ht="6.75" customHeight="1">
      <c r="A26" s="10"/>
      <c r="B26" s="10"/>
      <c r="C26" s="10"/>
      <c r="D26" s="10"/>
      <c r="E26" s="383"/>
    </row>
    <row r="27" spans="1:5" ht="12">
      <c r="A27" s="155">
        <v>1740</v>
      </c>
      <c r="B27" s="155" t="s">
        <v>940</v>
      </c>
      <c r="C27" s="155">
        <f>SUM(C28:C35)</f>
        <v>394982</v>
      </c>
      <c r="D27" s="155">
        <f>SUM(D28:D35)</f>
        <v>411295</v>
      </c>
      <c r="E27" s="383">
        <f>SUM(D27/C27)</f>
        <v>1.041300616230613</v>
      </c>
    </row>
    <row r="28" spans="1:5" ht="12">
      <c r="A28" s="10">
        <v>1741</v>
      </c>
      <c r="B28" s="10" t="s">
        <v>312</v>
      </c>
      <c r="C28" s="10">
        <f>SUM('3b.m.'!C34)</f>
        <v>208450</v>
      </c>
      <c r="D28" s="10">
        <f>SUM('3b.m.'!D34)</f>
        <v>211502</v>
      </c>
      <c r="E28" s="899">
        <f>SUM(D28/C28)</f>
        <v>1.0146414008155433</v>
      </c>
    </row>
    <row r="29" spans="1:5" ht="12">
      <c r="A29" s="10">
        <v>1742</v>
      </c>
      <c r="B29" s="10" t="s">
        <v>22</v>
      </c>
      <c r="C29" s="10">
        <f>SUM('3b.m.'!C35)</f>
        <v>56282</v>
      </c>
      <c r="D29" s="10">
        <f>SUM('3b.m.'!D35)</f>
        <v>58619</v>
      </c>
      <c r="E29" s="899">
        <f>SUM(D29/C29)</f>
        <v>1.0415230446679222</v>
      </c>
    </row>
    <row r="30" spans="1:5" ht="12">
      <c r="A30" s="10">
        <v>1743</v>
      </c>
      <c r="B30" s="10" t="s">
        <v>23</v>
      </c>
      <c r="C30" s="10">
        <f>SUM('3b.m.'!C36)</f>
        <v>116250</v>
      </c>
      <c r="D30" s="10">
        <f>SUM('3b.m.'!D36)</f>
        <v>127174</v>
      </c>
      <c r="E30" s="899">
        <f>SUM(D30/C30)</f>
        <v>1.0939698924731183</v>
      </c>
    </row>
    <row r="31" spans="1:5" ht="12">
      <c r="A31" s="10">
        <v>1744</v>
      </c>
      <c r="B31" s="10" t="s">
        <v>44</v>
      </c>
      <c r="C31" s="10">
        <f>SUM('3b.m.'!C37)</f>
        <v>0</v>
      </c>
      <c r="D31" s="10">
        <f>SUM('3b.m.'!D37)</f>
        <v>0</v>
      </c>
      <c r="E31" s="899"/>
    </row>
    <row r="32" spans="1:5" ht="12">
      <c r="A32" s="10">
        <v>1745</v>
      </c>
      <c r="B32" s="10" t="s">
        <v>332</v>
      </c>
      <c r="C32" s="10">
        <f>SUM('3b.m.'!C38)</f>
        <v>0</v>
      </c>
      <c r="D32" s="10">
        <f>SUM('3b.m.'!D38)</f>
        <v>0</v>
      </c>
      <c r="E32" s="899"/>
    </row>
    <row r="33" spans="1:5" ht="12">
      <c r="A33" s="10">
        <v>1746</v>
      </c>
      <c r="B33" s="10" t="s">
        <v>249</v>
      </c>
      <c r="C33" s="10">
        <f>SUM('3b.m.'!C40)</f>
        <v>14000</v>
      </c>
      <c r="D33" s="10">
        <f>SUM('3b.m.'!D40)</f>
        <v>14000</v>
      </c>
      <c r="E33" s="899">
        <f>SUM(D33/C33)</f>
        <v>1</v>
      </c>
    </row>
    <row r="34" spans="1:5" ht="12">
      <c r="A34" s="10">
        <v>1747</v>
      </c>
      <c r="B34" s="10" t="s">
        <v>250</v>
      </c>
      <c r="C34" s="10">
        <f>SUM('3b.m.'!C41)</f>
        <v>0</v>
      </c>
      <c r="D34" s="10">
        <f>SUM('3b.m.'!D41)</f>
        <v>0</v>
      </c>
      <c r="E34" s="383"/>
    </row>
    <row r="35" spans="1:5" ht="12">
      <c r="A35" s="10">
        <v>1748</v>
      </c>
      <c r="B35" s="7" t="s">
        <v>24</v>
      </c>
      <c r="C35" s="10"/>
      <c r="D35" s="10"/>
      <c r="E35" s="383"/>
    </row>
    <row r="36" spans="1:5" ht="7.5" customHeight="1">
      <c r="A36" s="10"/>
      <c r="B36" s="10"/>
      <c r="C36" s="10"/>
      <c r="D36" s="10"/>
      <c r="E36" s="383"/>
    </row>
    <row r="37" spans="1:5" ht="12.75">
      <c r="A37" s="10"/>
      <c r="B37" s="246" t="s">
        <v>364</v>
      </c>
      <c r="C37" s="10"/>
      <c r="D37" s="10"/>
      <c r="E37" s="383"/>
    </row>
    <row r="38" spans="1:5" ht="7.5" customHeight="1">
      <c r="A38" s="4"/>
      <c r="B38" s="214"/>
      <c r="C38" s="10"/>
      <c r="D38" s="10"/>
      <c r="E38" s="383"/>
    </row>
    <row r="39" spans="1:5" ht="12">
      <c r="A39" s="11">
        <v>1750</v>
      </c>
      <c r="B39" s="11" t="s">
        <v>888</v>
      </c>
      <c r="C39" s="11">
        <f>SUM(C40:C48)</f>
        <v>3651259</v>
      </c>
      <c r="D39" s="11">
        <f>SUM(D40:D48)</f>
        <v>4270698</v>
      </c>
      <c r="E39" s="383">
        <f aca="true" t="shared" si="0" ref="E39:E45">SUM(D39/C39)</f>
        <v>1.1696507971633894</v>
      </c>
    </row>
    <row r="40" spans="1:5" ht="12">
      <c r="A40" s="10">
        <v>1751</v>
      </c>
      <c r="B40" s="10" t="s">
        <v>312</v>
      </c>
      <c r="C40" s="10">
        <f>SUM('3c.m.'!C737)</f>
        <v>78936</v>
      </c>
      <c r="D40" s="10">
        <f>SUM('3c.m.'!D737)</f>
        <v>79942</v>
      </c>
      <c r="E40" s="899">
        <f t="shared" si="0"/>
        <v>1.0127445018749366</v>
      </c>
    </row>
    <row r="41" spans="1:5" ht="12">
      <c r="A41" s="10">
        <v>1752</v>
      </c>
      <c r="B41" s="10" t="s">
        <v>22</v>
      </c>
      <c r="C41" s="10">
        <f>SUM('3c.m.'!C738)</f>
        <v>21911</v>
      </c>
      <c r="D41" s="10">
        <f>SUM('3c.m.'!D738)</f>
        <v>22419</v>
      </c>
      <c r="E41" s="899">
        <f t="shared" si="0"/>
        <v>1.0231847017479805</v>
      </c>
    </row>
    <row r="42" spans="1:5" ht="12">
      <c r="A42" s="10">
        <v>1753</v>
      </c>
      <c r="B42" s="10" t="s">
        <v>23</v>
      </c>
      <c r="C42" s="10">
        <f>SUM('3c.m.'!C739)</f>
        <v>2742401</v>
      </c>
      <c r="D42" s="10">
        <f>SUM('3c.m.'!D739)</f>
        <v>2903333</v>
      </c>
      <c r="E42" s="899">
        <f t="shared" si="0"/>
        <v>1.0586828840858795</v>
      </c>
    </row>
    <row r="43" spans="1:5" ht="12">
      <c r="A43" s="10">
        <v>1754</v>
      </c>
      <c r="B43" s="10" t="s">
        <v>44</v>
      </c>
      <c r="C43" s="10">
        <f>SUM('3c.m.'!C740)</f>
        <v>185205</v>
      </c>
      <c r="D43" s="10">
        <f>SUM('3c.m.'!D740)</f>
        <v>256796</v>
      </c>
      <c r="E43" s="899">
        <f t="shared" si="0"/>
        <v>1.3865500391458114</v>
      </c>
    </row>
    <row r="44" spans="1:5" ht="12">
      <c r="A44" s="10">
        <v>1755</v>
      </c>
      <c r="B44" s="10" t="s">
        <v>332</v>
      </c>
      <c r="C44" s="10">
        <f>SUM('3c.m.'!C741)</f>
        <v>90000</v>
      </c>
      <c r="D44" s="10">
        <f>SUM('3c.m.'!D741)</f>
        <v>102897</v>
      </c>
      <c r="E44" s="899">
        <f t="shared" si="0"/>
        <v>1.1433</v>
      </c>
    </row>
    <row r="45" spans="1:5" ht="12">
      <c r="A45" s="10">
        <v>1756</v>
      </c>
      <c r="B45" s="10" t="s">
        <v>249</v>
      </c>
      <c r="C45" s="10">
        <f>SUM('3c.m.'!C744)</f>
        <v>32806</v>
      </c>
      <c r="D45" s="10">
        <f>SUM('3c.m.'!D744)</f>
        <v>36256</v>
      </c>
      <c r="E45" s="899">
        <f t="shared" si="0"/>
        <v>1.1051636895689814</v>
      </c>
    </row>
    <row r="46" spans="1:5" ht="12">
      <c r="A46" s="7">
        <v>1757</v>
      </c>
      <c r="B46" s="7" t="s">
        <v>250</v>
      </c>
      <c r="C46" s="10">
        <f>SUM('3c.m.'!C745)</f>
        <v>0</v>
      </c>
      <c r="D46" s="10">
        <f>SUM('3c.m.'!D745)</f>
        <v>0</v>
      </c>
      <c r="E46" s="899"/>
    </row>
    <row r="47" spans="1:5" ht="12">
      <c r="A47" s="10">
        <v>1758</v>
      </c>
      <c r="B47" s="10" t="s">
        <v>418</v>
      </c>
      <c r="C47" s="10">
        <f>SUM('3c.m.'!C746)</f>
        <v>500000</v>
      </c>
      <c r="D47" s="10">
        <f>SUM('3c.m.'!D746)</f>
        <v>869055</v>
      </c>
      <c r="E47" s="899">
        <f>SUM(D47/C47)</f>
        <v>1.73811</v>
      </c>
    </row>
    <row r="48" spans="1:5" ht="12">
      <c r="A48" s="10"/>
      <c r="B48" s="10"/>
      <c r="C48" s="10"/>
      <c r="D48" s="10"/>
      <c r="E48" s="383"/>
    </row>
    <row r="49" spans="1:5" ht="12">
      <c r="A49" s="10"/>
      <c r="B49" s="10"/>
      <c r="C49" s="10"/>
      <c r="D49" s="10"/>
      <c r="E49" s="383"/>
    </row>
    <row r="50" spans="1:5" ht="12">
      <c r="A50" s="6">
        <v>1760</v>
      </c>
      <c r="B50" s="6" t="s">
        <v>378</v>
      </c>
      <c r="C50" s="6">
        <f>SUM(C51:C56)</f>
        <v>962520</v>
      </c>
      <c r="D50" s="6">
        <f>SUM(D51:D56)</f>
        <v>1055072</v>
      </c>
      <c r="E50" s="383">
        <f>SUM(D50/C50)</f>
        <v>1.0961559240327474</v>
      </c>
    </row>
    <row r="51" spans="1:5" ht="12">
      <c r="A51" s="10">
        <v>1761</v>
      </c>
      <c r="B51" s="10" t="s">
        <v>312</v>
      </c>
      <c r="C51" s="7">
        <f>SUM('3d.m.'!C45)</f>
        <v>0</v>
      </c>
      <c r="D51" s="7">
        <f>SUM('3d.m.'!D45)</f>
        <v>0</v>
      </c>
      <c r="E51" s="383"/>
    </row>
    <row r="52" spans="1:5" ht="12">
      <c r="A52" s="7">
        <v>1762</v>
      </c>
      <c r="B52" s="7" t="s">
        <v>22</v>
      </c>
      <c r="C52" s="7">
        <f>SUM('3d.m.'!C46)</f>
        <v>0</v>
      </c>
      <c r="D52" s="7">
        <f>SUM('3d.m.'!D46)</f>
        <v>0</v>
      </c>
      <c r="E52" s="383"/>
    </row>
    <row r="53" spans="1:5" ht="12">
      <c r="A53" s="10">
        <v>1763</v>
      </c>
      <c r="B53" s="10" t="s">
        <v>23</v>
      </c>
      <c r="C53" s="7">
        <f>SUM('3d.m.'!C47)</f>
        <v>0</v>
      </c>
      <c r="D53" s="7">
        <f>SUM('3d.m.'!D47)</f>
        <v>0</v>
      </c>
      <c r="E53" s="383"/>
    </row>
    <row r="54" spans="1:5" ht="12">
      <c r="A54" s="10">
        <v>1764</v>
      </c>
      <c r="B54" s="10" t="s">
        <v>332</v>
      </c>
      <c r="C54" s="7">
        <f>SUM('3d.m.'!C48)</f>
        <v>758520</v>
      </c>
      <c r="D54" s="7">
        <f>SUM('3d.m.'!D48)</f>
        <v>758520</v>
      </c>
      <c r="E54" s="899">
        <f>SUM(D54/C54)</f>
        <v>1</v>
      </c>
    </row>
    <row r="55" spans="1:5" ht="12">
      <c r="A55" s="10">
        <v>1765</v>
      </c>
      <c r="B55" s="10" t="s">
        <v>380</v>
      </c>
      <c r="C55" s="7">
        <f>SUM('3d.m.'!C49)</f>
        <v>204000</v>
      </c>
      <c r="D55" s="7">
        <f>SUM('3d.m.'!D49)</f>
        <v>296552</v>
      </c>
      <c r="E55" s="899">
        <f>SUM(D55/C55)</f>
        <v>1.4536862745098038</v>
      </c>
    </row>
    <row r="56" spans="1:5" ht="12">
      <c r="A56" s="10"/>
      <c r="B56" s="10"/>
      <c r="C56" s="7"/>
      <c r="D56" s="7"/>
      <c r="E56" s="383"/>
    </row>
    <row r="57" spans="1:5" ht="12">
      <c r="A57" s="4"/>
      <c r="B57" s="214"/>
      <c r="C57" s="10"/>
      <c r="D57" s="10"/>
      <c r="E57" s="383"/>
    </row>
    <row r="58" spans="1:5" ht="12">
      <c r="A58" s="6">
        <v>1770</v>
      </c>
      <c r="B58" s="31" t="s">
        <v>365</v>
      </c>
      <c r="C58" s="6">
        <f>SUM(C61:C66)-C65</f>
        <v>5415201</v>
      </c>
      <c r="D58" s="6">
        <f>SUM(D61:D66)-D65</f>
        <v>5853892</v>
      </c>
      <c r="E58" s="383">
        <f>SUM(D58/C58)</f>
        <v>1.0810110280301692</v>
      </c>
    </row>
    <row r="59" spans="1:5" ht="12">
      <c r="A59" s="153">
        <v>1771</v>
      </c>
      <c r="B59" s="10" t="s">
        <v>312</v>
      </c>
      <c r="C59" s="161">
        <f>SUM('4.mell.'!C76)</f>
        <v>0</v>
      </c>
      <c r="D59" s="161">
        <f>SUM('4.mell.'!D76)</f>
        <v>0</v>
      </c>
      <c r="E59" s="383"/>
    </row>
    <row r="60" spans="1:5" ht="12">
      <c r="A60" s="153">
        <v>1772</v>
      </c>
      <c r="B60" s="10" t="s">
        <v>22</v>
      </c>
      <c r="C60" s="161">
        <f>SUM('4.mell.'!C77)</f>
        <v>0</v>
      </c>
      <c r="D60" s="161">
        <f>SUM('4.mell.'!D77)</f>
        <v>0</v>
      </c>
      <c r="E60" s="383"/>
    </row>
    <row r="61" spans="1:5" ht="12">
      <c r="A61" s="10">
        <v>1773</v>
      </c>
      <c r="B61" s="10" t="s">
        <v>23</v>
      </c>
      <c r="C61" s="7"/>
      <c r="D61" s="7">
        <f>SUM('4.mell.'!D78)</f>
        <v>4692</v>
      </c>
      <c r="E61" s="383"/>
    </row>
    <row r="62" spans="1:5" ht="12">
      <c r="A62" s="10">
        <v>1774</v>
      </c>
      <c r="B62" s="10" t="s">
        <v>301</v>
      </c>
      <c r="C62" s="7">
        <f>SUM('4.mell.'!C79)</f>
        <v>0</v>
      </c>
      <c r="D62" s="7">
        <f>SUM('4.mell.'!D79)</f>
        <v>540</v>
      </c>
      <c r="E62" s="383"/>
    </row>
    <row r="63" spans="1:5" ht="12">
      <c r="A63" s="10">
        <v>1775</v>
      </c>
      <c r="B63" s="10" t="s">
        <v>249</v>
      </c>
      <c r="C63" s="7"/>
      <c r="D63" s="7"/>
      <c r="E63" s="383"/>
    </row>
    <row r="64" spans="1:5" ht="12">
      <c r="A64" s="10">
        <v>1776</v>
      </c>
      <c r="B64" s="10" t="s">
        <v>250</v>
      </c>
      <c r="C64" s="7">
        <f>SUM('4.mell.'!C83)</f>
        <v>5385201</v>
      </c>
      <c r="D64" s="7">
        <f>SUM('4.mell.'!D83)</f>
        <v>5810351</v>
      </c>
      <c r="E64" s="899">
        <f>SUM(D64/C64)</f>
        <v>1.0789478424296512</v>
      </c>
    </row>
    <row r="65" spans="1:5" ht="12">
      <c r="A65" s="10"/>
      <c r="B65" s="147" t="s">
        <v>47</v>
      </c>
      <c r="C65" s="462">
        <f>SUM('4.mell.'!C84)</f>
        <v>369270</v>
      </c>
      <c r="D65" s="462">
        <f>SUM('4.mell.'!D84)</f>
        <v>369270</v>
      </c>
      <c r="E65" s="899">
        <f>SUM(D65/C65)</f>
        <v>1</v>
      </c>
    </row>
    <row r="66" spans="1:5" ht="12">
      <c r="A66" s="10">
        <v>1777</v>
      </c>
      <c r="B66" s="10" t="s">
        <v>24</v>
      </c>
      <c r="C66" s="7">
        <f>SUM('4.mell.'!C85)</f>
        <v>30000</v>
      </c>
      <c r="D66" s="7">
        <f>SUM('4.mell.'!D85)</f>
        <v>38309</v>
      </c>
      <c r="E66" s="899">
        <f>SUM(D66/C66)</f>
        <v>1.2769666666666666</v>
      </c>
    </row>
    <row r="67" spans="1:5" ht="12">
      <c r="A67" s="10"/>
      <c r="B67" s="10"/>
      <c r="C67" s="10"/>
      <c r="D67" s="10"/>
      <c r="E67" s="383"/>
    </row>
    <row r="68" spans="1:5" ht="12">
      <c r="A68" s="6">
        <v>1780</v>
      </c>
      <c r="B68" s="6" t="s">
        <v>366</v>
      </c>
      <c r="C68" s="6">
        <f>SUM(C69:C75)</f>
        <v>729360</v>
      </c>
      <c r="D68" s="6">
        <f>SUM(D69:D75)</f>
        <v>825678</v>
      </c>
      <c r="E68" s="383">
        <f>SUM(D68/C68)</f>
        <v>1.1320582428430406</v>
      </c>
    </row>
    <row r="69" spans="1:5" ht="12">
      <c r="A69" s="153">
        <v>1781</v>
      </c>
      <c r="B69" s="10" t="s">
        <v>312</v>
      </c>
      <c r="C69" s="161">
        <f>SUM('5.mell. '!C41)</f>
        <v>0</v>
      </c>
      <c r="D69" s="161">
        <f>SUM('5.mell. '!D41)</f>
        <v>0</v>
      </c>
      <c r="E69" s="383"/>
    </row>
    <row r="70" spans="1:5" ht="12">
      <c r="A70" s="153">
        <v>1782</v>
      </c>
      <c r="B70" s="10" t="s">
        <v>22</v>
      </c>
      <c r="C70" s="161">
        <f>SUM('5.mell. '!C42)</f>
        <v>0</v>
      </c>
      <c r="D70" s="161">
        <f>SUM('5.mell. '!D42)</f>
        <v>0</v>
      </c>
      <c r="E70" s="383"/>
    </row>
    <row r="71" spans="1:5" ht="12">
      <c r="A71" s="10">
        <v>1783</v>
      </c>
      <c r="B71" s="10" t="s">
        <v>23</v>
      </c>
      <c r="C71" s="7">
        <f>SUM('5.mell. '!C43)</f>
        <v>0</v>
      </c>
      <c r="D71" s="7">
        <f>SUM('5.mell. '!D43)</f>
        <v>18350</v>
      </c>
      <c r="E71" s="383"/>
    </row>
    <row r="72" spans="1:5" ht="12">
      <c r="A72" s="10">
        <v>1784</v>
      </c>
      <c r="B72" s="10" t="s">
        <v>301</v>
      </c>
      <c r="C72" s="7"/>
      <c r="D72" s="7"/>
      <c r="E72" s="383"/>
    </row>
    <row r="73" spans="1:5" ht="12">
      <c r="A73" s="10">
        <v>1785</v>
      </c>
      <c r="B73" s="10" t="s">
        <v>249</v>
      </c>
      <c r="C73" s="7">
        <f>SUM('5.mell. '!C48)</f>
        <v>729360</v>
      </c>
      <c r="D73" s="7">
        <f>SUM('5.mell. '!D48)</f>
        <v>806922</v>
      </c>
      <c r="E73" s="899">
        <f>SUM(D73/C73)</f>
        <v>1.1063425468904244</v>
      </c>
    </row>
    <row r="74" spans="1:5" ht="12">
      <c r="A74" s="10">
        <v>1786</v>
      </c>
      <c r="B74" s="10" t="s">
        <v>250</v>
      </c>
      <c r="C74" s="7">
        <f>SUM('5.mell. '!C44)</f>
        <v>0</v>
      </c>
      <c r="D74" s="7">
        <f>SUM('5.mell. '!D44)</f>
        <v>0</v>
      </c>
      <c r="E74" s="383"/>
    </row>
    <row r="75" spans="1:5" ht="12">
      <c r="A75" s="7">
        <v>1787</v>
      </c>
      <c r="B75" s="10" t="s">
        <v>24</v>
      </c>
      <c r="C75" s="7"/>
      <c r="D75" s="7">
        <f>SUM('5.mell. '!D49)</f>
        <v>406</v>
      </c>
      <c r="E75" s="383"/>
    </row>
    <row r="76" spans="1:5" s="28" customFormat="1" ht="12">
      <c r="A76" s="7"/>
      <c r="B76" s="147"/>
      <c r="C76" s="10"/>
      <c r="D76" s="10"/>
      <c r="E76" s="383"/>
    </row>
    <row r="77" spans="1:5" s="33" customFormat="1" ht="13.5" customHeight="1">
      <c r="A77" s="6">
        <v>1801</v>
      </c>
      <c r="B77" s="11" t="s">
        <v>27</v>
      </c>
      <c r="C77" s="6">
        <v>50000</v>
      </c>
      <c r="D77" s="6">
        <v>50000</v>
      </c>
      <c r="E77" s="383">
        <f aca="true" t="shared" si="1" ref="E77:E138">SUM(D77/C77)</f>
        <v>1</v>
      </c>
    </row>
    <row r="78" spans="1:5" s="33" customFormat="1" ht="13.5" customHeight="1">
      <c r="A78" s="6"/>
      <c r="B78" s="11"/>
      <c r="C78" s="6"/>
      <c r="D78" s="6"/>
      <c r="E78" s="383"/>
    </row>
    <row r="79" spans="1:5" s="33" customFormat="1" ht="13.5" customHeight="1">
      <c r="A79" s="6">
        <v>1803</v>
      </c>
      <c r="B79" s="11" t="s">
        <v>889</v>
      </c>
      <c r="C79" s="6">
        <v>5000</v>
      </c>
      <c r="D79" s="6">
        <v>5000</v>
      </c>
      <c r="E79" s="383">
        <f t="shared" si="1"/>
        <v>1</v>
      </c>
    </row>
    <row r="80" spans="1:5" ht="12" customHeight="1">
      <c r="A80" s="154"/>
      <c r="B80" s="155"/>
      <c r="C80" s="154"/>
      <c r="D80" s="154"/>
      <c r="E80" s="383"/>
    </row>
    <row r="81" spans="1:5" s="33" customFormat="1" ht="12">
      <c r="A81" s="6">
        <v>1804</v>
      </c>
      <c r="B81" s="11" t="s">
        <v>890</v>
      </c>
      <c r="C81" s="6">
        <v>180000</v>
      </c>
      <c r="D81" s="6">
        <v>180000</v>
      </c>
      <c r="E81" s="383">
        <f t="shared" si="1"/>
        <v>1</v>
      </c>
    </row>
    <row r="82" spans="1:5" s="33" customFormat="1" ht="12" customHeight="1">
      <c r="A82" s="6"/>
      <c r="B82" s="11"/>
      <c r="C82" s="154"/>
      <c r="D82" s="154"/>
      <c r="E82" s="383"/>
    </row>
    <row r="83" spans="1:5" s="33" customFormat="1" ht="12">
      <c r="A83" s="6">
        <v>1805</v>
      </c>
      <c r="B83" s="11" t="s">
        <v>28</v>
      </c>
      <c r="C83" s="27"/>
      <c r="D83" s="27"/>
      <c r="E83" s="383"/>
    </row>
    <row r="84" spans="1:5" s="33" customFormat="1" ht="12">
      <c r="A84" s="6"/>
      <c r="B84" s="11"/>
      <c r="C84" s="27"/>
      <c r="D84" s="27"/>
      <c r="E84" s="383"/>
    </row>
    <row r="85" spans="1:5" s="33" customFormat="1" ht="12">
      <c r="A85" s="6">
        <v>1806</v>
      </c>
      <c r="B85" s="6" t="s">
        <v>891</v>
      </c>
      <c r="C85" s="154"/>
      <c r="D85" s="154">
        <v>64008</v>
      </c>
      <c r="E85" s="383"/>
    </row>
    <row r="86" spans="1:5" s="33" customFormat="1" ht="12">
      <c r="A86" s="27"/>
      <c r="B86" s="6"/>
      <c r="C86" s="156"/>
      <c r="D86" s="156"/>
      <c r="E86" s="383"/>
    </row>
    <row r="87" spans="1:5" s="33" customFormat="1" ht="12">
      <c r="A87" s="27">
        <v>1807</v>
      </c>
      <c r="B87" s="6" t="s">
        <v>593</v>
      </c>
      <c r="C87" s="156"/>
      <c r="D87" s="156">
        <v>124867</v>
      </c>
      <c r="E87" s="383"/>
    </row>
    <row r="88" spans="1:5" s="33" customFormat="1" ht="12">
      <c r="A88" s="27"/>
      <c r="B88" s="6"/>
      <c r="C88" s="27"/>
      <c r="D88" s="27"/>
      <c r="E88" s="383"/>
    </row>
    <row r="89" spans="1:5" s="33" customFormat="1" ht="12">
      <c r="A89" s="154">
        <v>1812</v>
      </c>
      <c r="B89" s="237" t="s">
        <v>892</v>
      </c>
      <c r="C89" s="6">
        <f>SUM('6.mell. '!C12)</f>
        <v>262093</v>
      </c>
      <c r="D89" s="6">
        <f>SUM('6.mell. '!D12)</f>
        <v>643523</v>
      </c>
      <c r="E89" s="383">
        <f t="shared" si="1"/>
        <v>2.455323110498945</v>
      </c>
    </row>
    <row r="90" spans="1:5" s="33" customFormat="1" ht="12">
      <c r="A90" s="154">
        <v>1813</v>
      </c>
      <c r="B90" s="230" t="s">
        <v>893</v>
      </c>
      <c r="C90" s="27">
        <f>SUM('6.mell. '!C14)</f>
        <v>89312</v>
      </c>
      <c r="D90" s="27">
        <f>SUM('6.mell. '!D14+'6.mell. '!D25)</f>
        <v>95935</v>
      </c>
      <c r="E90" s="383">
        <f t="shared" si="1"/>
        <v>1.0741557685417413</v>
      </c>
    </row>
    <row r="91" spans="1:5" s="33" customFormat="1" ht="12">
      <c r="A91" s="27">
        <v>1816</v>
      </c>
      <c r="B91" s="154" t="s">
        <v>942</v>
      </c>
      <c r="C91" s="154">
        <f>SUM(C89+C90)</f>
        <v>351405</v>
      </c>
      <c r="D91" s="154">
        <f>SUM(D89+D90)</f>
        <v>739458</v>
      </c>
      <c r="E91" s="383">
        <f t="shared" si="1"/>
        <v>2.1042899218850044</v>
      </c>
    </row>
    <row r="92" spans="1:5" ht="12">
      <c r="A92" s="674"/>
      <c r="B92" s="674"/>
      <c r="C92" s="675"/>
      <c r="D92" s="675"/>
      <c r="E92" s="383"/>
    </row>
    <row r="93" spans="1:5" s="36" customFormat="1" ht="13.5" customHeight="1">
      <c r="A93" s="190"/>
      <c r="B93" s="190" t="s">
        <v>929</v>
      </c>
      <c r="C93" s="190"/>
      <c r="D93" s="190"/>
      <c r="E93" s="383"/>
    </row>
    <row r="94" spans="1:5" s="28" customFormat="1" ht="12" customHeight="1">
      <c r="A94" s="7">
        <v>1821</v>
      </c>
      <c r="B94" s="10" t="s">
        <v>312</v>
      </c>
      <c r="C94" s="8">
        <f>SUM(C12+C28+C40+C51+C59+C69)</f>
        <v>1272289</v>
      </c>
      <c r="D94" s="8">
        <f>SUM(D12+D28+D40+D51+D59+D69)</f>
        <v>1303136</v>
      </c>
      <c r="E94" s="899">
        <f t="shared" si="1"/>
        <v>1.0242452776059527</v>
      </c>
    </row>
    <row r="95" spans="1:5" s="28" customFormat="1" ht="12" customHeight="1">
      <c r="A95" s="7">
        <v>1822</v>
      </c>
      <c r="B95" s="10" t="s">
        <v>22</v>
      </c>
      <c r="C95" s="7">
        <f>SUM(C13+C29+C41+C52+C60+C70)</f>
        <v>352692</v>
      </c>
      <c r="D95" s="7">
        <f>SUM(D13+D29+D41+D52+D60+D70)</f>
        <v>376393</v>
      </c>
      <c r="E95" s="899">
        <f t="shared" si="1"/>
        <v>1.0672002767287039</v>
      </c>
    </row>
    <row r="96" spans="1:5" s="28" customFormat="1" ht="12">
      <c r="A96" s="344">
        <v>1823</v>
      </c>
      <c r="B96" s="10" t="s">
        <v>23</v>
      </c>
      <c r="C96" s="7">
        <f>SUM(C14+C30+C42+C53+C61+C71+C77+C81)</f>
        <v>3485122</v>
      </c>
      <c r="D96" s="7">
        <f>SUM(D14+D30+D42+D53+D61+D71+D77+D81+D87+D85)</f>
        <v>3892742</v>
      </c>
      <c r="E96" s="899">
        <f t="shared" si="1"/>
        <v>1.1169600375539221</v>
      </c>
    </row>
    <row r="97" spans="1:5" s="28" customFormat="1" ht="12">
      <c r="A97" s="344">
        <v>1824</v>
      </c>
      <c r="B97" s="10" t="s">
        <v>44</v>
      </c>
      <c r="C97" s="8">
        <f>SUM(C15+C31+C43)</f>
        <v>185205</v>
      </c>
      <c r="D97" s="8">
        <f>SUM(D15+D31+D43)</f>
        <v>256796</v>
      </c>
      <c r="E97" s="899">
        <f t="shared" si="1"/>
        <v>1.3865500391458114</v>
      </c>
    </row>
    <row r="98" spans="1:5" s="28" customFormat="1" ht="12">
      <c r="A98" s="7">
        <v>1825</v>
      </c>
      <c r="B98" s="10" t="s">
        <v>332</v>
      </c>
      <c r="C98" s="357">
        <f>SUM(C16+C32+C44+C54+C62+C72+C89+C90)</f>
        <v>1199925</v>
      </c>
      <c r="D98" s="357">
        <f>SUM(D16+D32+D44+D54+D62+D72+D89+D90)</f>
        <v>1601415</v>
      </c>
      <c r="E98" s="899">
        <f t="shared" si="1"/>
        <v>1.3345959122445152</v>
      </c>
    </row>
    <row r="99" spans="1:5" s="28" customFormat="1" ht="12.75" thickBot="1">
      <c r="A99" s="236"/>
      <c r="B99" s="398" t="s">
        <v>965</v>
      </c>
      <c r="C99" s="651">
        <v>351405</v>
      </c>
      <c r="D99" s="651">
        <f>SUM(D91)</f>
        <v>739458</v>
      </c>
      <c r="E99" s="901">
        <f t="shared" si="1"/>
        <v>2.1042899218850044</v>
      </c>
    </row>
    <row r="100" spans="1:5" s="28" customFormat="1" ht="17.25" customHeight="1" thickBot="1">
      <c r="A100" s="355">
        <v>1820</v>
      </c>
      <c r="B100" s="355" t="s">
        <v>916</v>
      </c>
      <c r="C100" s="355">
        <f>SUM(C94:C99)-C99</f>
        <v>6495233</v>
      </c>
      <c r="D100" s="355">
        <f>SUM(D94:D99)-D99</f>
        <v>7430482</v>
      </c>
      <c r="E100" s="902">
        <f t="shared" si="1"/>
        <v>1.1439900616344325</v>
      </c>
    </row>
    <row r="101" spans="1:5" s="28" customFormat="1" ht="12">
      <c r="A101" s="155"/>
      <c r="B101" s="155"/>
      <c r="C101" s="155"/>
      <c r="D101" s="155"/>
      <c r="E101" s="900"/>
    </row>
    <row r="102" spans="1:5" s="28" customFormat="1" ht="12">
      <c r="A102" s="7"/>
      <c r="B102" s="237" t="s">
        <v>930</v>
      </c>
      <c r="C102" s="154"/>
      <c r="D102" s="154"/>
      <c r="E102" s="383"/>
    </row>
    <row r="103" spans="1:5" s="28" customFormat="1" ht="12">
      <c r="A103" s="7">
        <v>1831</v>
      </c>
      <c r="B103" s="10" t="s">
        <v>249</v>
      </c>
      <c r="C103" s="8">
        <f>SUM(C17+C33+C45+C63+C73)</f>
        <v>938266</v>
      </c>
      <c r="D103" s="8">
        <f>SUM(D17+D33+D45+D63+D73)</f>
        <v>1054832</v>
      </c>
      <c r="E103" s="899">
        <f t="shared" si="1"/>
        <v>1.1242355579334644</v>
      </c>
    </row>
    <row r="104" spans="1:5" s="28" customFormat="1" ht="12">
      <c r="A104" s="7">
        <v>1832</v>
      </c>
      <c r="B104" s="10" t="s">
        <v>250</v>
      </c>
      <c r="C104" s="8">
        <f>SUM(C18+C46+C34+C64+C74)</f>
        <v>5385701</v>
      </c>
      <c r="D104" s="8">
        <f>SUM(D18+D46+D34+D64+D74)</f>
        <v>5810851</v>
      </c>
      <c r="E104" s="899">
        <f t="shared" si="1"/>
        <v>1.0789405130362788</v>
      </c>
    </row>
    <row r="105" spans="1:5" s="28" customFormat="1" ht="12.75" thickBot="1">
      <c r="A105" s="7">
        <v>1833</v>
      </c>
      <c r="B105" s="10" t="s">
        <v>24</v>
      </c>
      <c r="C105" s="7">
        <f>SUM(C83+C47+C66+C55+C79)</f>
        <v>739000</v>
      </c>
      <c r="D105" s="7">
        <f>SUM(D83+D47+D66+D55+D79+D75)</f>
        <v>1209322</v>
      </c>
      <c r="E105" s="903">
        <f t="shared" si="1"/>
        <v>1.6364303112313938</v>
      </c>
    </row>
    <row r="106" spans="1:5" s="28" customFormat="1" ht="18.75" customHeight="1" thickBot="1">
      <c r="A106" s="327">
        <v>1830</v>
      </c>
      <c r="B106" s="327" t="s">
        <v>931</v>
      </c>
      <c r="C106" s="354">
        <f>SUM(C103:C105)</f>
        <v>7062967</v>
      </c>
      <c r="D106" s="354">
        <f>SUM(D103:D105)</f>
        <v>8075005</v>
      </c>
      <c r="E106" s="902">
        <f t="shared" si="1"/>
        <v>1.1432879411725978</v>
      </c>
    </row>
    <row r="107" spans="1:5" s="28" customFormat="1" ht="12">
      <c r="A107" s="155"/>
      <c r="B107" s="153"/>
      <c r="C107" s="359"/>
      <c r="D107" s="359"/>
      <c r="E107" s="900"/>
    </row>
    <row r="108" spans="1:5" s="28" customFormat="1" ht="12">
      <c r="A108" s="161">
        <v>1841</v>
      </c>
      <c r="B108" s="274" t="s">
        <v>943</v>
      </c>
      <c r="C108" s="155"/>
      <c r="D108" s="155"/>
      <c r="E108" s="383"/>
    </row>
    <row r="109" spans="1:5" s="28" customFormat="1" ht="12">
      <c r="A109" s="161">
        <v>1842</v>
      </c>
      <c r="B109" s="270" t="s">
        <v>944</v>
      </c>
      <c r="C109" s="155"/>
      <c r="D109" s="155"/>
      <c r="E109" s="383"/>
    </row>
    <row r="110" spans="1:5" s="28" customFormat="1" ht="12">
      <c r="A110" s="161">
        <v>1844</v>
      </c>
      <c r="B110" s="270" t="s">
        <v>935</v>
      </c>
      <c r="C110" s="155">
        <f>SUM(C111:C115)</f>
        <v>5454190</v>
      </c>
      <c r="D110" s="155">
        <f>SUM(D111:D115)</f>
        <v>5490412</v>
      </c>
      <c r="E110" s="383">
        <f t="shared" si="1"/>
        <v>1.0066411327804863</v>
      </c>
    </row>
    <row r="111" spans="1:5" s="28" customFormat="1" ht="12">
      <c r="A111" s="161">
        <v>1845</v>
      </c>
      <c r="B111" s="153" t="s">
        <v>325</v>
      </c>
      <c r="C111" s="153">
        <f>SUM('2.mell'!C553)</f>
        <v>3214555</v>
      </c>
      <c r="D111" s="153">
        <f>SUM('2.mell'!D553)</f>
        <v>3276811</v>
      </c>
      <c r="E111" s="899">
        <f t="shared" si="1"/>
        <v>1.0193669108165826</v>
      </c>
    </row>
    <row r="112" spans="1:5" s="28" customFormat="1" ht="12">
      <c r="A112" s="161">
        <v>1846</v>
      </c>
      <c r="B112" s="161" t="s">
        <v>326</v>
      </c>
      <c r="C112" s="153">
        <f>SUM('2.mell'!C554)</f>
        <v>227530</v>
      </c>
      <c r="D112" s="153">
        <f>SUM('2.mell'!D554)</f>
        <v>227530</v>
      </c>
      <c r="E112" s="899">
        <f t="shared" si="1"/>
        <v>1</v>
      </c>
    </row>
    <row r="113" spans="1:5" s="28" customFormat="1" ht="12">
      <c r="A113" s="161">
        <v>1847</v>
      </c>
      <c r="B113" s="153" t="s">
        <v>157</v>
      </c>
      <c r="C113" s="153"/>
      <c r="D113" s="153"/>
      <c r="E113" s="899"/>
    </row>
    <row r="114" spans="1:5" s="28" customFormat="1" ht="12">
      <c r="A114" s="161">
        <v>1848</v>
      </c>
      <c r="B114" s="153" t="s">
        <v>932</v>
      </c>
      <c r="C114" s="153">
        <f>SUM('3b.m.'!C27)</f>
        <v>378982</v>
      </c>
      <c r="D114" s="153">
        <f>SUM('3b.m.'!D27)</f>
        <v>379689</v>
      </c>
      <c r="E114" s="899">
        <f t="shared" si="1"/>
        <v>1.0018655239562828</v>
      </c>
    </row>
    <row r="115" spans="1:5" s="28" customFormat="1" ht="12.75" thickBot="1">
      <c r="A115" s="326">
        <v>1849</v>
      </c>
      <c r="B115" s="153" t="s">
        <v>419</v>
      </c>
      <c r="C115" s="326">
        <f>SUM(C12+C13+C14)-'1b.mell '!C133-'1b.mell '!C140-'1b.mell '!C145-'1b.mell '!C149</f>
        <v>1633123</v>
      </c>
      <c r="D115" s="326">
        <f>SUM(D12+D13+D14)-'1b.mell '!D133-'1b.mell '!D140-'1b.mell '!D145-'1b.mell '!D149</f>
        <v>1606382</v>
      </c>
      <c r="E115" s="903">
        <f t="shared" si="1"/>
        <v>0.9836258505942296</v>
      </c>
    </row>
    <row r="116" spans="1:5" s="28" customFormat="1" ht="18.75" customHeight="1" thickBot="1">
      <c r="A116" s="234">
        <v>1840</v>
      </c>
      <c r="B116" s="327" t="s">
        <v>918</v>
      </c>
      <c r="C116" s="355">
        <f>SUM(C110)</f>
        <v>5454190</v>
      </c>
      <c r="D116" s="355">
        <f>SUM(D110)</f>
        <v>5490412</v>
      </c>
      <c r="E116" s="902">
        <f t="shared" si="1"/>
        <v>1.0066411327804863</v>
      </c>
    </row>
    <row r="117" spans="1:5" s="28" customFormat="1" ht="12">
      <c r="A117" s="358"/>
      <c r="B117" s="358"/>
      <c r="C117" s="155"/>
      <c r="D117" s="155"/>
      <c r="E117" s="900"/>
    </row>
    <row r="118" spans="1:5" s="28" customFormat="1" ht="12">
      <c r="A118" s="155">
        <v>1851</v>
      </c>
      <c r="B118" s="265" t="s">
        <v>966</v>
      </c>
      <c r="C118" s="155">
        <v>14063</v>
      </c>
      <c r="D118" s="155">
        <v>14063</v>
      </c>
      <c r="E118" s="383">
        <f t="shared" si="1"/>
        <v>1</v>
      </c>
    </row>
    <row r="119" spans="1:5" s="28" customFormat="1" ht="12">
      <c r="A119" s="154">
        <v>1852</v>
      </c>
      <c r="B119" s="275" t="s">
        <v>945</v>
      </c>
      <c r="C119" s="155">
        <f>SUM(C120:C124)</f>
        <v>56371</v>
      </c>
      <c r="D119" s="155">
        <f>SUM(D120:D124)</f>
        <v>56371</v>
      </c>
      <c r="E119" s="383">
        <f t="shared" si="1"/>
        <v>1</v>
      </c>
    </row>
    <row r="120" spans="1:5" s="28" customFormat="1" ht="12">
      <c r="A120" s="161">
        <v>1853</v>
      </c>
      <c r="B120" s="166" t="s">
        <v>26</v>
      </c>
      <c r="C120" s="153">
        <v>3520</v>
      </c>
      <c r="D120" s="153">
        <v>3520</v>
      </c>
      <c r="E120" s="899">
        <f t="shared" si="1"/>
        <v>1</v>
      </c>
    </row>
    <row r="121" spans="1:5" s="28" customFormat="1" ht="12">
      <c r="A121" s="161">
        <v>1854</v>
      </c>
      <c r="B121" s="166" t="s">
        <v>361</v>
      </c>
      <c r="C121" s="153">
        <v>1479</v>
      </c>
      <c r="D121" s="153">
        <v>1479</v>
      </c>
      <c r="E121" s="899">
        <f t="shared" si="1"/>
        <v>1</v>
      </c>
    </row>
    <row r="122" spans="1:5" s="28" customFormat="1" ht="12">
      <c r="A122" s="161">
        <v>1855</v>
      </c>
      <c r="B122" s="166" t="s">
        <v>424</v>
      </c>
      <c r="C122" s="153">
        <v>12127</v>
      </c>
      <c r="D122" s="153">
        <v>12127</v>
      </c>
      <c r="E122" s="899">
        <f t="shared" si="1"/>
        <v>1</v>
      </c>
    </row>
    <row r="123" spans="1:5" s="28" customFormat="1" ht="12">
      <c r="A123" s="161">
        <v>1856</v>
      </c>
      <c r="B123" s="7" t="s">
        <v>25</v>
      </c>
      <c r="C123" s="161">
        <v>9931</v>
      </c>
      <c r="D123" s="161">
        <v>9931</v>
      </c>
      <c r="E123" s="899">
        <f t="shared" si="1"/>
        <v>1</v>
      </c>
    </row>
    <row r="124" spans="1:5" s="28" customFormat="1" ht="12">
      <c r="A124" s="161">
        <v>1857</v>
      </c>
      <c r="B124" s="7" t="s">
        <v>436</v>
      </c>
      <c r="C124" s="161">
        <v>29314</v>
      </c>
      <c r="D124" s="161">
        <v>29314</v>
      </c>
      <c r="E124" s="899">
        <f t="shared" si="1"/>
        <v>1</v>
      </c>
    </row>
    <row r="125" spans="1:5" s="28" customFormat="1" ht="12">
      <c r="A125" s="161">
        <v>1862</v>
      </c>
      <c r="B125" s="270" t="s">
        <v>935</v>
      </c>
      <c r="C125" s="156">
        <f>SUM(C126:C127)</f>
        <v>176600</v>
      </c>
      <c r="D125" s="156">
        <f>SUM(D126:D127)</f>
        <v>176600</v>
      </c>
      <c r="E125" s="383">
        <f t="shared" si="1"/>
        <v>1</v>
      </c>
    </row>
    <row r="126" spans="1:5" s="28" customFormat="1" ht="12">
      <c r="A126" s="161">
        <v>1863</v>
      </c>
      <c r="B126" s="153" t="s">
        <v>355</v>
      </c>
      <c r="C126" s="161">
        <f>SUM('3b.m.'!C30)</f>
        <v>14000</v>
      </c>
      <c r="D126" s="161">
        <f>SUM('3b.m.'!D30)</f>
        <v>14000</v>
      </c>
      <c r="E126" s="899">
        <f t="shared" si="1"/>
        <v>1</v>
      </c>
    </row>
    <row r="127" spans="1:5" s="28" customFormat="1" ht="12.75" thickBot="1">
      <c r="A127" s="326">
        <v>1864</v>
      </c>
      <c r="B127" s="153" t="s">
        <v>419</v>
      </c>
      <c r="C127" s="164">
        <f>SUM(C17+C18)</f>
        <v>162600</v>
      </c>
      <c r="D127" s="164">
        <f>SUM(D17+D18)-'1b.mell '!D149</f>
        <v>162600</v>
      </c>
      <c r="E127" s="903">
        <f t="shared" si="1"/>
        <v>1</v>
      </c>
    </row>
    <row r="128" spans="1:5" s="28" customFormat="1" ht="18.75" customHeight="1" thickBot="1">
      <c r="A128" s="354">
        <v>1865</v>
      </c>
      <c r="B128" s="327" t="s">
        <v>921</v>
      </c>
      <c r="C128" s="327">
        <f>SUM(C118+C119+C125)</f>
        <v>247034</v>
      </c>
      <c r="D128" s="327">
        <f>SUM(D118+D119+D125)</f>
        <v>247034</v>
      </c>
      <c r="E128" s="902">
        <f t="shared" si="1"/>
        <v>1</v>
      </c>
    </row>
    <row r="129" spans="1:5" s="28" customFormat="1" ht="18.75" customHeight="1" thickBot="1">
      <c r="A129" s="354"/>
      <c r="B129" s="497"/>
      <c r="C129" s="327"/>
      <c r="D129" s="327"/>
      <c r="E129" s="902"/>
    </row>
    <row r="130" spans="1:5" s="28" customFormat="1" ht="18" customHeight="1" thickBot="1">
      <c r="A130" s="234">
        <v>1870</v>
      </c>
      <c r="B130" s="325" t="s">
        <v>933</v>
      </c>
      <c r="C130" s="234">
        <f>SUM(C128+C116+C106+C100)</f>
        <v>19259424</v>
      </c>
      <c r="D130" s="234">
        <f>SUM(D128+D116+D106+D100)</f>
        <v>21242933</v>
      </c>
      <c r="E130" s="902">
        <f t="shared" si="1"/>
        <v>1.1029890094324732</v>
      </c>
    </row>
    <row r="131" spans="1:5" s="28" customFormat="1" ht="12.75" thickBot="1">
      <c r="A131" s="150"/>
      <c r="B131" s="324"/>
      <c r="C131" s="234"/>
      <c r="D131" s="234"/>
      <c r="E131" s="902"/>
    </row>
    <row r="132" spans="1:5" ht="7.5" customHeight="1">
      <c r="A132" s="11"/>
      <c r="B132" s="129"/>
      <c r="C132" s="11"/>
      <c r="D132" s="11"/>
      <c r="E132" s="900"/>
    </row>
    <row r="133" spans="1:5" s="39" customFormat="1" ht="12" customHeight="1">
      <c r="A133" s="19"/>
      <c r="B133" s="38" t="s">
        <v>894</v>
      </c>
      <c r="C133" s="38"/>
      <c r="D133" s="38"/>
      <c r="E133" s="383"/>
    </row>
    <row r="134" spans="1:5" s="39" customFormat="1" ht="9" customHeight="1">
      <c r="A134" s="19"/>
      <c r="B134" s="38"/>
      <c r="C134" s="38"/>
      <c r="D134" s="38"/>
      <c r="E134" s="383"/>
    </row>
    <row r="135" spans="1:5" s="39" customFormat="1" ht="12" customHeight="1">
      <c r="A135" s="19"/>
      <c r="B135" s="190" t="s">
        <v>929</v>
      </c>
      <c r="C135" s="38"/>
      <c r="D135" s="38"/>
      <c r="E135" s="383"/>
    </row>
    <row r="136" spans="1:5" s="28" customFormat="1" ht="12">
      <c r="A136" s="7">
        <v>1911</v>
      </c>
      <c r="B136" s="10" t="s">
        <v>312</v>
      </c>
      <c r="C136" s="7">
        <f>SUM('2.mell'!C558)</f>
        <v>1705990</v>
      </c>
      <c r="D136" s="7">
        <f>SUM('2.mell'!D558)</f>
        <v>1749073</v>
      </c>
      <c r="E136" s="899">
        <f t="shared" si="1"/>
        <v>1.0252539581122984</v>
      </c>
    </row>
    <row r="137" spans="1:5" s="28" customFormat="1" ht="12">
      <c r="A137" s="7">
        <v>1912</v>
      </c>
      <c r="B137" s="10" t="s">
        <v>22</v>
      </c>
      <c r="C137" s="7">
        <f>SUM('2.mell'!C559)</f>
        <v>483752</v>
      </c>
      <c r="D137" s="7">
        <f>SUM('2.mell'!D559)</f>
        <v>494623</v>
      </c>
      <c r="E137" s="899">
        <f t="shared" si="1"/>
        <v>1.0224722585126262</v>
      </c>
    </row>
    <row r="138" spans="1:5" s="28" customFormat="1" ht="12">
      <c r="A138" s="7">
        <v>1913</v>
      </c>
      <c r="B138" s="7" t="s">
        <v>23</v>
      </c>
      <c r="C138" s="7">
        <f>SUM('2.mell'!C560)</f>
        <v>1671062</v>
      </c>
      <c r="D138" s="7">
        <f>SUM('2.mell'!D560)</f>
        <v>1773048</v>
      </c>
      <c r="E138" s="899">
        <f t="shared" si="1"/>
        <v>1.0610306499698994</v>
      </c>
    </row>
    <row r="139" spans="1:5" s="37" customFormat="1" ht="12">
      <c r="A139" s="231">
        <v>1914</v>
      </c>
      <c r="B139" s="32" t="s">
        <v>119</v>
      </c>
      <c r="C139" s="7"/>
      <c r="D139" s="7"/>
      <c r="E139" s="383"/>
    </row>
    <row r="140" spans="1:5" s="37" customFormat="1" ht="12">
      <c r="A140" s="161">
        <v>1915</v>
      </c>
      <c r="B140" s="10" t="s">
        <v>236</v>
      </c>
      <c r="C140" s="7">
        <f>SUM('2.mell'!C561)</f>
        <v>0</v>
      </c>
      <c r="D140" s="7">
        <f>SUM('2.mell'!D561)</f>
        <v>0</v>
      </c>
      <c r="E140" s="383"/>
    </row>
    <row r="141" spans="1:5" s="28" customFormat="1" ht="12">
      <c r="A141" s="7">
        <v>1916</v>
      </c>
      <c r="B141" s="10" t="s">
        <v>332</v>
      </c>
      <c r="C141" s="7">
        <f>SUM('2.mell'!C562)</f>
        <v>0</v>
      </c>
      <c r="D141" s="7">
        <f>SUM('2.mell'!D562)</f>
        <v>0</v>
      </c>
      <c r="E141" s="383"/>
    </row>
    <row r="142" spans="1:5" s="28" customFormat="1" ht="12">
      <c r="A142" s="154">
        <v>1910</v>
      </c>
      <c r="B142" s="155" t="s">
        <v>916</v>
      </c>
      <c r="C142" s="154">
        <f>SUM(C136:C141)</f>
        <v>3860804</v>
      </c>
      <c r="D142" s="154">
        <f>SUM(D136:D141)</f>
        <v>4016744</v>
      </c>
      <c r="E142" s="383">
        <f aca="true" t="shared" si="2" ref="E142:E179">SUM(D142/C142)</f>
        <v>1.0403905507764704</v>
      </c>
    </row>
    <row r="143" spans="1:5" s="28" customFormat="1" ht="12">
      <c r="A143" s="7"/>
      <c r="B143" s="230" t="s">
        <v>930</v>
      </c>
      <c r="C143" s="154"/>
      <c r="D143" s="154"/>
      <c r="E143" s="383"/>
    </row>
    <row r="144" spans="1:5" s="28" customFormat="1" ht="12">
      <c r="A144" s="7">
        <v>1921</v>
      </c>
      <c r="B144" s="10" t="s">
        <v>249</v>
      </c>
      <c r="C144" s="7">
        <f>SUM('2.mell'!C564)</f>
        <v>0</v>
      </c>
      <c r="D144" s="7">
        <f>SUM('2.mell'!D564)</f>
        <v>8000</v>
      </c>
      <c r="E144" s="383"/>
    </row>
    <row r="145" spans="1:5" s="28" customFormat="1" ht="12">
      <c r="A145" s="7">
        <v>1922</v>
      </c>
      <c r="B145" s="10" t="s">
        <v>250</v>
      </c>
      <c r="C145" s="7">
        <f>SUM('2.mell'!C565)</f>
        <v>21000</v>
      </c>
      <c r="D145" s="7">
        <f>SUM('2.mell'!D565)</f>
        <v>23000</v>
      </c>
      <c r="E145" s="899">
        <f t="shared" si="2"/>
        <v>1.0952380952380953</v>
      </c>
    </row>
    <row r="146" spans="1:5" s="28" customFormat="1" ht="12">
      <c r="A146" s="7">
        <v>1923</v>
      </c>
      <c r="B146" s="10" t="s">
        <v>24</v>
      </c>
      <c r="C146" s="7">
        <f>SUM('2.mell'!C566)</f>
        <v>0</v>
      </c>
      <c r="D146" s="7">
        <f>SUM('2.mell'!D566)</f>
        <v>0</v>
      </c>
      <c r="E146" s="383"/>
    </row>
    <row r="147" spans="1:5" s="28" customFormat="1" ht="12.75" thickBot="1">
      <c r="A147" s="233">
        <v>1920</v>
      </c>
      <c r="B147" s="233" t="s">
        <v>923</v>
      </c>
      <c r="C147" s="233">
        <f>SUM(C144:C146)</f>
        <v>21000</v>
      </c>
      <c r="D147" s="233">
        <f>SUM(D144:D146)</f>
        <v>31000</v>
      </c>
      <c r="E147" s="904">
        <f t="shared" si="2"/>
        <v>1.4761904761904763</v>
      </c>
    </row>
    <row r="148" spans="1:5" s="28" customFormat="1" ht="16.5" customHeight="1" thickBot="1">
      <c r="A148" s="234"/>
      <c r="B148" s="327"/>
      <c r="C148" s="234"/>
      <c r="D148" s="234"/>
      <c r="E148" s="902"/>
    </row>
    <row r="149" spans="1:5" s="41" customFormat="1" ht="13.5" thickBot="1">
      <c r="A149" s="40">
        <v>1940</v>
      </c>
      <c r="B149" s="235" t="s">
        <v>421</v>
      </c>
      <c r="C149" s="42">
        <f>SUM(C142+C147)</f>
        <v>3881804</v>
      </c>
      <c r="D149" s="42">
        <f>SUM(D142+D147)</f>
        <v>4047744</v>
      </c>
      <c r="E149" s="905">
        <f t="shared" si="2"/>
        <v>1.0427481655436492</v>
      </c>
    </row>
    <row r="150" spans="1:5" s="41" customFormat="1" ht="12.75">
      <c r="A150" s="229"/>
      <c r="B150" s="403"/>
      <c r="C150" s="229"/>
      <c r="D150" s="229"/>
      <c r="E150" s="900"/>
    </row>
    <row r="151" spans="1:5" ht="14.25" customHeight="1">
      <c r="A151" s="19"/>
      <c r="B151" s="19" t="s">
        <v>422</v>
      </c>
      <c r="C151" s="19"/>
      <c r="D151" s="19"/>
      <c r="E151" s="383"/>
    </row>
    <row r="152" spans="1:5" ht="14.25" customHeight="1">
      <c r="A152" s="19"/>
      <c r="B152" s="190" t="s">
        <v>929</v>
      </c>
      <c r="C152" s="38"/>
      <c r="D152" s="38"/>
      <c r="E152" s="383"/>
    </row>
    <row r="153" spans="1:5" ht="12">
      <c r="A153" s="7">
        <v>1951</v>
      </c>
      <c r="B153" s="10" t="s">
        <v>107</v>
      </c>
      <c r="C153" s="10">
        <f aca="true" t="shared" si="3" ref="C153:D155">SUM(C94+C136)</f>
        <v>2978279</v>
      </c>
      <c r="D153" s="10">
        <f t="shared" si="3"/>
        <v>3052209</v>
      </c>
      <c r="E153" s="899">
        <f t="shared" si="2"/>
        <v>1.024823060566186</v>
      </c>
    </row>
    <row r="154" spans="1:5" ht="12">
      <c r="A154" s="7">
        <v>1952</v>
      </c>
      <c r="B154" s="10" t="s">
        <v>350</v>
      </c>
      <c r="C154" s="10">
        <f t="shared" si="3"/>
        <v>836444</v>
      </c>
      <c r="D154" s="10">
        <f t="shared" si="3"/>
        <v>871016</v>
      </c>
      <c r="E154" s="899">
        <f t="shared" si="2"/>
        <v>1.0413321154793387</v>
      </c>
    </row>
    <row r="155" spans="1:5" ht="12">
      <c r="A155" s="7">
        <v>1953</v>
      </c>
      <c r="B155" s="10" t="s">
        <v>351</v>
      </c>
      <c r="C155" s="10">
        <f t="shared" si="3"/>
        <v>5156184</v>
      </c>
      <c r="D155" s="10">
        <f t="shared" si="3"/>
        <v>5665790</v>
      </c>
      <c r="E155" s="899">
        <f t="shared" si="2"/>
        <v>1.0988339438623602</v>
      </c>
    </row>
    <row r="156" spans="1:5" ht="12">
      <c r="A156" s="7">
        <v>1954</v>
      </c>
      <c r="B156" s="10" t="s">
        <v>112</v>
      </c>
      <c r="C156" s="10">
        <f>SUM(C140+C97)</f>
        <v>185205</v>
      </c>
      <c r="D156" s="10">
        <f>SUM(D140+D97)</f>
        <v>256796</v>
      </c>
      <c r="E156" s="899">
        <f t="shared" si="2"/>
        <v>1.3865500391458114</v>
      </c>
    </row>
    <row r="157" spans="1:5" ht="12.75" thickBot="1">
      <c r="A157" s="7">
        <v>1955</v>
      </c>
      <c r="B157" s="10" t="s">
        <v>8</v>
      </c>
      <c r="C157" s="10">
        <f>SUM(C98+C140)</f>
        <v>1199925</v>
      </c>
      <c r="D157" s="10">
        <f>SUM(D98+D140)</f>
        <v>1601415</v>
      </c>
      <c r="E157" s="903">
        <f t="shared" si="2"/>
        <v>1.3345959122445152</v>
      </c>
    </row>
    <row r="158" spans="1:5" ht="18" customHeight="1" thickBot="1">
      <c r="A158" s="327">
        <v>1950</v>
      </c>
      <c r="B158" s="327" t="s">
        <v>916</v>
      </c>
      <c r="C158" s="327">
        <f>SUM(C153:C157)</f>
        <v>10356037</v>
      </c>
      <c r="D158" s="327">
        <f>SUM(D153:D157)</f>
        <v>11447226</v>
      </c>
      <c r="E158" s="902">
        <f t="shared" si="2"/>
        <v>1.1053674296451432</v>
      </c>
    </row>
    <row r="159" spans="1:5" ht="12">
      <c r="A159" s="10"/>
      <c r="B159" s="230" t="s">
        <v>930</v>
      </c>
      <c r="C159" s="10"/>
      <c r="D159" s="10"/>
      <c r="E159" s="900"/>
    </row>
    <row r="160" spans="1:5" ht="12">
      <c r="A160" s="10">
        <v>1961</v>
      </c>
      <c r="B160" s="230" t="s">
        <v>251</v>
      </c>
      <c r="C160" s="10">
        <f>SUM(C103+C144)</f>
        <v>938266</v>
      </c>
      <c r="D160" s="10">
        <f>SUM(D103+D144)</f>
        <v>1062832</v>
      </c>
      <c r="E160" s="899">
        <f t="shared" si="2"/>
        <v>1.1327619246567604</v>
      </c>
    </row>
    <row r="161" spans="1:5" ht="12">
      <c r="A161" s="7">
        <v>1962</v>
      </c>
      <c r="B161" s="10" t="s">
        <v>250</v>
      </c>
      <c r="C161" s="10">
        <f>SUM(C104+C145)</f>
        <v>5406701</v>
      </c>
      <c r="D161" s="10">
        <f>SUM(D104+D145)</f>
        <v>5833851</v>
      </c>
      <c r="E161" s="899">
        <f t="shared" si="2"/>
        <v>1.0790038139708484</v>
      </c>
    </row>
    <row r="162" spans="1:5" ht="12.75" thickBot="1">
      <c r="A162" s="7">
        <v>1963</v>
      </c>
      <c r="B162" s="10" t="s">
        <v>24</v>
      </c>
      <c r="C162" s="10">
        <f>SUM(C146+C105)</f>
        <v>739000</v>
      </c>
      <c r="D162" s="10">
        <f>SUM(D146+D105)</f>
        <v>1209322</v>
      </c>
      <c r="E162" s="903">
        <f t="shared" si="2"/>
        <v>1.6364303112313938</v>
      </c>
    </row>
    <row r="163" spans="1:5" ht="17.25" customHeight="1" thickBot="1">
      <c r="A163" s="327">
        <v>1960</v>
      </c>
      <c r="B163" s="327" t="s">
        <v>923</v>
      </c>
      <c r="C163" s="327">
        <f>SUM(C160:C162)</f>
        <v>7083967</v>
      </c>
      <c r="D163" s="327">
        <f>SUM(D160:D162)</f>
        <v>8106005</v>
      </c>
      <c r="E163" s="902">
        <f t="shared" si="2"/>
        <v>1.1442748109922025</v>
      </c>
    </row>
    <row r="164" spans="1:5" ht="12">
      <c r="A164" s="10">
        <v>1971</v>
      </c>
      <c r="B164" s="274" t="s">
        <v>943</v>
      </c>
      <c r="C164" s="153"/>
      <c r="D164" s="153"/>
      <c r="E164" s="900"/>
    </row>
    <row r="165" spans="1:5" ht="12">
      <c r="A165" s="7">
        <v>1972</v>
      </c>
      <c r="B165" s="270" t="s">
        <v>945</v>
      </c>
      <c r="C165" s="153"/>
      <c r="D165" s="153"/>
      <c r="E165" s="383"/>
    </row>
    <row r="166" spans="1:5" ht="12">
      <c r="A166" s="7">
        <v>1973</v>
      </c>
      <c r="B166" s="270" t="s">
        <v>934</v>
      </c>
      <c r="C166" s="153"/>
      <c r="D166" s="153"/>
      <c r="E166" s="383"/>
    </row>
    <row r="167" spans="1:5" ht="12.75" thickBot="1">
      <c r="A167" s="398">
        <v>1974</v>
      </c>
      <c r="B167" s="399" t="s">
        <v>935</v>
      </c>
      <c r="C167" s="398">
        <f>SUM(C110)</f>
        <v>5454190</v>
      </c>
      <c r="D167" s="398">
        <f>SUM(D110)</f>
        <v>5490412</v>
      </c>
      <c r="E167" s="901">
        <f t="shared" si="2"/>
        <v>1.0066411327804863</v>
      </c>
    </row>
    <row r="168" spans="1:5" ht="17.25" customHeight="1" thickBot="1">
      <c r="A168" s="354">
        <v>1970</v>
      </c>
      <c r="B168" s="327" t="s">
        <v>860</v>
      </c>
      <c r="C168" s="354">
        <f>SUM(C164:C167)</f>
        <v>5454190</v>
      </c>
      <c r="D168" s="354">
        <f>SUM(D164:D167)</f>
        <v>5490412</v>
      </c>
      <c r="E168" s="902">
        <f t="shared" si="2"/>
        <v>1.0066411327804863</v>
      </c>
    </row>
    <row r="169" spans="1:5" ht="12" customHeight="1">
      <c r="A169" s="10">
        <v>1981</v>
      </c>
      <c r="B169" s="274" t="s">
        <v>943</v>
      </c>
      <c r="C169" s="153">
        <f>SUM(C118)</f>
        <v>14063</v>
      </c>
      <c r="D169" s="153">
        <f>SUM(D118)</f>
        <v>14063</v>
      </c>
      <c r="E169" s="906">
        <f t="shared" si="2"/>
        <v>1</v>
      </c>
    </row>
    <row r="170" spans="1:5" ht="12" customHeight="1">
      <c r="A170" s="7">
        <v>1982</v>
      </c>
      <c r="B170" s="270" t="s">
        <v>945</v>
      </c>
      <c r="C170" s="153">
        <f>SUM(C119)</f>
        <v>56371</v>
      </c>
      <c r="D170" s="153">
        <f>SUM(D119)</f>
        <v>56371</v>
      </c>
      <c r="E170" s="899">
        <f t="shared" si="2"/>
        <v>1</v>
      </c>
    </row>
    <row r="171" spans="1:5" ht="12" customHeight="1">
      <c r="A171" s="7">
        <v>1984</v>
      </c>
      <c r="B171" s="270" t="s">
        <v>934</v>
      </c>
      <c r="C171" s="153"/>
      <c r="D171" s="153"/>
      <c r="E171" s="383"/>
    </row>
    <row r="172" spans="1:5" ht="12" customHeight="1" thickBot="1">
      <c r="A172" s="398">
        <v>1985</v>
      </c>
      <c r="B172" s="399" t="s">
        <v>935</v>
      </c>
      <c r="C172" s="147">
        <f>SUM(C125)</f>
        <v>176600</v>
      </c>
      <c r="D172" s="147">
        <f>SUM(D125)</f>
        <v>176600</v>
      </c>
      <c r="E172" s="901">
        <f t="shared" si="2"/>
        <v>1</v>
      </c>
    </row>
    <row r="173" spans="1:5" ht="17.25" customHeight="1" thickBot="1">
      <c r="A173" s="354">
        <v>1980</v>
      </c>
      <c r="B173" s="327" t="s">
        <v>859</v>
      </c>
      <c r="C173" s="354">
        <f>SUM(C169:C172)</f>
        <v>247034</v>
      </c>
      <c r="D173" s="354">
        <f>SUM(D169:D172)</f>
        <v>247034</v>
      </c>
      <c r="E173" s="907">
        <f t="shared" si="2"/>
        <v>1</v>
      </c>
    </row>
    <row r="174" spans="1:5" ht="12" customHeight="1">
      <c r="A174" s="478"/>
      <c r="B174" s="479" t="s">
        <v>60</v>
      </c>
      <c r="C174" s="479"/>
      <c r="D174" s="479"/>
      <c r="E174" s="900"/>
    </row>
    <row r="175" spans="1:5" ht="12" customHeight="1">
      <c r="A175" s="480"/>
      <c r="B175" s="480" t="s">
        <v>957</v>
      </c>
      <c r="C175" s="480"/>
      <c r="D175" s="480"/>
      <c r="E175" s="383"/>
    </row>
    <row r="176" spans="1:5" ht="12" customHeight="1">
      <c r="A176" s="480"/>
      <c r="B176" s="480" t="s">
        <v>958</v>
      </c>
      <c r="C176" s="480"/>
      <c r="D176" s="480"/>
      <c r="E176" s="383"/>
    </row>
    <row r="177" spans="1:5" ht="12" customHeight="1">
      <c r="A177" s="161"/>
      <c r="B177" s="161" t="s">
        <v>959</v>
      </c>
      <c r="C177" s="161"/>
      <c r="D177" s="161"/>
      <c r="E177" s="383"/>
    </row>
    <row r="178" spans="1:5" ht="12" customHeight="1" thickBot="1">
      <c r="A178" s="356"/>
      <c r="B178" s="483" t="s">
        <v>153</v>
      </c>
      <c r="C178" s="494"/>
      <c r="D178" s="494"/>
      <c r="E178" s="904"/>
    </row>
    <row r="179" spans="1:5" ht="24.75" customHeight="1" thickBot="1">
      <c r="A179" s="42"/>
      <c r="B179" s="360" t="s">
        <v>911</v>
      </c>
      <c r="C179" s="356">
        <f>SUM(C169+C170+C163+C158+C176+C175+C177+C178)</f>
        <v>17510438</v>
      </c>
      <c r="D179" s="356">
        <f>SUM(D169+D170+D163+D158+D176+D175+D177+D178)</f>
        <v>19623665</v>
      </c>
      <c r="E179" s="908">
        <f t="shared" si="2"/>
        <v>1.120683845829556</v>
      </c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</sheetData>
  <sheetProtection/>
  <mergeCells count="5">
    <mergeCell ref="E5:E7"/>
    <mergeCell ref="A2:E2"/>
    <mergeCell ref="A1:E1"/>
    <mergeCell ref="C5:C7"/>
    <mergeCell ref="D5:D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1" manualBreakCount="1">
    <brk id="1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69"/>
  <sheetViews>
    <sheetView zoomScaleSheetLayoutView="100" zoomScalePageLayoutView="0" workbookViewId="0" topLeftCell="A538">
      <selection activeCell="E271" sqref="E271"/>
    </sheetView>
  </sheetViews>
  <sheetFormatPr defaultColWidth="9.125" defaultRowHeight="12.75"/>
  <cols>
    <col min="1" max="1" width="8.625" style="505" customWidth="1"/>
    <col min="2" max="2" width="61.875" style="505" customWidth="1"/>
    <col min="3" max="4" width="10.625" style="505" customWidth="1"/>
    <col min="5" max="5" width="8.75390625" style="505" customWidth="1"/>
    <col min="6" max="16384" width="9.125" style="505" customWidth="1"/>
  </cols>
  <sheetData>
    <row r="1" spans="1:5" ht="12.75">
      <c r="A1" s="968" t="s">
        <v>314</v>
      </c>
      <c r="B1" s="967"/>
      <c r="C1" s="967"/>
      <c r="D1" s="967"/>
      <c r="E1" s="967"/>
    </row>
    <row r="2" spans="1:5" ht="12.75">
      <c r="A2" s="965" t="s">
        <v>232</v>
      </c>
      <c r="B2" s="966"/>
      <c r="C2" s="967"/>
      <c r="D2" s="967"/>
      <c r="E2" s="967"/>
    </row>
    <row r="3" spans="1:2" ht="12.75">
      <c r="A3" s="506"/>
      <c r="B3" s="506"/>
    </row>
    <row r="4" spans="1:5" ht="12.75">
      <c r="A4" s="507"/>
      <c r="B4" s="508"/>
      <c r="C4" s="509"/>
      <c r="D4" s="509"/>
      <c r="E4" s="509" t="s">
        <v>148</v>
      </c>
    </row>
    <row r="5" spans="1:5" ht="12" customHeight="1">
      <c r="A5" s="937" t="s">
        <v>315</v>
      </c>
      <c r="B5" s="937" t="s">
        <v>113</v>
      </c>
      <c r="C5" s="941" t="s">
        <v>907</v>
      </c>
      <c r="D5" s="941" t="s">
        <v>597</v>
      </c>
      <c r="E5" s="962" t="s">
        <v>927</v>
      </c>
    </row>
    <row r="6" spans="1:5" ht="12.75">
      <c r="A6" s="938"/>
      <c r="B6" s="938"/>
      <c r="C6" s="959"/>
      <c r="D6" s="961"/>
      <c r="E6" s="963"/>
    </row>
    <row r="7" spans="1:5" ht="13.5" thickBot="1">
      <c r="A7" s="939"/>
      <c r="B7" s="939"/>
      <c r="C7" s="936"/>
      <c r="D7" s="960"/>
      <c r="E7" s="964"/>
    </row>
    <row r="8" spans="1:5" ht="13.5" thickBot="1">
      <c r="A8" s="510" t="s">
        <v>317</v>
      </c>
      <c r="B8" s="511" t="s">
        <v>319</v>
      </c>
      <c r="C8" s="510" t="s">
        <v>116</v>
      </c>
      <c r="D8" s="510" t="s">
        <v>117</v>
      </c>
      <c r="E8" s="512" t="s">
        <v>118</v>
      </c>
    </row>
    <row r="9" spans="1:5" ht="15">
      <c r="A9" s="513">
        <v>2305</v>
      </c>
      <c r="B9" s="514" t="s">
        <v>379</v>
      </c>
      <c r="C9" s="515"/>
      <c r="D9" s="515"/>
      <c r="E9" s="516"/>
    </row>
    <row r="10" spans="1:5" ht="12.75" customHeight="1">
      <c r="A10" s="513"/>
      <c r="B10" s="517" t="s">
        <v>166</v>
      </c>
      <c r="C10" s="515"/>
      <c r="D10" s="515"/>
      <c r="E10" s="516"/>
    </row>
    <row r="11" spans="1:5" ht="12.75" customHeight="1" thickBot="1">
      <c r="A11" s="513"/>
      <c r="B11" s="518" t="s">
        <v>167</v>
      </c>
      <c r="C11" s="510"/>
      <c r="D11" s="510"/>
      <c r="E11" s="519"/>
    </row>
    <row r="12" spans="1:5" ht="13.5" customHeight="1" thickBot="1">
      <c r="A12" s="513"/>
      <c r="B12" s="520" t="s">
        <v>168</v>
      </c>
      <c r="C12" s="510"/>
      <c r="D12" s="510"/>
      <c r="E12" s="519"/>
    </row>
    <row r="13" spans="1:5" ht="12.75">
      <c r="A13" s="521"/>
      <c r="B13" s="517" t="s">
        <v>169</v>
      </c>
      <c r="C13" s="522">
        <v>581</v>
      </c>
      <c r="D13" s="522">
        <v>581</v>
      </c>
      <c r="E13" s="523">
        <f>SUM(D13/C13)</f>
        <v>1</v>
      </c>
    </row>
    <row r="14" spans="1:5" ht="12.75">
      <c r="A14" s="521"/>
      <c r="B14" s="524" t="s">
        <v>170</v>
      </c>
      <c r="C14" s="525">
        <v>381</v>
      </c>
      <c r="D14" s="525">
        <v>381</v>
      </c>
      <c r="E14" s="523">
        <f>SUM(D14/C14)</f>
        <v>1</v>
      </c>
    </row>
    <row r="15" spans="1:5" ht="12.75">
      <c r="A15" s="521"/>
      <c r="B15" s="524" t="s">
        <v>171</v>
      </c>
      <c r="C15" s="525">
        <v>200</v>
      </c>
      <c r="D15" s="525">
        <v>200</v>
      </c>
      <c r="E15" s="523">
        <f>SUM(D15/C15)</f>
        <v>1</v>
      </c>
    </row>
    <row r="16" spans="1:5" ht="12.75">
      <c r="A16" s="521"/>
      <c r="B16" s="526" t="s">
        <v>172</v>
      </c>
      <c r="C16" s="522"/>
      <c r="D16" s="522"/>
      <c r="E16" s="523"/>
    </row>
    <row r="17" spans="1:5" ht="12.75">
      <c r="A17" s="521"/>
      <c r="B17" s="526" t="s">
        <v>173</v>
      </c>
      <c r="C17" s="522">
        <v>5472</v>
      </c>
      <c r="D17" s="522">
        <v>5472</v>
      </c>
      <c r="E17" s="523">
        <f>SUM(D17/C17)</f>
        <v>1</v>
      </c>
    </row>
    <row r="18" spans="1:5" ht="12.75">
      <c r="A18" s="521"/>
      <c r="B18" s="526" t="s">
        <v>174</v>
      </c>
      <c r="C18" s="522">
        <v>1477</v>
      </c>
      <c r="D18" s="522">
        <v>1477</v>
      </c>
      <c r="E18" s="523">
        <f>SUM(D18/C18)</f>
        <v>1</v>
      </c>
    </row>
    <row r="19" spans="1:5" ht="12.75">
      <c r="A19" s="521"/>
      <c r="B19" s="527" t="s">
        <v>175</v>
      </c>
      <c r="C19" s="522"/>
      <c r="D19" s="522"/>
      <c r="E19" s="523"/>
    </row>
    <row r="20" spans="1:5" ht="13.5" thickBot="1">
      <c r="A20" s="521"/>
      <c r="B20" s="528" t="s">
        <v>176</v>
      </c>
      <c r="C20" s="529"/>
      <c r="D20" s="529"/>
      <c r="E20" s="887"/>
    </row>
    <row r="21" spans="1:5" ht="13.5" thickBot="1">
      <c r="A21" s="521"/>
      <c r="B21" s="530" t="s">
        <v>414</v>
      </c>
      <c r="C21" s="531">
        <f>SUM(C13+C16+C17+C18)</f>
        <v>7530</v>
      </c>
      <c r="D21" s="531">
        <f>SUM(D13+D16+D17+D18)</f>
        <v>7530</v>
      </c>
      <c r="E21" s="890">
        <f>SUM(D21/C21)</f>
        <v>1</v>
      </c>
    </row>
    <row r="22" spans="1:5" ht="18.75" customHeight="1" thickBot="1">
      <c r="A22" s="532"/>
      <c r="B22" s="533" t="s">
        <v>924</v>
      </c>
      <c r="C22" s="534">
        <f>SUM(C21+C12)</f>
        <v>7530</v>
      </c>
      <c r="D22" s="534">
        <f>SUM(D21+D12)</f>
        <v>7530</v>
      </c>
      <c r="E22" s="888">
        <f>SUM(D22/C22)</f>
        <v>1</v>
      </c>
    </row>
    <row r="23" spans="1:5" ht="18.75" customHeight="1" thickBot="1">
      <c r="A23" s="521"/>
      <c r="B23" s="535" t="s">
        <v>925</v>
      </c>
      <c r="C23" s="536"/>
      <c r="D23" s="536"/>
      <c r="E23" s="889"/>
    </row>
    <row r="24" spans="1:5" ht="12.75" customHeight="1">
      <c r="A24" s="521"/>
      <c r="B24" s="343" t="s">
        <v>177</v>
      </c>
      <c r="C24" s="537"/>
      <c r="D24" s="537">
        <v>4265</v>
      </c>
      <c r="E24" s="523"/>
    </row>
    <row r="25" spans="1:5" ht="12.75">
      <c r="A25" s="521"/>
      <c r="B25" s="276" t="s">
        <v>178</v>
      </c>
      <c r="C25" s="522">
        <v>138414</v>
      </c>
      <c r="D25" s="522">
        <v>138717</v>
      </c>
      <c r="E25" s="523">
        <f>SUM(D25/C25)</f>
        <v>1.0021890849191555</v>
      </c>
    </row>
    <row r="26" spans="1:5" ht="13.5" thickBot="1">
      <c r="A26" s="521"/>
      <c r="B26" s="299" t="s">
        <v>179</v>
      </c>
      <c r="C26" s="529">
        <v>7109</v>
      </c>
      <c r="D26" s="529">
        <v>7109</v>
      </c>
      <c r="E26" s="887">
        <f>SUM(D26/C26)</f>
        <v>1</v>
      </c>
    </row>
    <row r="27" spans="1:5" ht="18.75" customHeight="1" thickBot="1">
      <c r="A27" s="521"/>
      <c r="B27" s="538" t="s">
        <v>917</v>
      </c>
      <c r="C27" s="539">
        <f>SUM(C25:C26)</f>
        <v>145523</v>
      </c>
      <c r="D27" s="539">
        <f>SUM(D24:D26)</f>
        <v>150091</v>
      </c>
      <c r="E27" s="890">
        <f>SUM(D27/C27)</f>
        <v>1.0313902269744302</v>
      </c>
    </row>
    <row r="28" spans="1:5" ht="13.5" customHeight="1" thickBot="1">
      <c r="A28" s="521"/>
      <c r="B28" s="540" t="s">
        <v>938</v>
      </c>
      <c r="C28" s="539"/>
      <c r="D28" s="539"/>
      <c r="E28" s="889"/>
    </row>
    <row r="29" spans="1:5" ht="15.75" thickBot="1">
      <c r="A29" s="541"/>
      <c r="B29" s="542" t="s">
        <v>936</v>
      </c>
      <c r="C29" s="543">
        <f>SUM(C22+C23+C27)</f>
        <v>153053</v>
      </c>
      <c r="D29" s="543">
        <f>SUM(D22+D23+D27)</f>
        <v>157621</v>
      </c>
      <c r="E29" s="890">
        <f>SUM(D29/C29)</f>
        <v>1.0298458703847686</v>
      </c>
    </row>
    <row r="30" spans="1:5" ht="12.75">
      <c r="A30" s="515"/>
      <c r="B30" s="544" t="s">
        <v>384</v>
      </c>
      <c r="C30" s="522">
        <v>85472</v>
      </c>
      <c r="D30" s="522">
        <v>85711</v>
      </c>
      <c r="E30" s="523">
        <f>SUM(D30/C30)</f>
        <v>1.0027962373642831</v>
      </c>
    </row>
    <row r="31" spans="1:5" ht="12.75">
      <c r="A31" s="515"/>
      <c r="B31" s="544" t="s">
        <v>385</v>
      </c>
      <c r="C31" s="522">
        <v>24866</v>
      </c>
      <c r="D31" s="522">
        <v>24930</v>
      </c>
      <c r="E31" s="523">
        <f>SUM(D31/C31)</f>
        <v>1.0025737955441165</v>
      </c>
    </row>
    <row r="32" spans="1:5" ht="12.75">
      <c r="A32" s="515"/>
      <c r="B32" s="544" t="s">
        <v>386</v>
      </c>
      <c r="C32" s="522">
        <v>42715</v>
      </c>
      <c r="D32" s="522">
        <v>46980</v>
      </c>
      <c r="E32" s="523">
        <f>SUM(D32/C32)</f>
        <v>1.0998478286316282</v>
      </c>
    </row>
    <row r="33" spans="1:5" ht="12.75">
      <c r="A33" s="515"/>
      <c r="B33" s="545" t="s">
        <v>388</v>
      </c>
      <c r="C33" s="522"/>
      <c r="D33" s="522"/>
      <c r="E33" s="523"/>
    </row>
    <row r="34" spans="1:5" ht="13.5" thickBot="1">
      <c r="A34" s="515"/>
      <c r="B34" s="546" t="s">
        <v>387</v>
      </c>
      <c r="C34" s="529"/>
      <c r="D34" s="529"/>
      <c r="E34" s="887"/>
    </row>
    <row r="35" spans="1:5" ht="13.5" thickBot="1">
      <c r="A35" s="515"/>
      <c r="B35" s="547" t="s">
        <v>916</v>
      </c>
      <c r="C35" s="531">
        <f>SUM(C30:C34)</f>
        <v>153053</v>
      </c>
      <c r="D35" s="531">
        <f>SUM(D30:D34)</f>
        <v>157621</v>
      </c>
      <c r="E35" s="890">
        <f>SUM(D35/C35)</f>
        <v>1.0298458703847686</v>
      </c>
    </row>
    <row r="36" spans="1:5" ht="12.75">
      <c r="A36" s="515"/>
      <c r="B36" s="544" t="s">
        <v>252</v>
      </c>
      <c r="C36" s="522"/>
      <c r="D36" s="522"/>
      <c r="E36" s="523"/>
    </row>
    <row r="37" spans="1:5" ht="12.75">
      <c r="A37" s="515"/>
      <c r="B37" s="544" t="s">
        <v>253</v>
      </c>
      <c r="C37" s="522"/>
      <c r="D37" s="522"/>
      <c r="E37" s="523"/>
    </row>
    <row r="38" spans="1:5" ht="13.5" thickBot="1">
      <c r="A38" s="515"/>
      <c r="B38" s="546" t="s">
        <v>396</v>
      </c>
      <c r="C38" s="529"/>
      <c r="D38" s="529"/>
      <c r="E38" s="887"/>
    </row>
    <row r="39" spans="1:5" ht="13.5" thickBot="1">
      <c r="A39" s="515"/>
      <c r="B39" s="548" t="s">
        <v>923</v>
      </c>
      <c r="C39" s="549"/>
      <c r="D39" s="549"/>
      <c r="E39" s="889"/>
    </row>
    <row r="40" spans="1:5" ht="13.5" thickBot="1">
      <c r="A40" s="515"/>
      <c r="B40" s="550" t="s">
        <v>939</v>
      </c>
      <c r="C40" s="549"/>
      <c r="D40" s="549"/>
      <c r="E40" s="889"/>
    </row>
    <row r="41" spans="1:5" ht="15.75" thickBot="1">
      <c r="A41" s="510"/>
      <c r="B41" s="551" t="s">
        <v>32</v>
      </c>
      <c r="C41" s="543">
        <f>SUM(C35+C39+C40)</f>
        <v>153053</v>
      </c>
      <c r="D41" s="543">
        <f>SUM(D35+D39+D40)</f>
        <v>157621</v>
      </c>
      <c r="E41" s="890">
        <f>SUM(D41/C41)</f>
        <v>1.0298458703847686</v>
      </c>
    </row>
    <row r="42" spans="1:5" ht="15">
      <c r="A42" s="513">
        <v>2309</v>
      </c>
      <c r="B42" s="552" t="s">
        <v>397</v>
      </c>
      <c r="C42" s="515"/>
      <c r="D42" s="515"/>
      <c r="E42" s="523"/>
    </row>
    <row r="43" spans="1:5" ht="12.75">
      <c r="A43" s="515"/>
      <c r="B43" s="517" t="s">
        <v>166</v>
      </c>
      <c r="C43" s="515"/>
      <c r="D43" s="515"/>
      <c r="E43" s="523"/>
    </row>
    <row r="44" spans="1:5" ht="13.5" thickBot="1">
      <c r="A44" s="515"/>
      <c r="B44" s="518" t="s">
        <v>167</v>
      </c>
      <c r="C44" s="510"/>
      <c r="D44" s="510"/>
      <c r="E44" s="887"/>
    </row>
    <row r="45" spans="1:5" ht="13.5" thickBot="1">
      <c r="A45" s="515"/>
      <c r="B45" s="520" t="s">
        <v>168</v>
      </c>
      <c r="C45" s="510"/>
      <c r="D45" s="510"/>
      <c r="E45" s="889"/>
    </row>
    <row r="46" spans="1:5" ht="12.75">
      <c r="A46" s="515"/>
      <c r="B46" s="517" t="s">
        <v>169</v>
      </c>
      <c r="C46" s="522"/>
      <c r="D46" s="522"/>
      <c r="E46" s="523"/>
    </row>
    <row r="47" spans="1:5" ht="12.75">
      <c r="A47" s="515"/>
      <c r="B47" s="524" t="s">
        <v>170</v>
      </c>
      <c r="C47" s="525"/>
      <c r="D47" s="525"/>
      <c r="E47" s="523"/>
    </row>
    <row r="48" spans="1:5" ht="12.75">
      <c r="A48" s="515"/>
      <c r="B48" s="524" t="s">
        <v>171</v>
      </c>
      <c r="C48" s="525"/>
      <c r="D48" s="525"/>
      <c r="E48" s="523"/>
    </row>
    <row r="49" spans="1:5" ht="12.75">
      <c r="A49" s="515"/>
      <c r="B49" s="526" t="s">
        <v>172</v>
      </c>
      <c r="C49" s="522"/>
      <c r="D49" s="522"/>
      <c r="E49" s="523"/>
    </row>
    <row r="50" spans="1:5" ht="12.75">
      <c r="A50" s="515"/>
      <c r="B50" s="526" t="s">
        <v>173</v>
      </c>
      <c r="C50" s="522">
        <v>7277</v>
      </c>
      <c r="D50" s="522">
        <v>7277</v>
      </c>
      <c r="E50" s="523">
        <f>SUM(D50/C50)</f>
        <v>1</v>
      </c>
    </row>
    <row r="51" spans="1:5" ht="12.75">
      <c r="A51" s="515"/>
      <c r="B51" s="526" t="s">
        <v>174</v>
      </c>
      <c r="C51" s="522">
        <v>1830</v>
      </c>
      <c r="D51" s="522">
        <v>1830</v>
      </c>
      <c r="E51" s="523">
        <f>SUM(D51/C51)</f>
        <v>1</v>
      </c>
    </row>
    <row r="52" spans="1:5" ht="12.75">
      <c r="A52" s="515"/>
      <c r="B52" s="527" t="s">
        <v>175</v>
      </c>
      <c r="C52" s="522"/>
      <c r="D52" s="522"/>
      <c r="E52" s="523"/>
    </row>
    <row r="53" spans="1:5" ht="13.5" thickBot="1">
      <c r="A53" s="515"/>
      <c r="B53" s="528" t="s">
        <v>176</v>
      </c>
      <c r="C53" s="529">
        <v>500</v>
      </c>
      <c r="D53" s="529">
        <v>500</v>
      </c>
      <c r="E53" s="887">
        <f>SUM(D53/C53)</f>
        <v>1</v>
      </c>
    </row>
    <row r="54" spans="1:5" ht="13.5" thickBot="1">
      <c r="A54" s="515"/>
      <c r="B54" s="530" t="s">
        <v>414</v>
      </c>
      <c r="C54" s="531">
        <f>SUM(C46+C49+C50+C51+C53)</f>
        <v>9607</v>
      </c>
      <c r="D54" s="531">
        <f>SUM(D46+D49+D50+D51+D53)</f>
        <v>9607</v>
      </c>
      <c r="E54" s="890">
        <f>SUM(D54/C54)</f>
        <v>1</v>
      </c>
    </row>
    <row r="55" spans="1:5" ht="13.5" thickBot="1">
      <c r="A55" s="515"/>
      <c r="B55" s="533" t="s">
        <v>924</v>
      </c>
      <c r="C55" s="534">
        <f>SUM(C54+C45)</f>
        <v>9607</v>
      </c>
      <c r="D55" s="534">
        <f>SUM(D54+D45)</f>
        <v>9607</v>
      </c>
      <c r="E55" s="890">
        <f>SUM(D55/C55)</f>
        <v>1</v>
      </c>
    </row>
    <row r="56" spans="1:5" ht="13.5" thickBot="1">
      <c r="A56" s="515"/>
      <c r="B56" s="535" t="s">
        <v>925</v>
      </c>
      <c r="C56" s="536"/>
      <c r="D56" s="536"/>
      <c r="E56" s="889"/>
    </row>
    <row r="57" spans="1:5" ht="12.75">
      <c r="A57" s="515"/>
      <c r="B57" s="343" t="s">
        <v>177</v>
      </c>
      <c r="C57" s="537"/>
      <c r="D57" s="537">
        <v>4671</v>
      </c>
      <c r="E57" s="523"/>
    </row>
    <row r="58" spans="1:5" ht="12.75">
      <c r="A58" s="515"/>
      <c r="B58" s="276" t="s">
        <v>178</v>
      </c>
      <c r="C58" s="522">
        <v>154861</v>
      </c>
      <c r="D58" s="522">
        <v>156391</v>
      </c>
      <c r="E58" s="523">
        <f>SUM(D58/C58)</f>
        <v>1.0098798277164682</v>
      </c>
    </row>
    <row r="59" spans="1:5" ht="13.5" thickBot="1">
      <c r="A59" s="515"/>
      <c r="B59" s="299" t="s">
        <v>179</v>
      </c>
      <c r="C59" s="529">
        <v>6076</v>
      </c>
      <c r="D59" s="529">
        <v>6076</v>
      </c>
      <c r="E59" s="887">
        <f>SUM(D59/C59)</f>
        <v>1</v>
      </c>
    </row>
    <row r="60" spans="1:5" ht="13.5" thickBot="1">
      <c r="A60" s="515"/>
      <c r="B60" s="538" t="s">
        <v>917</v>
      </c>
      <c r="C60" s="539">
        <f>SUM(C58:C59)</f>
        <v>160937</v>
      </c>
      <c r="D60" s="539">
        <f>SUM(D57:D59)</f>
        <v>167138</v>
      </c>
      <c r="E60" s="890">
        <f>SUM(D60/C60)</f>
        <v>1.0385306051436276</v>
      </c>
    </row>
    <row r="61" spans="1:5" ht="13.5" thickBot="1">
      <c r="A61" s="515"/>
      <c r="B61" s="540" t="s">
        <v>938</v>
      </c>
      <c r="C61" s="539"/>
      <c r="D61" s="539"/>
      <c r="E61" s="889"/>
    </row>
    <row r="62" spans="1:5" ht="15.75" thickBot="1">
      <c r="A62" s="515"/>
      <c r="B62" s="542" t="s">
        <v>936</v>
      </c>
      <c r="C62" s="543">
        <f>SUM(C55+C56+C60)</f>
        <v>170544</v>
      </c>
      <c r="D62" s="543">
        <f>SUM(D55+D56+D60)</f>
        <v>176745</v>
      </c>
      <c r="E62" s="890">
        <f>SUM(D62/C62)</f>
        <v>1.0363601182099633</v>
      </c>
    </row>
    <row r="63" spans="1:5" ht="12.75">
      <c r="A63" s="515"/>
      <c r="B63" s="544" t="s">
        <v>384</v>
      </c>
      <c r="C63" s="522">
        <v>101731</v>
      </c>
      <c r="D63" s="522">
        <v>103272</v>
      </c>
      <c r="E63" s="523">
        <f>SUM(D63/C63)</f>
        <v>1.015147791725236</v>
      </c>
    </row>
    <row r="64" spans="1:5" ht="12.75">
      <c r="A64" s="515"/>
      <c r="B64" s="544" t="s">
        <v>385</v>
      </c>
      <c r="C64" s="522">
        <v>29366</v>
      </c>
      <c r="D64" s="522">
        <v>29782</v>
      </c>
      <c r="E64" s="523">
        <f>SUM(D64/C64)</f>
        <v>1.0141660423619152</v>
      </c>
    </row>
    <row r="65" spans="1:5" ht="12.75">
      <c r="A65" s="515"/>
      <c r="B65" s="544" t="s">
        <v>386</v>
      </c>
      <c r="C65" s="522">
        <v>39447</v>
      </c>
      <c r="D65" s="522">
        <v>43691</v>
      </c>
      <c r="E65" s="523">
        <f>SUM(D65/C65)</f>
        <v>1.107587395746191</v>
      </c>
    </row>
    <row r="66" spans="1:5" ht="12.75">
      <c r="A66" s="515"/>
      <c r="B66" s="545" t="s">
        <v>388</v>
      </c>
      <c r="C66" s="522"/>
      <c r="D66" s="522"/>
      <c r="E66" s="523"/>
    </row>
    <row r="67" spans="1:5" ht="13.5" thickBot="1">
      <c r="A67" s="515"/>
      <c r="B67" s="546" t="s">
        <v>387</v>
      </c>
      <c r="C67" s="529"/>
      <c r="D67" s="529"/>
      <c r="E67" s="887"/>
    </row>
    <row r="68" spans="1:5" ht="13.5" thickBot="1">
      <c r="A68" s="515"/>
      <c r="B68" s="547" t="s">
        <v>916</v>
      </c>
      <c r="C68" s="531">
        <f>SUM(C63:C67)</f>
        <v>170544</v>
      </c>
      <c r="D68" s="531">
        <f>SUM(D63:D67)</f>
        <v>176745</v>
      </c>
      <c r="E68" s="890">
        <f>SUM(D68/C68)</f>
        <v>1.0363601182099633</v>
      </c>
    </row>
    <row r="69" spans="1:5" ht="12.75">
      <c r="A69" s="515"/>
      <c r="B69" s="544" t="s">
        <v>252</v>
      </c>
      <c r="C69" s="522"/>
      <c r="D69" s="522"/>
      <c r="E69" s="523"/>
    </row>
    <row r="70" spans="1:5" ht="12.75">
      <c r="A70" s="515"/>
      <c r="B70" s="544" t="s">
        <v>253</v>
      </c>
      <c r="C70" s="522"/>
      <c r="D70" s="522"/>
      <c r="E70" s="523"/>
    </row>
    <row r="71" spans="1:5" ht="13.5" thickBot="1">
      <c r="A71" s="515"/>
      <c r="B71" s="546" t="s">
        <v>396</v>
      </c>
      <c r="C71" s="529"/>
      <c r="D71" s="529"/>
      <c r="E71" s="887"/>
    </row>
    <row r="72" spans="1:5" ht="13.5" thickBot="1">
      <c r="A72" s="515"/>
      <c r="B72" s="548" t="s">
        <v>923</v>
      </c>
      <c r="C72" s="549"/>
      <c r="D72" s="549"/>
      <c r="E72" s="889"/>
    </row>
    <row r="73" spans="1:5" ht="13.5" thickBot="1">
      <c r="A73" s="515"/>
      <c r="B73" s="550" t="s">
        <v>939</v>
      </c>
      <c r="C73" s="549"/>
      <c r="D73" s="549"/>
      <c r="E73" s="889"/>
    </row>
    <row r="74" spans="1:5" ht="15.75" thickBot="1">
      <c r="A74" s="510"/>
      <c r="B74" s="551" t="s">
        <v>32</v>
      </c>
      <c r="C74" s="543">
        <f>SUM(C68+C72+C73)</f>
        <v>170544</v>
      </c>
      <c r="D74" s="543">
        <f>SUM(D68+D72+D73)</f>
        <v>176745</v>
      </c>
      <c r="E74" s="890">
        <f>SUM(D74/C74)</f>
        <v>1.0363601182099633</v>
      </c>
    </row>
    <row r="75" spans="1:5" ht="15">
      <c r="A75" s="513">
        <v>2310</v>
      </c>
      <c r="B75" s="552" t="s">
        <v>398</v>
      </c>
      <c r="C75" s="522"/>
      <c r="D75" s="522"/>
      <c r="E75" s="523"/>
    </row>
    <row r="76" spans="1:5" ht="12.75">
      <c r="A76" s="515"/>
      <c r="B76" s="517" t="s">
        <v>166</v>
      </c>
      <c r="C76" s="515"/>
      <c r="D76" s="515"/>
      <c r="E76" s="523"/>
    </row>
    <row r="77" spans="1:5" ht="13.5" thickBot="1">
      <c r="A77" s="515"/>
      <c r="B77" s="518" t="s">
        <v>167</v>
      </c>
      <c r="C77" s="510"/>
      <c r="D77" s="510"/>
      <c r="E77" s="887"/>
    </row>
    <row r="78" spans="1:5" ht="13.5" thickBot="1">
      <c r="A78" s="515"/>
      <c r="B78" s="520" t="s">
        <v>168</v>
      </c>
      <c r="C78" s="510"/>
      <c r="D78" s="510"/>
      <c r="E78" s="889"/>
    </row>
    <row r="79" spans="1:5" ht="12.75">
      <c r="A79" s="515"/>
      <c r="B79" s="517" t="s">
        <v>169</v>
      </c>
      <c r="C79" s="522"/>
      <c r="D79" s="522"/>
      <c r="E79" s="523"/>
    </row>
    <row r="80" spans="1:5" ht="12.75">
      <c r="A80" s="515"/>
      <c r="B80" s="524" t="s">
        <v>170</v>
      </c>
      <c r="C80" s="525"/>
      <c r="D80" s="525"/>
      <c r="E80" s="523"/>
    </row>
    <row r="81" spans="1:5" ht="12.75">
      <c r="A81" s="515"/>
      <c r="B81" s="524" t="s">
        <v>171</v>
      </c>
      <c r="C81" s="525"/>
      <c r="D81" s="525"/>
      <c r="E81" s="523"/>
    </row>
    <row r="82" spans="1:5" ht="12.75">
      <c r="A82" s="515"/>
      <c r="B82" s="526" t="s">
        <v>172</v>
      </c>
      <c r="C82" s="522"/>
      <c r="D82" s="522"/>
      <c r="E82" s="523"/>
    </row>
    <row r="83" spans="1:5" ht="12.75">
      <c r="A83" s="515"/>
      <c r="B83" s="526" t="s">
        <v>173</v>
      </c>
      <c r="C83" s="522">
        <v>4551</v>
      </c>
      <c r="D83" s="522">
        <v>4551</v>
      </c>
      <c r="E83" s="523">
        <f>SUM(D83/C83)</f>
        <v>1</v>
      </c>
    </row>
    <row r="84" spans="1:5" ht="12.75">
      <c r="A84" s="515"/>
      <c r="B84" s="526" t="s">
        <v>174</v>
      </c>
      <c r="C84" s="522">
        <v>1121</v>
      </c>
      <c r="D84" s="522">
        <v>1121</v>
      </c>
      <c r="E84" s="523">
        <f>SUM(D84/C84)</f>
        <v>1</v>
      </c>
    </row>
    <row r="85" spans="1:5" ht="12.75">
      <c r="A85" s="515"/>
      <c r="B85" s="527" t="s">
        <v>175</v>
      </c>
      <c r="C85" s="522"/>
      <c r="D85" s="522"/>
      <c r="E85" s="523"/>
    </row>
    <row r="86" spans="1:5" ht="13.5" thickBot="1">
      <c r="A86" s="515"/>
      <c r="B86" s="528" t="s">
        <v>176</v>
      </c>
      <c r="C86" s="529">
        <v>300</v>
      </c>
      <c r="D86" s="529">
        <v>300</v>
      </c>
      <c r="E86" s="887">
        <f>SUM(D86/C86)</f>
        <v>1</v>
      </c>
    </row>
    <row r="87" spans="1:5" ht="13.5" thickBot="1">
      <c r="A87" s="515"/>
      <c r="B87" s="530" t="s">
        <v>414</v>
      </c>
      <c r="C87" s="531">
        <f>SUM(C79+C82+C83+C84+C86)</f>
        <v>5972</v>
      </c>
      <c r="D87" s="531">
        <f>SUM(D79+D82+D83+D84+D86)</f>
        <v>5972</v>
      </c>
      <c r="E87" s="890">
        <f>SUM(D87/C87)</f>
        <v>1</v>
      </c>
    </row>
    <row r="88" spans="1:5" ht="13.5" thickBot="1">
      <c r="A88" s="515"/>
      <c r="B88" s="533" t="s">
        <v>924</v>
      </c>
      <c r="C88" s="534">
        <f>SUM(C87+C78)</f>
        <v>5972</v>
      </c>
      <c r="D88" s="534">
        <f>SUM(D87+D78)</f>
        <v>5972</v>
      </c>
      <c r="E88" s="890">
        <f>SUM(D88/C88)</f>
        <v>1</v>
      </c>
    </row>
    <row r="89" spans="1:5" ht="13.5" thickBot="1">
      <c r="A89" s="515"/>
      <c r="B89" s="535" t="s">
        <v>925</v>
      </c>
      <c r="C89" s="536"/>
      <c r="D89" s="536"/>
      <c r="E89" s="889"/>
    </row>
    <row r="90" spans="1:5" ht="12.75">
      <c r="A90" s="515"/>
      <c r="B90" s="343" t="s">
        <v>177</v>
      </c>
      <c r="C90" s="537"/>
      <c r="D90" s="537">
        <v>903</v>
      </c>
      <c r="E90" s="523"/>
    </row>
    <row r="91" spans="1:5" ht="12.75">
      <c r="A91" s="515"/>
      <c r="B91" s="276" t="s">
        <v>178</v>
      </c>
      <c r="C91" s="522">
        <v>81085</v>
      </c>
      <c r="D91" s="522">
        <v>81133</v>
      </c>
      <c r="E91" s="523">
        <f>SUM(D91/C91)</f>
        <v>1.0005919713880496</v>
      </c>
    </row>
    <row r="92" spans="1:5" ht="13.5" thickBot="1">
      <c r="A92" s="515"/>
      <c r="B92" s="299" t="s">
        <v>179</v>
      </c>
      <c r="C92" s="529">
        <v>3281</v>
      </c>
      <c r="D92" s="529">
        <v>3281</v>
      </c>
      <c r="E92" s="887">
        <f>SUM(D92/C92)</f>
        <v>1</v>
      </c>
    </row>
    <row r="93" spans="1:5" ht="13.5" thickBot="1">
      <c r="A93" s="515"/>
      <c r="B93" s="538" t="s">
        <v>917</v>
      </c>
      <c r="C93" s="539">
        <f>SUM(C91:C92)</f>
        <v>84366</v>
      </c>
      <c r="D93" s="539">
        <f>SUM(D90:D92)</f>
        <v>85317</v>
      </c>
      <c r="E93" s="890">
        <f>SUM(D93/C93)</f>
        <v>1.011272313491217</v>
      </c>
    </row>
    <row r="94" spans="1:5" ht="13.5" thickBot="1">
      <c r="A94" s="515"/>
      <c r="B94" s="540" t="s">
        <v>938</v>
      </c>
      <c r="C94" s="539"/>
      <c r="D94" s="539"/>
      <c r="E94" s="889"/>
    </row>
    <row r="95" spans="1:5" ht="15.75" thickBot="1">
      <c r="A95" s="515"/>
      <c r="B95" s="542" t="s">
        <v>936</v>
      </c>
      <c r="C95" s="543">
        <f>SUM(C88+C89+C93)</f>
        <v>90338</v>
      </c>
      <c r="D95" s="543">
        <f>SUM(D88+D89+D93)</f>
        <v>91289</v>
      </c>
      <c r="E95" s="890">
        <f>SUM(D95/C95)</f>
        <v>1.0105271314397042</v>
      </c>
    </row>
    <row r="96" spans="1:5" ht="12.75">
      <c r="A96" s="515"/>
      <c r="B96" s="544" t="s">
        <v>384</v>
      </c>
      <c r="C96" s="522">
        <v>53753</v>
      </c>
      <c r="D96" s="522">
        <v>54116</v>
      </c>
      <c r="E96" s="523">
        <f>SUM(D96/C96)</f>
        <v>1.0067531114542445</v>
      </c>
    </row>
    <row r="97" spans="1:5" ht="12.75">
      <c r="A97" s="515"/>
      <c r="B97" s="544" t="s">
        <v>385</v>
      </c>
      <c r="C97" s="522">
        <v>15160</v>
      </c>
      <c r="D97" s="522">
        <v>15353</v>
      </c>
      <c r="E97" s="523">
        <f>SUM(D97/C97)</f>
        <v>1.012730870712401</v>
      </c>
    </row>
    <row r="98" spans="1:5" ht="12.75">
      <c r="A98" s="515"/>
      <c r="B98" s="544" t="s">
        <v>386</v>
      </c>
      <c r="C98" s="522">
        <v>21425</v>
      </c>
      <c r="D98" s="522">
        <v>21820</v>
      </c>
      <c r="E98" s="523">
        <f>SUM(D98/C98)</f>
        <v>1.018436406067678</v>
      </c>
    </row>
    <row r="99" spans="1:5" ht="12.75">
      <c r="A99" s="515"/>
      <c r="B99" s="545" t="s">
        <v>388</v>
      </c>
      <c r="C99" s="522"/>
      <c r="D99" s="522"/>
      <c r="E99" s="523"/>
    </row>
    <row r="100" spans="1:5" ht="13.5" thickBot="1">
      <c r="A100" s="515"/>
      <c r="B100" s="546" t="s">
        <v>387</v>
      </c>
      <c r="C100" s="529"/>
      <c r="D100" s="529"/>
      <c r="E100" s="887"/>
    </row>
    <row r="101" spans="1:5" ht="13.5" thickBot="1">
      <c r="A101" s="515"/>
      <c r="B101" s="547" t="s">
        <v>916</v>
      </c>
      <c r="C101" s="531">
        <f>SUM(C96:C100)</f>
        <v>90338</v>
      </c>
      <c r="D101" s="531">
        <f>SUM(D96:D100)</f>
        <v>91289</v>
      </c>
      <c r="E101" s="890">
        <f>SUM(D101/C101)</f>
        <v>1.0105271314397042</v>
      </c>
    </row>
    <row r="102" spans="1:5" ht="12.75">
      <c r="A102" s="515"/>
      <c r="B102" s="544" t="s">
        <v>252</v>
      </c>
      <c r="C102" s="522"/>
      <c r="D102" s="522"/>
      <c r="E102" s="523"/>
    </row>
    <row r="103" spans="1:5" ht="12.75">
      <c r="A103" s="515"/>
      <c r="B103" s="544" t="s">
        <v>253</v>
      </c>
      <c r="C103" s="522"/>
      <c r="D103" s="522"/>
      <c r="E103" s="523"/>
    </row>
    <row r="104" spans="1:5" ht="13.5" thickBot="1">
      <c r="A104" s="515"/>
      <c r="B104" s="546" t="s">
        <v>396</v>
      </c>
      <c r="C104" s="529"/>
      <c r="D104" s="529"/>
      <c r="E104" s="887"/>
    </row>
    <row r="105" spans="1:5" ht="13.5" thickBot="1">
      <c r="A105" s="515"/>
      <c r="B105" s="548" t="s">
        <v>923</v>
      </c>
      <c r="C105" s="549"/>
      <c r="D105" s="549"/>
      <c r="E105" s="889"/>
    </row>
    <row r="106" spans="1:5" ht="13.5" thickBot="1">
      <c r="A106" s="515"/>
      <c r="B106" s="550" t="s">
        <v>939</v>
      </c>
      <c r="C106" s="549"/>
      <c r="D106" s="549"/>
      <c r="E106" s="889"/>
    </row>
    <row r="107" spans="1:5" ht="15.75" thickBot="1">
      <c r="A107" s="510"/>
      <c r="B107" s="551" t="s">
        <v>32</v>
      </c>
      <c r="C107" s="543">
        <f>SUM(C101+C105+C106)</f>
        <v>90338</v>
      </c>
      <c r="D107" s="543">
        <f>SUM(D101+D105+D106)</f>
        <v>91289</v>
      </c>
      <c r="E107" s="890">
        <f>SUM(D107/C107)</f>
        <v>1.0105271314397042</v>
      </c>
    </row>
    <row r="108" spans="1:5" ht="15">
      <c r="A108" s="553">
        <v>2315</v>
      </c>
      <c r="B108" s="554" t="s">
        <v>180</v>
      </c>
      <c r="C108" s="522"/>
      <c r="D108" s="522"/>
      <c r="E108" s="523"/>
    </row>
    <row r="109" spans="1:5" ht="12.75">
      <c r="A109" s="515"/>
      <c r="B109" s="517" t="s">
        <v>166</v>
      </c>
      <c r="C109" s="515"/>
      <c r="D109" s="515"/>
      <c r="E109" s="523"/>
    </row>
    <row r="110" spans="1:5" ht="13.5" thickBot="1">
      <c r="A110" s="515"/>
      <c r="B110" s="518" t="s">
        <v>167</v>
      </c>
      <c r="C110" s="510"/>
      <c r="D110" s="510"/>
      <c r="E110" s="887"/>
    </row>
    <row r="111" spans="1:5" ht="13.5" thickBot="1">
      <c r="A111" s="515"/>
      <c r="B111" s="520" t="s">
        <v>168</v>
      </c>
      <c r="C111" s="510"/>
      <c r="D111" s="510"/>
      <c r="E111" s="889"/>
    </row>
    <row r="112" spans="1:5" ht="12.75">
      <c r="A112" s="515"/>
      <c r="B112" s="517" t="s">
        <v>169</v>
      </c>
      <c r="C112" s="522"/>
      <c r="D112" s="522"/>
      <c r="E112" s="523"/>
    </row>
    <row r="113" spans="1:5" ht="12.75">
      <c r="A113" s="515"/>
      <c r="B113" s="524" t="s">
        <v>170</v>
      </c>
      <c r="C113" s="525"/>
      <c r="D113" s="525"/>
      <c r="E113" s="523"/>
    </row>
    <row r="114" spans="1:5" ht="12.75">
      <c r="A114" s="515"/>
      <c r="B114" s="524" t="s">
        <v>171</v>
      </c>
      <c r="C114" s="525"/>
      <c r="D114" s="525"/>
      <c r="E114" s="523"/>
    </row>
    <row r="115" spans="1:5" ht="12.75">
      <c r="A115" s="515"/>
      <c r="B115" s="526" t="s">
        <v>172</v>
      </c>
      <c r="C115" s="522"/>
      <c r="D115" s="522"/>
      <c r="E115" s="523"/>
    </row>
    <row r="116" spans="1:5" ht="12.75">
      <c r="A116" s="515"/>
      <c r="B116" s="526" t="s">
        <v>173</v>
      </c>
      <c r="C116" s="522">
        <v>12882</v>
      </c>
      <c r="D116" s="522">
        <v>12882</v>
      </c>
      <c r="E116" s="523">
        <f>SUM(D116/C116)</f>
        <v>1</v>
      </c>
    </row>
    <row r="117" spans="1:5" ht="12.75">
      <c r="A117" s="515"/>
      <c r="B117" s="526" t="s">
        <v>174</v>
      </c>
      <c r="C117" s="522">
        <v>3343</v>
      </c>
      <c r="D117" s="522">
        <v>3343</v>
      </c>
      <c r="E117" s="523">
        <f>SUM(D117/C117)</f>
        <v>1</v>
      </c>
    </row>
    <row r="118" spans="1:5" ht="12.75">
      <c r="A118" s="515"/>
      <c r="B118" s="527" t="s">
        <v>175</v>
      </c>
      <c r="C118" s="522"/>
      <c r="D118" s="522"/>
      <c r="E118" s="523"/>
    </row>
    <row r="119" spans="1:5" ht="13.5" thickBot="1">
      <c r="A119" s="515"/>
      <c r="B119" s="528" t="s">
        <v>176</v>
      </c>
      <c r="C119" s="529">
        <v>1000</v>
      </c>
      <c r="D119" s="529">
        <v>1000</v>
      </c>
      <c r="E119" s="887">
        <f>SUM(D119/C119)</f>
        <v>1</v>
      </c>
    </row>
    <row r="120" spans="1:5" ht="13.5" thickBot="1">
      <c r="A120" s="515"/>
      <c r="B120" s="530" t="s">
        <v>414</v>
      </c>
      <c r="C120" s="531">
        <f>SUM(C112+C115+C116+C117+C119)</f>
        <v>17225</v>
      </c>
      <c r="D120" s="531">
        <f>SUM(D112+D115+D116+D117+D119)</f>
        <v>17225</v>
      </c>
      <c r="E120" s="890">
        <f>SUM(D120/C120)</f>
        <v>1</v>
      </c>
    </row>
    <row r="121" spans="1:5" ht="13.5" thickBot="1">
      <c r="A121" s="515"/>
      <c r="B121" s="533" t="s">
        <v>924</v>
      </c>
      <c r="C121" s="534">
        <f>SUM(C120+C111)</f>
        <v>17225</v>
      </c>
      <c r="D121" s="534">
        <f>SUM(D120+D111)</f>
        <v>17225</v>
      </c>
      <c r="E121" s="890">
        <f>SUM(D121/C121)</f>
        <v>1</v>
      </c>
    </row>
    <row r="122" spans="1:5" ht="13.5" thickBot="1">
      <c r="A122" s="515"/>
      <c r="B122" s="535" t="s">
        <v>925</v>
      </c>
      <c r="C122" s="536"/>
      <c r="D122" s="536"/>
      <c r="E122" s="889"/>
    </row>
    <row r="123" spans="1:5" ht="12.75">
      <c r="A123" s="515"/>
      <c r="B123" s="343" t="s">
        <v>177</v>
      </c>
      <c r="C123" s="537"/>
      <c r="D123" s="537">
        <v>3378</v>
      </c>
      <c r="E123" s="523"/>
    </row>
    <row r="124" spans="1:5" ht="12.75">
      <c r="A124" s="515"/>
      <c r="B124" s="276" t="s">
        <v>178</v>
      </c>
      <c r="C124" s="522">
        <v>260792</v>
      </c>
      <c r="D124" s="522">
        <v>261413</v>
      </c>
      <c r="E124" s="523">
        <f>SUM(D124/C124)</f>
        <v>1.0023812080125156</v>
      </c>
    </row>
    <row r="125" spans="1:5" ht="13.5" thickBot="1">
      <c r="A125" s="515"/>
      <c r="B125" s="299" t="s">
        <v>179</v>
      </c>
      <c r="C125" s="529">
        <v>12418</v>
      </c>
      <c r="D125" s="529">
        <v>12418</v>
      </c>
      <c r="E125" s="887">
        <f>SUM(D125/C125)</f>
        <v>1</v>
      </c>
    </row>
    <row r="126" spans="1:5" ht="13.5" thickBot="1">
      <c r="A126" s="515"/>
      <c r="B126" s="538" t="s">
        <v>917</v>
      </c>
      <c r="C126" s="539">
        <f>SUM(C124:C125)</f>
        <v>273210</v>
      </c>
      <c r="D126" s="539">
        <f>SUM(D123:D125)</f>
        <v>277209</v>
      </c>
      <c r="E126" s="890">
        <f>SUM(D126/C126)</f>
        <v>1.0146370923465466</v>
      </c>
    </row>
    <row r="127" spans="1:5" ht="13.5" thickBot="1">
      <c r="A127" s="515"/>
      <c r="B127" s="540" t="s">
        <v>938</v>
      </c>
      <c r="C127" s="539"/>
      <c r="D127" s="539"/>
      <c r="E127" s="889"/>
    </row>
    <row r="128" spans="1:5" ht="15.75" thickBot="1">
      <c r="A128" s="515"/>
      <c r="B128" s="542" t="s">
        <v>936</v>
      </c>
      <c r="C128" s="543">
        <f>SUM(C121+C122+C126)</f>
        <v>290435</v>
      </c>
      <c r="D128" s="543">
        <f>SUM(D121+D122+D126)</f>
        <v>294434</v>
      </c>
      <c r="E128" s="890">
        <f>SUM(D128/C128)</f>
        <v>1.013769001669909</v>
      </c>
    </row>
    <row r="129" spans="1:5" ht="12.75">
      <c r="A129" s="515"/>
      <c r="B129" s="544" t="s">
        <v>384</v>
      </c>
      <c r="C129" s="522">
        <v>159154</v>
      </c>
      <c r="D129" s="522">
        <v>159643</v>
      </c>
      <c r="E129" s="523">
        <f>SUM(D129/C129)</f>
        <v>1.003072495821657</v>
      </c>
    </row>
    <row r="130" spans="1:5" ht="12.75">
      <c r="A130" s="515"/>
      <c r="B130" s="544" t="s">
        <v>385</v>
      </c>
      <c r="C130" s="522">
        <v>45853</v>
      </c>
      <c r="D130" s="522">
        <v>45985</v>
      </c>
      <c r="E130" s="523">
        <f>SUM(D130/C130)</f>
        <v>1.0028787647482171</v>
      </c>
    </row>
    <row r="131" spans="1:5" ht="12.75">
      <c r="A131" s="515"/>
      <c r="B131" s="544" t="s">
        <v>386</v>
      </c>
      <c r="C131" s="522">
        <v>85428</v>
      </c>
      <c r="D131" s="522">
        <v>88806</v>
      </c>
      <c r="E131" s="523">
        <f>SUM(D131/C131)</f>
        <v>1.0395420705155218</v>
      </c>
    </row>
    <row r="132" spans="1:5" ht="12.75">
      <c r="A132" s="515"/>
      <c r="B132" s="545" t="s">
        <v>388</v>
      </c>
      <c r="C132" s="522"/>
      <c r="D132" s="522"/>
      <c r="E132" s="523"/>
    </row>
    <row r="133" spans="1:5" ht="13.5" thickBot="1">
      <c r="A133" s="515"/>
      <c r="B133" s="546" t="s">
        <v>387</v>
      </c>
      <c r="C133" s="529"/>
      <c r="D133" s="529"/>
      <c r="E133" s="887"/>
    </row>
    <row r="134" spans="1:5" ht="13.5" thickBot="1">
      <c r="A134" s="515"/>
      <c r="B134" s="547" t="s">
        <v>916</v>
      </c>
      <c r="C134" s="531">
        <f>SUM(C129:C133)</f>
        <v>290435</v>
      </c>
      <c r="D134" s="531">
        <f>SUM(D129:D133)</f>
        <v>294434</v>
      </c>
      <c r="E134" s="890">
        <f>SUM(D134/C134)</f>
        <v>1.013769001669909</v>
      </c>
    </row>
    <row r="135" spans="1:5" ht="12.75">
      <c r="A135" s="515"/>
      <c r="B135" s="544" t="s">
        <v>252</v>
      </c>
      <c r="C135" s="522"/>
      <c r="D135" s="522"/>
      <c r="E135" s="523"/>
    </row>
    <row r="136" spans="1:5" ht="12.75">
      <c r="A136" s="515"/>
      <c r="B136" s="544" t="s">
        <v>253</v>
      </c>
      <c r="C136" s="522"/>
      <c r="D136" s="522"/>
      <c r="E136" s="523"/>
    </row>
    <row r="137" spans="1:5" ht="13.5" thickBot="1">
      <c r="A137" s="515"/>
      <c r="B137" s="546" t="s">
        <v>396</v>
      </c>
      <c r="C137" s="529"/>
      <c r="D137" s="529"/>
      <c r="E137" s="887"/>
    </row>
    <row r="138" spans="1:5" ht="13.5" thickBot="1">
      <c r="A138" s="515"/>
      <c r="B138" s="548" t="s">
        <v>923</v>
      </c>
      <c r="C138" s="549"/>
      <c r="D138" s="549"/>
      <c r="E138" s="889"/>
    </row>
    <row r="139" spans="1:5" ht="13.5" thickBot="1">
      <c r="A139" s="515"/>
      <c r="B139" s="550" t="s">
        <v>939</v>
      </c>
      <c r="C139" s="549"/>
      <c r="D139" s="549"/>
      <c r="E139" s="889"/>
    </row>
    <row r="140" spans="1:5" ht="15.75" thickBot="1">
      <c r="A140" s="510"/>
      <c r="B140" s="551" t="s">
        <v>32</v>
      </c>
      <c r="C140" s="543">
        <f>SUM(C134+C138+C139)</f>
        <v>290435</v>
      </c>
      <c r="D140" s="543">
        <f>SUM(D134+D138+D139)</f>
        <v>294434</v>
      </c>
      <c r="E140" s="890">
        <f>SUM(D140/C140)</f>
        <v>1.013769001669909</v>
      </c>
    </row>
    <row r="141" spans="1:5" ht="15">
      <c r="A141" s="553">
        <v>2325</v>
      </c>
      <c r="B141" s="555" t="s">
        <v>399</v>
      </c>
      <c r="C141" s="522"/>
      <c r="D141" s="522"/>
      <c r="E141" s="523"/>
    </row>
    <row r="142" spans="1:5" ht="12.75">
      <c r="A142" s="515"/>
      <c r="B142" s="517" t="s">
        <v>166</v>
      </c>
      <c r="C142" s="515"/>
      <c r="D142" s="515"/>
      <c r="E142" s="523"/>
    </row>
    <row r="143" spans="1:5" ht="13.5" thickBot="1">
      <c r="A143" s="515"/>
      <c r="B143" s="518" t="s">
        <v>167</v>
      </c>
      <c r="C143" s="510"/>
      <c r="D143" s="510"/>
      <c r="E143" s="887"/>
    </row>
    <row r="144" spans="1:5" ht="13.5" thickBot="1">
      <c r="A144" s="515"/>
      <c r="B144" s="520" t="s">
        <v>168</v>
      </c>
      <c r="C144" s="510"/>
      <c r="D144" s="510"/>
      <c r="E144" s="889"/>
    </row>
    <row r="145" spans="1:5" ht="12.75">
      <c r="A145" s="515"/>
      <c r="B145" s="517" t="s">
        <v>169</v>
      </c>
      <c r="C145" s="522">
        <v>400</v>
      </c>
      <c r="D145" s="522">
        <v>400</v>
      </c>
      <c r="E145" s="523">
        <f>SUM(D145/C145)</f>
        <v>1</v>
      </c>
    </row>
    <row r="146" spans="1:5" ht="12.75">
      <c r="A146" s="515"/>
      <c r="B146" s="524" t="s">
        <v>170</v>
      </c>
      <c r="C146" s="525">
        <v>400</v>
      </c>
      <c r="D146" s="525">
        <v>400</v>
      </c>
      <c r="E146" s="909">
        <f>SUM(D146/C146)</f>
        <v>1</v>
      </c>
    </row>
    <row r="147" spans="1:5" ht="12.75">
      <c r="A147" s="515"/>
      <c r="B147" s="524" t="s">
        <v>171</v>
      </c>
      <c r="C147" s="525"/>
      <c r="D147" s="525"/>
      <c r="E147" s="523"/>
    </row>
    <row r="148" spans="1:5" ht="12.75">
      <c r="A148" s="515"/>
      <c r="B148" s="526" t="s">
        <v>172</v>
      </c>
      <c r="C148" s="522"/>
      <c r="D148" s="522"/>
      <c r="E148" s="523"/>
    </row>
    <row r="149" spans="1:5" ht="12.75">
      <c r="A149" s="515"/>
      <c r="B149" s="526" t="s">
        <v>173</v>
      </c>
      <c r="C149" s="522">
        <v>4056</v>
      </c>
      <c r="D149" s="522">
        <v>4056</v>
      </c>
      <c r="E149" s="523">
        <f>SUM(D149/C149)</f>
        <v>1</v>
      </c>
    </row>
    <row r="150" spans="1:5" ht="12.75">
      <c r="A150" s="515"/>
      <c r="B150" s="526" t="s">
        <v>174</v>
      </c>
      <c r="C150" s="522">
        <v>1095</v>
      </c>
      <c r="D150" s="522">
        <v>1095</v>
      </c>
      <c r="E150" s="523">
        <f>SUM(D150/C150)</f>
        <v>1</v>
      </c>
    </row>
    <row r="151" spans="1:5" ht="12.75">
      <c r="A151" s="515"/>
      <c r="B151" s="527" t="s">
        <v>175</v>
      </c>
      <c r="C151" s="522"/>
      <c r="D151" s="522"/>
      <c r="E151" s="523"/>
    </row>
    <row r="152" spans="1:5" ht="13.5" thickBot="1">
      <c r="A152" s="515"/>
      <c r="B152" s="528" t="s">
        <v>176</v>
      </c>
      <c r="C152" s="529"/>
      <c r="D152" s="529"/>
      <c r="E152" s="887"/>
    </row>
    <row r="153" spans="1:5" ht="13.5" thickBot="1">
      <c r="A153" s="515"/>
      <c r="B153" s="530" t="s">
        <v>414</v>
      </c>
      <c r="C153" s="531">
        <f>SUM(C145+C148+C149+C150)</f>
        <v>5551</v>
      </c>
      <c r="D153" s="531">
        <f>SUM(D145+D148+D149+D150)</f>
        <v>5551</v>
      </c>
      <c r="E153" s="890">
        <f>SUM(D153/C153)</f>
        <v>1</v>
      </c>
    </row>
    <row r="154" spans="1:5" ht="13.5" thickBot="1">
      <c r="A154" s="515"/>
      <c r="B154" s="533" t="s">
        <v>924</v>
      </c>
      <c r="C154" s="534">
        <f>SUM(C153+C144)</f>
        <v>5551</v>
      </c>
      <c r="D154" s="534">
        <f>SUM(D153+D144)</f>
        <v>5551</v>
      </c>
      <c r="E154" s="890">
        <f>SUM(D154/C154)</f>
        <v>1</v>
      </c>
    </row>
    <row r="155" spans="1:5" ht="13.5" thickBot="1">
      <c r="A155" s="515"/>
      <c r="B155" s="535" t="s">
        <v>925</v>
      </c>
      <c r="C155" s="536"/>
      <c r="D155" s="536"/>
      <c r="E155" s="889"/>
    </row>
    <row r="156" spans="1:5" ht="12.75">
      <c r="A156" s="515"/>
      <c r="B156" s="343" t="s">
        <v>177</v>
      </c>
      <c r="C156" s="537"/>
      <c r="D156" s="537">
        <v>3214</v>
      </c>
      <c r="E156" s="523"/>
    </row>
    <row r="157" spans="1:5" ht="12.75">
      <c r="A157" s="515"/>
      <c r="B157" s="276" t="s">
        <v>178</v>
      </c>
      <c r="C157" s="522">
        <v>120855</v>
      </c>
      <c r="D157" s="522">
        <v>121792</v>
      </c>
      <c r="E157" s="523">
        <f>SUM(D157/C157)</f>
        <v>1.0077530925489222</v>
      </c>
    </row>
    <row r="158" spans="1:5" ht="13.5" thickBot="1">
      <c r="A158" s="515"/>
      <c r="B158" s="299" t="s">
        <v>179</v>
      </c>
      <c r="C158" s="529">
        <v>5114</v>
      </c>
      <c r="D158" s="529">
        <v>5114</v>
      </c>
      <c r="E158" s="887">
        <f>SUM(D158/C158)</f>
        <v>1</v>
      </c>
    </row>
    <row r="159" spans="1:5" ht="13.5" thickBot="1">
      <c r="A159" s="515"/>
      <c r="B159" s="538" t="s">
        <v>917</v>
      </c>
      <c r="C159" s="539">
        <f>SUM(C157:C158)</f>
        <v>125969</v>
      </c>
      <c r="D159" s="539">
        <f>SUM(D156:D158)</f>
        <v>130120</v>
      </c>
      <c r="E159" s="890">
        <f>SUM(D159/C159)</f>
        <v>1.0329525518183045</v>
      </c>
    </row>
    <row r="160" spans="1:5" ht="13.5" thickBot="1">
      <c r="A160" s="515"/>
      <c r="B160" s="540" t="s">
        <v>938</v>
      </c>
      <c r="C160" s="539"/>
      <c r="D160" s="539"/>
      <c r="E160" s="889"/>
    </row>
    <row r="161" spans="1:5" ht="15.75" thickBot="1">
      <c r="A161" s="515"/>
      <c r="B161" s="542" t="s">
        <v>936</v>
      </c>
      <c r="C161" s="543">
        <f>SUM(C154+C155+C159)</f>
        <v>131520</v>
      </c>
      <c r="D161" s="543">
        <f>SUM(D154+D155+D159)</f>
        <v>135671</v>
      </c>
      <c r="E161" s="890">
        <f>SUM(D161/C161)</f>
        <v>1.0315617396593675</v>
      </c>
    </row>
    <row r="162" spans="1:5" ht="12.75">
      <c r="A162" s="515"/>
      <c r="B162" s="544" t="s">
        <v>384</v>
      </c>
      <c r="C162" s="522">
        <v>75526</v>
      </c>
      <c r="D162" s="522">
        <v>76538</v>
      </c>
      <c r="E162" s="523">
        <f>SUM(D162/C162)</f>
        <v>1.0133993591610837</v>
      </c>
    </row>
    <row r="163" spans="1:5" ht="12.75">
      <c r="A163" s="515"/>
      <c r="B163" s="544" t="s">
        <v>385</v>
      </c>
      <c r="C163" s="522">
        <v>21910</v>
      </c>
      <c r="D163" s="522">
        <v>22184</v>
      </c>
      <c r="E163" s="523">
        <f>SUM(D163/C163)</f>
        <v>1.0125057051574624</v>
      </c>
    </row>
    <row r="164" spans="1:5" ht="12.75">
      <c r="A164" s="515"/>
      <c r="B164" s="544" t="s">
        <v>386</v>
      </c>
      <c r="C164" s="522">
        <v>34084</v>
      </c>
      <c r="D164" s="522">
        <v>36949</v>
      </c>
      <c r="E164" s="523">
        <f>SUM(D164/C164)</f>
        <v>1.0840570355592067</v>
      </c>
    </row>
    <row r="165" spans="1:5" ht="12.75">
      <c r="A165" s="515"/>
      <c r="B165" s="545" t="s">
        <v>388</v>
      </c>
      <c r="C165" s="522"/>
      <c r="D165" s="522"/>
      <c r="E165" s="523"/>
    </row>
    <row r="166" spans="1:5" ht="13.5" thickBot="1">
      <c r="A166" s="515"/>
      <c r="B166" s="546" t="s">
        <v>387</v>
      </c>
      <c r="C166" s="529"/>
      <c r="D166" s="529"/>
      <c r="E166" s="887"/>
    </row>
    <row r="167" spans="1:5" ht="13.5" thickBot="1">
      <c r="A167" s="515"/>
      <c r="B167" s="547" t="s">
        <v>916</v>
      </c>
      <c r="C167" s="531">
        <f>SUM(C162:C166)</f>
        <v>131520</v>
      </c>
      <c r="D167" s="531">
        <f>SUM(D162:D166)</f>
        <v>135671</v>
      </c>
      <c r="E167" s="890">
        <f>SUM(D167/C167)</f>
        <v>1.0315617396593675</v>
      </c>
    </row>
    <row r="168" spans="1:5" ht="12.75">
      <c r="A168" s="515"/>
      <c r="B168" s="544" t="s">
        <v>252</v>
      </c>
      <c r="C168" s="522"/>
      <c r="D168" s="522"/>
      <c r="E168" s="523"/>
    </row>
    <row r="169" spans="1:5" ht="12.75">
      <c r="A169" s="515"/>
      <c r="B169" s="544" t="s">
        <v>253</v>
      </c>
      <c r="C169" s="522"/>
      <c r="D169" s="522"/>
      <c r="E169" s="523"/>
    </row>
    <row r="170" spans="1:5" ht="13.5" thickBot="1">
      <c r="A170" s="515"/>
      <c r="B170" s="546" t="s">
        <v>396</v>
      </c>
      <c r="C170" s="529"/>
      <c r="D170" s="529"/>
      <c r="E170" s="887"/>
    </row>
    <row r="171" spans="1:5" ht="13.5" thickBot="1">
      <c r="A171" s="515"/>
      <c r="B171" s="548" t="s">
        <v>923</v>
      </c>
      <c r="C171" s="549"/>
      <c r="D171" s="549"/>
      <c r="E171" s="889"/>
    </row>
    <row r="172" spans="1:5" ht="13.5" thickBot="1">
      <c r="A172" s="515"/>
      <c r="B172" s="550" t="s">
        <v>939</v>
      </c>
      <c r="C172" s="549"/>
      <c r="D172" s="549"/>
      <c r="E172" s="889"/>
    </row>
    <row r="173" spans="1:5" ht="15.75" thickBot="1">
      <c r="A173" s="510"/>
      <c r="B173" s="551" t="s">
        <v>32</v>
      </c>
      <c r="C173" s="543">
        <f>SUM(C167+C171+C172)</f>
        <v>131520</v>
      </c>
      <c r="D173" s="543">
        <f>SUM(D167+D171+D172)</f>
        <v>135671</v>
      </c>
      <c r="E173" s="890">
        <f>SUM(D173/C173)</f>
        <v>1.0315617396593675</v>
      </c>
    </row>
    <row r="174" spans="1:5" ht="15">
      <c r="A174" s="553">
        <v>2330</v>
      </c>
      <c r="B174" s="554" t="s">
        <v>400</v>
      </c>
      <c r="C174" s="522"/>
      <c r="D174" s="522"/>
      <c r="E174" s="523"/>
    </row>
    <row r="175" spans="1:5" ht="12.75">
      <c r="A175" s="515"/>
      <c r="B175" s="517" t="s">
        <v>166</v>
      </c>
      <c r="C175" s="515"/>
      <c r="D175" s="515"/>
      <c r="E175" s="523"/>
    </row>
    <row r="176" spans="1:5" ht="13.5" thickBot="1">
      <c r="A176" s="515"/>
      <c r="B176" s="518" t="s">
        <v>167</v>
      </c>
      <c r="C176" s="510"/>
      <c r="D176" s="510"/>
      <c r="E176" s="887"/>
    </row>
    <row r="177" spans="1:5" ht="13.5" thickBot="1">
      <c r="A177" s="515"/>
      <c r="B177" s="520" t="s">
        <v>181</v>
      </c>
      <c r="C177" s="510"/>
      <c r="D177" s="510"/>
      <c r="E177" s="889"/>
    </row>
    <row r="178" spans="1:5" ht="12.75">
      <c r="A178" s="515"/>
      <c r="B178" s="517" t="s">
        <v>169</v>
      </c>
      <c r="C178" s="522">
        <v>1174</v>
      </c>
      <c r="D178" s="522">
        <v>1174</v>
      </c>
      <c r="E178" s="523">
        <f>SUM(D178/C178)</f>
        <v>1</v>
      </c>
    </row>
    <row r="179" spans="1:5" ht="12.75">
      <c r="A179" s="515"/>
      <c r="B179" s="524" t="s">
        <v>170</v>
      </c>
      <c r="C179" s="525">
        <v>674</v>
      </c>
      <c r="D179" s="525">
        <v>674</v>
      </c>
      <c r="E179" s="523">
        <f>SUM(D179/C179)</f>
        <v>1</v>
      </c>
    </row>
    <row r="180" spans="1:5" ht="12.75">
      <c r="A180" s="515"/>
      <c r="B180" s="524" t="s">
        <v>171</v>
      </c>
      <c r="C180" s="525">
        <v>500</v>
      </c>
      <c r="D180" s="525">
        <v>500</v>
      </c>
      <c r="E180" s="523">
        <f>SUM(D180/C180)</f>
        <v>1</v>
      </c>
    </row>
    <row r="181" spans="1:5" ht="12.75">
      <c r="A181" s="515"/>
      <c r="B181" s="526" t="s">
        <v>172</v>
      </c>
      <c r="C181" s="522"/>
      <c r="D181" s="522"/>
      <c r="E181" s="523"/>
    </row>
    <row r="182" spans="1:5" ht="12.75">
      <c r="A182" s="515"/>
      <c r="B182" s="526" t="s">
        <v>173</v>
      </c>
      <c r="C182" s="522">
        <v>4144</v>
      </c>
      <c r="D182" s="522">
        <v>4144</v>
      </c>
      <c r="E182" s="523">
        <f>SUM(D182/C182)</f>
        <v>1</v>
      </c>
    </row>
    <row r="183" spans="1:5" ht="12.75">
      <c r="A183" s="515"/>
      <c r="B183" s="526" t="s">
        <v>174</v>
      </c>
      <c r="C183" s="522">
        <v>1119</v>
      </c>
      <c r="D183" s="522">
        <v>1119</v>
      </c>
      <c r="E183" s="523">
        <f>SUM(D183/C183)</f>
        <v>1</v>
      </c>
    </row>
    <row r="184" spans="1:5" ht="12.75">
      <c r="A184" s="515"/>
      <c r="B184" s="527" t="s">
        <v>175</v>
      </c>
      <c r="C184" s="522"/>
      <c r="D184" s="522"/>
      <c r="E184" s="523"/>
    </row>
    <row r="185" spans="1:5" ht="13.5" thickBot="1">
      <c r="A185" s="515"/>
      <c r="B185" s="528" t="s">
        <v>176</v>
      </c>
      <c r="C185" s="529">
        <v>355</v>
      </c>
      <c r="D185" s="529">
        <v>355</v>
      </c>
      <c r="E185" s="887">
        <f>SUM(D185/C185)</f>
        <v>1</v>
      </c>
    </row>
    <row r="186" spans="1:5" ht="13.5" thickBot="1">
      <c r="A186" s="515"/>
      <c r="B186" s="530" t="s">
        <v>414</v>
      </c>
      <c r="C186" s="531">
        <f>SUM(C178+C181+C182+C183+C185)</f>
        <v>6792</v>
      </c>
      <c r="D186" s="531">
        <f>SUM(D178+D181+D182+D183+D185)</f>
        <v>6792</v>
      </c>
      <c r="E186" s="890">
        <f>SUM(D186/C186)</f>
        <v>1</v>
      </c>
    </row>
    <row r="187" spans="1:5" ht="13.5" thickBot="1">
      <c r="A187" s="515"/>
      <c r="B187" s="533" t="s">
        <v>924</v>
      </c>
      <c r="C187" s="534">
        <f>SUM(C186+C177)</f>
        <v>6792</v>
      </c>
      <c r="D187" s="534">
        <f>SUM(D186+D177)</f>
        <v>6792</v>
      </c>
      <c r="E187" s="890">
        <f>SUM(D187/C187)</f>
        <v>1</v>
      </c>
    </row>
    <row r="188" spans="1:5" ht="13.5" thickBot="1">
      <c r="A188" s="515"/>
      <c r="B188" s="535" t="s">
        <v>925</v>
      </c>
      <c r="C188" s="536"/>
      <c r="D188" s="536"/>
      <c r="E188" s="889"/>
    </row>
    <row r="189" spans="1:5" ht="12.75">
      <c r="A189" s="515"/>
      <c r="B189" s="343" t="s">
        <v>177</v>
      </c>
      <c r="C189" s="537"/>
      <c r="D189" s="537">
        <v>2902</v>
      </c>
      <c r="E189" s="523"/>
    </row>
    <row r="190" spans="1:5" ht="12.75">
      <c r="A190" s="515"/>
      <c r="B190" s="276" t="s">
        <v>178</v>
      </c>
      <c r="C190" s="522">
        <v>109830</v>
      </c>
      <c r="D190" s="522">
        <v>109997</v>
      </c>
      <c r="E190" s="523">
        <f>SUM(D190/C190)</f>
        <v>1.0015205317308569</v>
      </c>
    </row>
    <row r="191" spans="1:5" ht="13.5" thickBot="1">
      <c r="A191" s="515"/>
      <c r="B191" s="299" t="s">
        <v>179</v>
      </c>
      <c r="C191" s="529">
        <v>5441</v>
      </c>
      <c r="D191" s="529">
        <v>5441</v>
      </c>
      <c r="E191" s="887">
        <f>SUM(D191/C191)</f>
        <v>1</v>
      </c>
    </row>
    <row r="192" spans="1:5" ht="13.5" thickBot="1">
      <c r="A192" s="515"/>
      <c r="B192" s="538" t="s">
        <v>917</v>
      </c>
      <c r="C192" s="539">
        <f>SUM(C190:C191)</f>
        <v>115271</v>
      </c>
      <c r="D192" s="539">
        <f>SUM(D189:D191)</f>
        <v>118340</v>
      </c>
      <c r="E192" s="890">
        <f>SUM(D192/C192)</f>
        <v>1.0266242159779997</v>
      </c>
    </row>
    <row r="193" spans="1:5" ht="13.5" thickBot="1">
      <c r="A193" s="515"/>
      <c r="B193" s="540" t="s">
        <v>938</v>
      </c>
      <c r="C193" s="539"/>
      <c r="D193" s="539"/>
      <c r="E193" s="889"/>
    </row>
    <row r="194" spans="1:5" ht="15.75" thickBot="1">
      <c r="A194" s="515"/>
      <c r="B194" s="542" t="s">
        <v>936</v>
      </c>
      <c r="C194" s="543">
        <f>SUM(C187+C188+C192)</f>
        <v>122063</v>
      </c>
      <c r="D194" s="543">
        <f>SUM(D187+D188+D192)</f>
        <v>125132</v>
      </c>
      <c r="E194" s="890">
        <f>SUM(D194/C194)</f>
        <v>1.0251427541515448</v>
      </c>
    </row>
    <row r="195" spans="1:5" ht="12.75">
      <c r="A195" s="515"/>
      <c r="B195" s="544" t="s">
        <v>384</v>
      </c>
      <c r="C195" s="522">
        <v>65331</v>
      </c>
      <c r="D195" s="522">
        <v>65463</v>
      </c>
      <c r="E195" s="523">
        <f>SUM(D195/C195)</f>
        <v>1.0020204803232768</v>
      </c>
    </row>
    <row r="196" spans="1:5" ht="12.75">
      <c r="A196" s="515"/>
      <c r="B196" s="544" t="s">
        <v>385</v>
      </c>
      <c r="C196" s="522">
        <v>17738</v>
      </c>
      <c r="D196" s="522">
        <v>17773</v>
      </c>
      <c r="E196" s="523">
        <f>SUM(D196/C196)</f>
        <v>1.0019731649565904</v>
      </c>
    </row>
    <row r="197" spans="1:5" ht="12.75">
      <c r="A197" s="515"/>
      <c r="B197" s="544" t="s">
        <v>386</v>
      </c>
      <c r="C197" s="522">
        <v>38994</v>
      </c>
      <c r="D197" s="522">
        <v>41896</v>
      </c>
      <c r="E197" s="523">
        <f>SUM(D197/C197)</f>
        <v>1.0744217059034724</v>
      </c>
    </row>
    <row r="198" spans="1:5" ht="12.75">
      <c r="A198" s="515"/>
      <c r="B198" s="545" t="s">
        <v>388</v>
      </c>
      <c r="C198" s="522"/>
      <c r="D198" s="522"/>
      <c r="E198" s="523"/>
    </row>
    <row r="199" spans="1:5" ht="13.5" thickBot="1">
      <c r="A199" s="515"/>
      <c r="B199" s="546" t="s">
        <v>387</v>
      </c>
      <c r="C199" s="529"/>
      <c r="D199" s="529"/>
      <c r="E199" s="887"/>
    </row>
    <row r="200" spans="1:5" ht="13.5" thickBot="1">
      <c r="A200" s="515"/>
      <c r="B200" s="547" t="s">
        <v>916</v>
      </c>
      <c r="C200" s="531">
        <f>SUM(C195:C199)</f>
        <v>122063</v>
      </c>
      <c r="D200" s="531">
        <f>SUM(D195:D199)</f>
        <v>125132</v>
      </c>
      <c r="E200" s="890">
        <f>SUM(D200/C200)</f>
        <v>1.0251427541515448</v>
      </c>
    </row>
    <row r="201" spans="1:5" ht="12.75">
      <c r="A201" s="515"/>
      <c r="B201" s="544" t="s">
        <v>252</v>
      </c>
      <c r="C201" s="522"/>
      <c r="D201" s="522"/>
      <c r="E201" s="523"/>
    </row>
    <row r="202" spans="1:5" ht="12.75">
      <c r="A202" s="515"/>
      <c r="B202" s="544" t="s">
        <v>253</v>
      </c>
      <c r="C202" s="522"/>
      <c r="D202" s="522"/>
      <c r="E202" s="523"/>
    </row>
    <row r="203" spans="1:5" ht="13.5" thickBot="1">
      <c r="A203" s="515"/>
      <c r="B203" s="546" t="s">
        <v>396</v>
      </c>
      <c r="C203" s="529"/>
      <c r="D203" s="529"/>
      <c r="E203" s="887"/>
    </row>
    <row r="204" spans="1:5" ht="13.5" thickBot="1">
      <c r="A204" s="515"/>
      <c r="B204" s="548" t="s">
        <v>923</v>
      </c>
      <c r="C204" s="549"/>
      <c r="D204" s="549"/>
      <c r="E204" s="889"/>
    </row>
    <row r="205" spans="1:5" ht="13.5" thickBot="1">
      <c r="A205" s="515"/>
      <c r="B205" s="550" t="s">
        <v>939</v>
      </c>
      <c r="C205" s="549"/>
      <c r="D205" s="549"/>
      <c r="E205" s="889"/>
    </row>
    <row r="206" spans="1:5" ht="15.75" thickBot="1">
      <c r="A206" s="510"/>
      <c r="B206" s="551" t="s">
        <v>32</v>
      </c>
      <c r="C206" s="543">
        <f>SUM(C200+C204+C205)</f>
        <v>122063</v>
      </c>
      <c r="D206" s="543">
        <f>SUM(D200+D204+D205)</f>
        <v>125132</v>
      </c>
      <c r="E206" s="890">
        <f>SUM(D206/C206)</f>
        <v>1.0251427541515448</v>
      </c>
    </row>
    <row r="207" spans="1:5" ht="15">
      <c r="A207" s="556">
        <v>2335</v>
      </c>
      <c r="B207" s="554" t="s">
        <v>401</v>
      </c>
      <c r="C207" s="522"/>
      <c r="D207" s="522"/>
      <c r="E207" s="523"/>
    </row>
    <row r="208" spans="1:5" ht="12.75">
      <c r="A208" s="515"/>
      <c r="B208" s="517" t="s">
        <v>166</v>
      </c>
      <c r="C208" s="515"/>
      <c r="D208" s="515"/>
      <c r="E208" s="523"/>
    </row>
    <row r="209" spans="1:5" ht="13.5" thickBot="1">
      <c r="A209" s="515"/>
      <c r="B209" s="518" t="s">
        <v>167</v>
      </c>
      <c r="C209" s="510"/>
      <c r="D209" s="510"/>
      <c r="E209" s="887"/>
    </row>
    <row r="210" spans="1:5" ht="13.5" thickBot="1">
      <c r="A210" s="515"/>
      <c r="B210" s="520" t="s">
        <v>181</v>
      </c>
      <c r="C210" s="510"/>
      <c r="D210" s="510"/>
      <c r="E210" s="889"/>
    </row>
    <row r="211" spans="1:5" ht="12.75">
      <c r="A211" s="515"/>
      <c r="B211" s="517" t="s">
        <v>169</v>
      </c>
      <c r="C211" s="522"/>
      <c r="D211" s="522"/>
      <c r="E211" s="523"/>
    </row>
    <row r="212" spans="1:5" ht="12.75">
      <c r="A212" s="515"/>
      <c r="B212" s="524" t="s">
        <v>170</v>
      </c>
      <c r="C212" s="525"/>
      <c r="D212" s="525"/>
      <c r="E212" s="523"/>
    </row>
    <row r="213" spans="1:5" ht="12.75">
      <c r="A213" s="515"/>
      <c r="B213" s="524" t="s">
        <v>171</v>
      </c>
      <c r="C213" s="525"/>
      <c r="D213" s="525"/>
      <c r="E213" s="523"/>
    </row>
    <row r="214" spans="1:5" ht="12.75">
      <c r="A214" s="515"/>
      <c r="B214" s="526" t="s">
        <v>172</v>
      </c>
      <c r="C214" s="522"/>
      <c r="D214" s="522"/>
      <c r="E214" s="523"/>
    </row>
    <row r="215" spans="1:5" ht="12.75">
      <c r="A215" s="515"/>
      <c r="B215" s="526" t="s">
        <v>173</v>
      </c>
      <c r="C215" s="522">
        <v>5271</v>
      </c>
      <c r="D215" s="522">
        <v>5271</v>
      </c>
      <c r="E215" s="523">
        <f>SUM(D215/C215)</f>
        <v>1</v>
      </c>
    </row>
    <row r="216" spans="1:5" ht="12.75">
      <c r="A216" s="515"/>
      <c r="B216" s="526" t="s">
        <v>174</v>
      </c>
      <c r="C216" s="522">
        <v>1330</v>
      </c>
      <c r="D216" s="522">
        <v>1330</v>
      </c>
      <c r="E216" s="523">
        <f>SUM(D216/C216)</f>
        <v>1</v>
      </c>
    </row>
    <row r="217" spans="1:5" ht="12.75">
      <c r="A217" s="515"/>
      <c r="B217" s="527" t="s">
        <v>175</v>
      </c>
      <c r="C217" s="522"/>
      <c r="D217" s="522"/>
      <c r="E217" s="523"/>
    </row>
    <row r="218" spans="1:5" ht="13.5" thickBot="1">
      <c r="A218" s="515"/>
      <c r="B218" s="528" t="s">
        <v>176</v>
      </c>
      <c r="C218" s="529">
        <v>200</v>
      </c>
      <c r="D218" s="529">
        <v>200</v>
      </c>
      <c r="E218" s="887">
        <f>SUM(D218/C218)</f>
        <v>1</v>
      </c>
    </row>
    <row r="219" spans="1:5" ht="13.5" thickBot="1">
      <c r="A219" s="515"/>
      <c r="B219" s="530" t="s">
        <v>414</v>
      </c>
      <c r="C219" s="531">
        <f>SUM(C211+C214+C215+C216+C218)</f>
        <v>6801</v>
      </c>
      <c r="D219" s="531">
        <f>SUM(D211+D214+D215+D216+D218)</f>
        <v>6801</v>
      </c>
      <c r="E219" s="890">
        <f>SUM(D219/C219)</f>
        <v>1</v>
      </c>
    </row>
    <row r="220" spans="1:5" ht="13.5" thickBot="1">
      <c r="A220" s="515"/>
      <c r="B220" s="533" t="s">
        <v>924</v>
      </c>
      <c r="C220" s="534">
        <f>SUM(C219+C210)</f>
        <v>6801</v>
      </c>
      <c r="D220" s="534">
        <f>SUM(D219+D210)</f>
        <v>6801</v>
      </c>
      <c r="E220" s="890">
        <f>SUM(D220/C220)</f>
        <v>1</v>
      </c>
    </row>
    <row r="221" spans="1:5" ht="13.5" thickBot="1">
      <c r="A221" s="515"/>
      <c r="B221" s="535" t="s">
        <v>925</v>
      </c>
      <c r="C221" s="536"/>
      <c r="D221" s="536"/>
      <c r="E221" s="889"/>
    </row>
    <row r="222" spans="1:5" ht="12.75">
      <c r="A222" s="515"/>
      <c r="B222" s="343" t="s">
        <v>177</v>
      </c>
      <c r="C222" s="537"/>
      <c r="D222" s="537">
        <v>1637</v>
      </c>
      <c r="E222" s="523"/>
    </row>
    <row r="223" spans="1:5" ht="12.75">
      <c r="A223" s="515"/>
      <c r="B223" s="276" t="s">
        <v>178</v>
      </c>
      <c r="C223" s="522">
        <v>63004</v>
      </c>
      <c r="D223" s="522">
        <v>63144</v>
      </c>
      <c r="E223" s="523">
        <f>SUM(D223/C223)</f>
        <v>1.0022220811377056</v>
      </c>
    </row>
    <row r="224" spans="1:5" ht="13.5" thickBot="1">
      <c r="A224" s="515"/>
      <c r="B224" s="299" t="s">
        <v>179</v>
      </c>
      <c r="C224" s="529">
        <v>2615</v>
      </c>
      <c r="D224" s="529">
        <v>2615</v>
      </c>
      <c r="E224" s="887">
        <f>SUM(D224/C224)</f>
        <v>1</v>
      </c>
    </row>
    <row r="225" spans="1:5" ht="13.5" thickBot="1">
      <c r="A225" s="515"/>
      <c r="B225" s="538" t="s">
        <v>917</v>
      </c>
      <c r="C225" s="539">
        <f>SUM(C223:C224)</f>
        <v>65619</v>
      </c>
      <c r="D225" s="539">
        <f>SUM(D222:D224)</f>
        <v>67396</v>
      </c>
      <c r="E225" s="890">
        <f>SUM(D225/C225)</f>
        <v>1.0270805711760314</v>
      </c>
    </row>
    <row r="226" spans="1:5" ht="13.5" thickBot="1">
      <c r="A226" s="515"/>
      <c r="B226" s="540" t="s">
        <v>938</v>
      </c>
      <c r="C226" s="539"/>
      <c r="D226" s="539"/>
      <c r="E226" s="889"/>
    </row>
    <row r="227" spans="1:5" ht="15.75" thickBot="1">
      <c r="A227" s="515"/>
      <c r="B227" s="542" t="s">
        <v>936</v>
      </c>
      <c r="C227" s="543">
        <f>SUM(C220+C221+C225)</f>
        <v>72420</v>
      </c>
      <c r="D227" s="543">
        <f>SUM(D220+D221+D225)</f>
        <v>74197</v>
      </c>
      <c r="E227" s="890">
        <f>SUM(D227/C227)</f>
        <v>1.0245374206020437</v>
      </c>
    </row>
    <row r="228" spans="1:5" ht="12.75">
      <c r="A228" s="515"/>
      <c r="B228" s="544" t="s">
        <v>384</v>
      </c>
      <c r="C228" s="522">
        <v>41045</v>
      </c>
      <c r="D228" s="522">
        <v>41155</v>
      </c>
      <c r="E228" s="523">
        <f>SUM(D228/C228)</f>
        <v>1.002679985381898</v>
      </c>
    </row>
    <row r="229" spans="1:5" ht="12.75">
      <c r="A229" s="515"/>
      <c r="B229" s="544" t="s">
        <v>385</v>
      </c>
      <c r="C229" s="522">
        <v>11439</v>
      </c>
      <c r="D229" s="522">
        <v>11469</v>
      </c>
      <c r="E229" s="523">
        <f>SUM(D229/C229)</f>
        <v>1.00262260687123</v>
      </c>
    </row>
    <row r="230" spans="1:5" ht="12.75">
      <c r="A230" s="515"/>
      <c r="B230" s="544" t="s">
        <v>386</v>
      </c>
      <c r="C230" s="522">
        <v>19936</v>
      </c>
      <c r="D230" s="522">
        <v>21573</v>
      </c>
      <c r="E230" s="523">
        <f>SUM(D230/C230)</f>
        <v>1.082112760834671</v>
      </c>
    </row>
    <row r="231" spans="1:5" ht="12.75">
      <c r="A231" s="515"/>
      <c r="B231" s="545" t="s">
        <v>388</v>
      </c>
      <c r="C231" s="522"/>
      <c r="D231" s="522"/>
      <c r="E231" s="523"/>
    </row>
    <row r="232" spans="1:5" ht="13.5" thickBot="1">
      <c r="A232" s="515"/>
      <c r="B232" s="546" t="s">
        <v>387</v>
      </c>
      <c r="C232" s="529"/>
      <c r="D232" s="529"/>
      <c r="E232" s="887"/>
    </row>
    <row r="233" spans="1:5" ht="13.5" thickBot="1">
      <c r="A233" s="515"/>
      <c r="B233" s="547" t="s">
        <v>916</v>
      </c>
      <c r="C233" s="531">
        <f>SUM(C228:C232)</f>
        <v>72420</v>
      </c>
      <c r="D233" s="531">
        <f>SUM(D228:D232)</f>
        <v>74197</v>
      </c>
      <c r="E233" s="890">
        <f>SUM(D233/C233)</f>
        <v>1.0245374206020437</v>
      </c>
    </row>
    <row r="234" spans="1:5" ht="12.75">
      <c r="A234" s="515"/>
      <c r="B234" s="544" t="s">
        <v>252</v>
      </c>
      <c r="C234" s="522"/>
      <c r="D234" s="522"/>
      <c r="E234" s="523"/>
    </row>
    <row r="235" spans="1:5" ht="12.75">
      <c r="A235" s="515"/>
      <c r="B235" s="544" t="s">
        <v>253</v>
      </c>
      <c r="C235" s="522"/>
      <c r="D235" s="522"/>
      <c r="E235" s="523"/>
    </row>
    <row r="236" spans="1:5" ht="13.5" thickBot="1">
      <c r="A236" s="515"/>
      <c r="B236" s="546" t="s">
        <v>396</v>
      </c>
      <c r="C236" s="529"/>
      <c r="D236" s="529"/>
      <c r="E236" s="887"/>
    </row>
    <row r="237" spans="1:5" ht="13.5" thickBot="1">
      <c r="A237" s="515"/>
      <c r="B237" s="548" t="s">
        <v>923</v>
      </c>
      <c r="C237" s="549"/>
      <c r="D237" s="549"/>
      <c r="E237" s="889"/>
    </row>
    <row r="238" spans="1:5" ht="13.5" thickBot="1">
      <c r="A238" s="515"/>
      <c r="B238" s="550" t="s">
        <v>939</v>
      </c>
      <c r="C238" s="549"/>
      <c r="D238" s="549"/>
      <c r="E238" s="889"/>
    </row>
    <row r="239" spans="1:5" ht="15.75" thickBot="1">
      <c r="A239" s="510"/>
      <c r="B239" s="551" t="s">
        <v>32</v>
      </c>
      <c r="C239" s="543">
        <f>SUM(C233+C237+C238)</f>
        <v>72420</v>
      </c>
      <c r="D239" s="543">
        <f>SUM(D233+D237+D238)</f>
        <v>74197</v>
      </c>
      <c r="E239" s="890">
        <f>SUM(D239/C239)</f>
        <v>1.0245374206020437</v>
      </c>
    </row>
    <row r="240" spans="1:5" ht="15">
      <c r="A240" s="553">
        <v>2345</v>
      </c>
      <c r="B240" s="557" t="s">
        <v>402</v>
      </c>
      <c r="C240" s="522"/>
      <c r="D240" s="522"/>
      <c r="E240" s="523"/>
    </row>
    <row r="241" spans="1:5" ht="12.75">
      <c r="A241" s="515"/>
      <c r="B241" s="517" t="s">
        <v>166</v>
      </c>
      <c r="C241" s="515"/>
      <c r="D241" s="515"/>
      <c r="E241" s="523"/>
    </row>
    <row r="242" spans="1:5" ht="13.5" thickBot="1">
      <c r="A242" s="515"/>
      <c r="B242" s="518" t="s">
        <v>167</v>
      </c>
      <c r="C242" s="510"/>
      <c r="D242" s="510"/>
      <c r="E242" s="887"/>
    </row>
    <row r="243" spans="1:5" ht="13.5" thickBot="1">
      <c r="A243" s="515"/>
      <c r="B243" s="520" t="s">
        <v>181</v>
      </c>
      <c r="C243" s="510"/>
      <c r="D243" s="510"/>
      <c r="E243" s="889"/>
    </row>
    <row r="244" spans="1:5" ht="12.75">
      <c r="A244" s="515"/>
      <c r="B244" s="517" t="s">
        <v>169</v>
      </c>
      <c r="C244" s="522"/>
      <c r="D244" s="522"/>
      <c r="E244" s="523"/>
    </row>
    <row r="245" spans="1:5" ht="12.75">
      <c r="A245" s="515"/>
      <c r="B245" s="524" t="s">
        <v>170</v>
      </c>
      <c r="C245" s="525"/>
      <c r="D245" s="525"/>
      <c r="E245" s="523"/>
    </row>
    <row r="246" spans="1:5" ht="12.75">
      <c r="A246" s="515"/>
      <c r="B246" s="524" t="s">
        <v>171</v>
      </c>
      <c r="C246" s="525"/>
      <c r="D246" s="525"/>
      <c r="E246" s="523"/>
    </row>
    <row r="247" spans="1:5" ht="12.75">
      <c r="A247" s="515"/>
      <c r="B247" s="526" t="s">
        <v>172</v>
      </c>
      <c r="C247" s="522"/>
      <c r="D247" s="522"/>
      <c r="E247" s="523"/>
    </row>
    <row r="248" spans="1:5" ht="12.75">
      <c r="A248" s="515"/>
      <c r="B248" s="526" t="s">
        <v>173</v>
      </c>
      <c r="C248" s="522">
        <v>4854</v>
      </c>
      <c r="D248" s="522">
        <v>4854</v>
      </c>
      <c r="E248" s="523">
        <f>SUM(D248/C248)</f>
        <v>1</v>
      </c>
    </row>
    <row r="249" spans="1:5" ht="12.75">
      <c r="A249" s="515"/>
      <c r="B249" s="526" t="s">
        <v>174</v>
      </c>
      <c r="C249" s="522">
        <v>1312</v>
      </c>
      <c r="D249" s="522">
        <v>1312</v>
      </c>
      <c r="E249" s="523">
        <f>SUM(D249/C249)</f>
        <v>1</v>
      </c>
    </row>
    <row r="250" spans="1:5" ht="12.75">
      <c r="A250" s="515"/>
      <c r="B250" s="527" t="s">
        <v>175</v>
      </c>
      <c r="C250" s="522"/>
      <c r="D250" s="522"/>
      <c r="E250" s="523"/>
    </row>
    <row r="251" spans="1:5" ht="13.5" thickBot="1">
      <c r="A251" s="515"/>
      <c r="B251" s="528" t="s">
        <v>176</v>
      </c>
      <c r="C251" s="529">
        <v>150</v>
      </c>
      <c r="D251" s="529">
        <v>150</v>
      </c>
      <c r="E251" s="887">
        <f>SUM(D251/C251)</f>
        <v>1</v>
      </c>
    </row>
    <row r="252" spans="1:5" ht="13.5" thickBot="1">
      <c r="A252" s="515"/>
      <c r="B252" s="530" t="s">
        <v>414</v>
      </c>
      <c r="C252" s="531">
        <f>SUM(C244+C247+C248+C249+C251)</f>
        <v>6316</v>
      </c>
      <c r="D252" s="531">
        <f>SUM(D244+D247+D248+D249+D251)</f>
        <v>6316</v>
      </c>
      <c r="E252" s="890">
        <f>SUM(D252/C252)</f>
        <v>1</v>
      </c>
    </row>
    <row r="253" spans="1:5" ht="13.5" thickBot="1">
      <c r="A253" s="515"/>
      <c r="B253" s="533" t="s">
        <v>924</v>
      </c>
      <c r="C253" s="534">
        <f>SUM(C252+C243)</f>
        <v>6316</v>
      </c>
      <c r="D253" s="534">
        <f>SUM(D252+D243)</f>
        <v>6316</v>
      </c>
      <c r="E253" s="890">
        <f>SUM(D253/C253)</f>
        <v>1</v>
      </c>
    </row>
    <row r="254" spans="1:5" ht="13.5" thickBot="1">
      <c r="A254" s="515"/>
      <c r="B254" s="535" t="s">
        <v>925</v>
      </c>
      <c r="C254" s="536"/>
      <c r="D254" s="536"/>
      <c r="E254" s="889"/>
    </row>
    <row r="255" spans="1:5" ht="12.75">
      <c r="A255" s="515"/>
      <c r="B255" s="343" t="s">
        <v>177</v>
      </c>
      <c r="C255" s="537"/>
      <c r="D255" s="537">
        <v>1547</v>
      </c>
      <c r="E255" s="523"/>
    </row>
    <row r="256" spans="1:5" ht="12.75">
      <c r="A256" s="515"/>
      <c r="B256" s="276" t="s">
        <v>178</v>
      </c>
      <c r="C256" s="522">
        <v>58771</v>
      </c>
      <c r="D256" s="522">
        <v>58879</v>
      </c>
      <c r="E256" s="523">
        <f>SUM(D256/C256)</f>
        <v>1.001837641013425</v>
      </c>
    </row>
    <row r="257" spans="1:5" ht="13.5" thickBot="1">
      <c r="A257" s="515"/>
      <c r="B257" s="299" t="s">
        <v>179</v>
      </c>
      <c r="C257" s="529">
        <v>2129</v>
      </c>
      <c r="D257" s="529">
        <v>2129</v>
      </c>
      <c r="E257" s="887">
        <f>SUM(D257/C257)</f>
        <v>1</v>
      </c>
    </row>
    <row r="258" spans="1:5" ht="13.5" thickBot="1">
      <c r="A258" s="515"/>
      <c r="B258" s="538" t="s">
        <v>917</v>
      </c>
      <c r="C258" s="539">
        <f>SUM(C256:C257)</f>
        <v>60900</v>
      </c>
      <c r="D258" s="539">
        <f>SUM(D255:D257)</f>
        <v>62555</v>
      </c>
      <c r="E258" s="890">
        <f>SUM(D258/C258)</f>
        <v>1.027175697865353</v>
      </c>
    </row>
    <row r="259" spans="1:5" ht="13.5" thickBot="1">
      <c r="A259" s="515"/>
      <c r="B259" s="540" t="s">
        <v>938</v>
      </c>
      <c r="C259" s="539"/>
      <c r="D259" s="539"/>
      <c r="E259" s="889"/>
    </row>
    <row r="260" spans="1:5" ht="15.75" thickBot="1">
      <c r="A260" s="515"/>
      <c r="B260" s="542" t="s">
        <v>936</v>
      </c>
      <c r="C260" s="543">
        <f>SUM(C253+C254+C258)</f>
        <v>67216</v>
      </c>
      <c r="D260" s="543">
        <f>SUM(D253+D254+D258)</f>
        <v>68871</v>
      </c>
      <c r="E260" s="890">
        <f>SUM(D260/C260)</f>
        <v>1.0246221137824327</v>
      </c>
    </row>
    <row r="261" spans="1:5" ht="12.75">
      <c r="A261" s="515"/>
      <c r="B261" s="544" t="s">
        <v>384</v>
      </c>
      <c r="C261" s="522">
        <v>39292</v>
      </c>
      <c r="D261" s="522">
        <v>39377</v>
      </c>
      <c r="E261" s="523">
        <f>SUM(D261/C261)</f>
        <v>1.0021632902371984</v>
      </c>
    </row>
    <row r="262" spans="1:5" ht="12.75">
      <c r="A262" s="515"/>
      <c r="B262" s="544" t="s">
        <v>385</v>
      </c>
      <c r="C262" s="522">
        <v>10684</v>
      </c>
      <c r="D262" s="522">
        <v>10707</v>
      </c>
      <c r="E262" s="523">
        <f>SUM(D262/C262)</f>
        <v>1.0021527517783602</v>
      </c>
    </row>
    <row r="263" spans="1:5" ht="12.75">
      <c r="A263" s="515"/>
      <c r="B263" s="544" t="s">
        <v>386</v>
      </c>
      <c r="C263" s="522">
        <v>17240</v>
      </c>
      <c r="D263" s="522">
        <v>18787</v>
      </c>
      <c r="E263" s="523">
        <f>SUM(D263/C263)</f>
        <v>1.0897331786542923</v>
      </c>
    </row>
    <row r="264" spans="1:5" ht="12.75">
      <c r="A264" s="515"/>
      <c r="B264" s="545" t="s">
        <v>388</v>
      </c>
      <c r="C264" s="522"/>
      <c r="D264" s="522"/>
      <c r="E264" s="523"/>
    </row>
    <row r="265" spans="1:5" ht="13.5" thickBot="1">
      <c r="A265" s="515"/>
      <c r="B265" s="546" t="s">
        <v>387</v>
      </c>
      <c r="C265" s="529"/>
      <c r="D265" s="529"/>
      <c r="E265" s="887"/>
    </row>
    <row r="266" spans="1:5" ht="13.5" thickBot="1">
      <c r="A266" s="515"/>
      <c r="B266" s="547" t="s">
        <v>916</v>
      </c>
      <c r="C266" s="531">
        <f>SUM(C261:C265)</f>
        <v>67216</v>
      </c>
      <c r="D266" s="531">
        <f>SUM(D261:D265)</f>
        <v>68871</v>
      </c>
      <c r="E266" s="890">
        <f>SUM(D266/C266)</f>
        <v>1.0246221137824327</v>
      </c>
    </row>
    <row r="267" spans="1:5" ht="12.75">
      <c r="A267" s="515"/>
      <c r="B267" s="544" t="s">
        <v>252</v>
      </c>
      <c r="C267" s="522"/>
      <c r="D267" s="522"/>
      <c r="E267" s="523"/>
    </row>
    <row r="268" spans="1:5" ht="12.75">
      <c r="A268" s="515"/>
      <c r="B268" s="544" t="s">
        <v>253</v>
      </c>
      <c r="C268" s="522"/>
      <c r="D268" s="522"/>
      <c r="E268" s="523"/>
    </row>
    <row r="269" spans="1:5" ht="13.5" thickBot="1">
      <c r="A269" s="515"/>
      <c r="B269" s="546" t="s">
        <v>396</v>
      </c>
      <c r="C269" s="529"/>
      <c r="D269" s="529"/>
      <c r="E269" s="887"/>
    </row>
    <row r="270" spans="1:5" ht="13.5" thickBot="1">
      <c r="A270" s="515"/>
      <c r="B270" s="548" t="s">
        <v>923</v>
      </c>
      <c r="C270" s="549"/>
      <c r="D270" s="549"/>
      <c r="E270" s="889"/>
    </row>
    <row r="271" spans="1:5" ht="13.5" thickBot="1">
      <c r="A271" s="515"/>
      <c r="B271" s="550" t="s">
        <v>939</v>
      </c>
      <c r="C271" s="549"/>
      <c r="D271" s="549"/>
      <c r="E271" s="890"/>
    </row>
    <row r="272" spans="1:5" ht="15.75" thickBot="1">
      <c r="A272" s="510"/>
      <c r="B272" s="551" t="s">
        <v>32</v>
      </c>
      <c r="C272" s="543">
        <f>SUM(C266+C270+C271)</f>
        <v>67216</v>
      </c>
      <c r="D272" s="543">
        <f>SUM(D266+D270+D271)</f>
        <v>68871</v>
      </c>
      <c r="E272" s="888">
        <f>SUM(D272/C272)</f>
        <v>1.0246221137824327</v>
      </c>
    </row>
    <row r="273" spans="1:5" ht="15">
      <c r="A273" s="553">
        <v>2360</v>
      </c>
      <c r="B273" s="555" t="s">
        <v>403</v>
      </c>
      <c r="C273" s="522"/>
      <c r="D273" s="522"/>
      <c r="E273" s="523"/>
    </row>
    <row r="274" spans="1:5" ht="12.75">
      <c r="A274" s="515"/>
      <c r="B274" s="517" t="s">
        <v>166</v>
      </c>
      <c r="C274" s="515"/>
      <c r="D274" s="515"/>
      <c r="E274" s="523"/>
    </row>
    <row r="275" spans="1:5" ht="13.5" thickBot="1">
      <c r="A275" s="515"/>
      <c r="B275" s="518" t="s">
        <v>167</v>
      </c>
      <c r="C275" s="510"/>
      <c r="D275" s="510"/>
      <c r="E275" s="887"/>
    </row>
    <row r="276" spans="1:5" ht="13.5" thickBot="1">
      <c r="A276" s="515"/>
      <c r="B276" s="520" t="s">
        <v>181</v>
      </c>
      <c r="C276" s="510"/>
      <c r="D276" s="510"/>
      <c r="E276" s="889"/>
    </row>
    <row r="277" spans="1:5" ht="12.75">
      <c r="A277" s="515"/>
      <c r="B277" s="517" t="s">
        <v>169</v>
      </c>
      <c r="C277" s="522"/>
      <c r="D277" s="522"/>
      <c r="E277" s="523"/>
    </row>
    <row r="278" spans="1:5" ht="12.75">
      <c r="A278" s="515"/>
      <c r="B278" s="524" t="s">
        <v>170</v>
      </c>
      <c r="C278" s="525"/>
      <c r="D278" s="525"/>
      <c r="E278" s="523"/>
    </row>
    <row r="279" spans="1:5" ht="12.75">
      <c r="A279" s="515"/>
      <c r="B279" s="524" t="s">
        <v>171</v>
      </c>
      <c r="C279" s="525"/>
      <c r="D279" s="525"/>
      <c r="E279" s="523"/>
    </row>
    <row r="280" spans="1:5" ht="12.75">
      <c r="A280" s="515"/>
      <c r="B280" s="526" t="s">
        <v>172</v>
      </c>
      <c r="C280" s="522"/>
      <c r="D280" s="522"/>
      <c r="E280" s="523"/>
    </row>
    <row r="281" spans="1:5" ht="12.75">
      <c r="A281" s="515"/>
      <c r="B281" s="526" t="s">
        <v>173</v>
      </c>
      <c r="C281" s="522">
        <v>4725</v>
      </c>
      <c r="D281" s="522">
        <v>4725</v>
      </c>
      <c r="E281" s="523">
        <f>SUM(D281/C281)</f>
        <v>1</v>
      </c>
    </row>
    <row r="282" spans="1:5" ht="12.75">
      <c r="A282" s="515"/>
      <c r="B282" s="526" t="s">
        <v>174</v>
      </c>
      <c r="C282" s="522">
        <v>1181</v>
      </c>
      <c r="D282" s="522">
        <v>1181</v>
      </c>
      <c r="E282" s="523">
        <f>SUM(D282/C282)</f>
        <v>1</v>
      </c>
    </row>
    <row r="283" spans="1:5" ht="12.75">
      <c r="A283" s="515"/>
      <c r="B283" s="527" t="s">
        <v>175</v>
      </c>
      <c r="C283" s="522"/>
      <c r="D283" s="522"/>
      <c r="E283" s="523"/>
    </row>
    <row r="284" spans="1:5" ht="13.5" thickBot="1">
      <c r="A284" s="515"/>
      <c r="B284" s="528" t="s">
        <v>176</v>
      </c>
      <c r="C284" s="529">
        <v>200</v>
      </c>
      <c r="D284" s="529">
        <v>200</v>
      </c>
      <c r="E284" s="887">
        <f>SUM(D284/C284)</f>
        <v>1</v>
      </c>
    </row>
    <row r="285" spans="1:5" ht="13.5" thickBot="1">
      <c r="A285" s="515"/>
      <c r="B285" s="530" t="s">
        <v>414</v>
      </c>
      <c r="C285" s="531">
        <f>SUM(C277+C280+C281+C282+C284)</f>
        <v>6106</v>
      </c>
      <c r="D285" s="531">
        <f>SUM(D277+D280+D281+D282+D284)</f>
        <v>6106</v>
      </c>
      <c r="E285" s="890">
        <f>SUM(D285/C285)</f>
        <v>1</v>
      </c>
    </row>
    <row r="286" spans="1:5" ht="13.5" thickBot="1">
      <c r="A286" s="515"/>
      <c r="B286" s="533" t="s">
        <v>924</v>
      </c>
      <c r="C286" s="534">
        <f>SUM(C285+C276)</f>
        <v>6106</v>
      </c>
      <c r="D286" s="534">
        <f>SUM(D285+D276)</f>
        <v>6106</v>
      </c>
      <c r="E286" s="890">
        <f>SUM(D286/C286)</f>
        <v>1</v>
      </c>
    </row>
    <row r="287" spans="1:5" ht="13.5" thickBot="1">
      <c r="A287" s="515"/>
      <c r="B287" s="535" t="s">
        <v>925</v>
      </c>
      <c r="C287" s="536"/>
      <c r="D287" s="536"/>
      <c r="E287" s="889"/>
    </row>
    <row r="288" spans="1:5" ht="12.75">
      <c r="A288" s="515"/>
      <c r="B288" s="343" t="s">
        <v>177</v>
      </c>
      <c r="C288" s="537"/>
      <c r="D288" s="537">
        <v>951</v>
      </c>
      <c r="E288" s="523"/>
    </row>
    <row r="289" spans="1:5" ht="12.75">
      <c r="A289" s="515"/>
      <c r="B289" s="276" t="s">
        <v>178</v>
      </c>
      <c r="C289" s="522">
        <v>61469</v>
      </c>
      <c r="D289" s="522">
        <v>61590</v>
      </c>
      <c r="E289" s="523">
        <f>SUM(D289/C289)</f>
        <v>1.0019684719126714</v>
      </c>
    </row>
    <row r="290" spans="1:5" ht="13.5" thickBot="1">
      <c r="A290" s="515"/>
      <c r="B290" s="299" t="s">
        <v>179</v>
      </c>
      <c r="C290" s="529">
        <v>2493</v>
      </c>
      <c r="D290" s="529">
        <v>2493</v>
      </c>
      <c r="E290" s="887">
        <f>SUM(D290/C290)</f>
        <v>1</v>
      </c>
    </row>
    <row r="291" spans="1:5" ht="13.5" thickBot="1">
      <c r="A291" s="515"/>
      <c r="B291" s="538" t="s">
        <v>917</v>
      </c>
      <c r="C291" s="539">
        <f>SUM(C289:C290)</f>
        <v>63962</v>
      </c>
      <c r="D291" s="539">
        <f>SUM(D288:D290)</f>
        <v>65034</v>
      </c>
      <c r="E291" s="890">
        <f>SUM(D291/C291)</f>
        <v>1.0167599512210375</v>
      </c>
    </row>
    <row r="292" spans="1:5" ht="13.5" thickBot="1">
      <c r="A292" s="515"/>
      <c r="B292" s="540" t="s">
        <v>938</v>
      </c>
      <c r="C292" s="539"/>
      <c r="D292" s="539"/>
      <c r="E292" s="889"/>
    </row>
    <row r="293" spans="1:5" ht="15.75" thickBot="1">
      <c r="A293" s="515"/>
      <c r="B293" s="542" t="s">
        <v>936</v>
      </c>
      <c r="C293" s="543">
        <f>SUM(C286+C287+C291)</f>
        <v>70068</v>
      </c>
      <c r="D293" s="543">
        <f>SUM(D286+D287+D291)</f>
        <v>71140</v>
      </c>
      <c r="E293" s="890">
        <f>SUM(D293/C293)</f>
        <v>1.0152994234172519</v>
      </c>
    </row>
    <row r="294" spans="1:5" ht="12.75">
      <c r="A294" s="515"/>
      <c r="B294" s="544" t="s">
        <v>384</v>
      </c>
      <c r="C294" s="522">
        <v>40339</v>
      </c>
      <c r="D294" s="522">
        <v>40434</v>
      </c>
      <c r="E294" s="523">
        <f>SUM(D294/C294)</f>
        <v>1.0023550410272937</v>
      </c>
    </row>
    <row r="295" spans="1:5" ht="12.75">
      <c r="A295" s="515"/>
      <c r="B295" s="544" t="s">
        <v>385</v>
      </c>
      <c r="C295" s="522">
        <v>10969</v>
      </c>
      <c r="D295" s="522">
        <v>10995</v>
      </c>
      <c r="E295" s="523">
        <f>SUM(D295/C295)</f>
        <v>1.0023703163460662</v>
      </c>
    </row>
    <row r="296" spans="1:5" ht="12.75">
      <c r="A296" s="515"/>
      <c r="B296" s="544" t="s">
        <v>386</v>
      </c>
      <c r="C296" s="522">
        <v>18760</v>
      </c>
      <c r="D296" s="522">
        <v>19711</v>
      </c>
      <c r="E296" s="523">
        <f>SUM(D296/C296)</f>
        <v>1.0506929637526652</v>
      </c>
    </row>
    <row r="297" spans="1:5" ht="12.75">
      <c r="A297" s="515"/>
      <c r="B297" s="545" t="s">
        <v>388</v>
      </c>
      <c r="C297" s="522"/>
      <c r="D297" s="522"/>
      <c r="E297" s="523"/>
    </row>
    <row r="298" spans="1:5" ht="13.5" thickBot="1">
      <c r="A298" s="515"/>
      <c r="B298" s="546" t="s">
        <v>387</v>
      </c>
      <c r="C298" s="529"/>
      <c r="D298" s="529"/>
      <c r="E298" s="887"/>
    </row>
    <row r="299" spans="1:5" ht="13.5" thickBot="1">
      <c r="A299" s="515"/>
      <c r="B299" s="547" t="s">
        <v>916</v>
      </c>
      <c r="C299" s="531">
        <f>SUM(C294:C298)</f>
        <v>70068</v>
      </c>
      <c r="D299" s="531">
        <f>SUM(D294:D298)</f>
        <v>71140</v>
      </c>
      <c r="E299" s="890">
        <f>SUM(D299/C299)</f>
        <v>1.0152994234172519</v>
      </c>
    </row>
    <row r="300" spans="1:5" ht="12.75">
      <c r="A300" s="515"/>
      <c r="B300" s="544" t="s">
        <v>252</v>
      </c>
      <c r="C300" s="522"/>
      <c r="D300" s="522"/>
      <c r="E300" s="523"/>
    </row>
    <row r="301" spans="1:5" ht="12.75">
      <c r="A301" s="515"/>
      <c r="B301" s="544" t="s">
        <v>253</v>
      </c>
      <c r="C301" s="522"/>
      <c r="D301" s="522"/>
      <c r="E301" s="523"/>
    </row>
    <row r="302" spans="1:5" ht="13.5" thickBot="1">
      <c r="A302" s="515"/>
      <c r="B302" s="546" t="s">
        <v>396</v>
      </c>
      <c r="C302" s="529"/>
      <c r="D302" s="529"/>
      <c r="E302" s="887"/>
    </row>
    <row r="303" spans="1:5" ht="13.5" thickBot="1">
      <c r="A303" s="515"/>
      <c r="B303" s="548" t="s">
        <v>923</v>
      </c>
      <c r="C303" s="549"/>
      <c r="D303" s="549"/>
      <c r="E303" s="889"/>
    </row>
    <row r="304" spans="1:5" ht="13.5" thickBot="1">
      <c r="A304" s="515"/>
      <c r="B304" s="550" t="s">
        <v>939</v>
      </c>
      <c r="C304" s="549"/>
      <c r="D304" s="549"/>
      <c r="E304" s="523"/>
    </row>
    <row r="305" spans="1:5" ht="15.75" thickBot="1">
      <c r="A305" s="510"/>
      <c r="B305" s="551" t="s">
        <v>32</v>
      </c>
      <c r="C305" s="543">
        <f>SUM(C299+C303+C304)</f>
        <v>70068</v>
      </c>
      <c r="D305" s="543">
        <f>SUM(D299+D303+D304)</f>
        <v>71140</v>
      </c>
      <c r="E305" s="888">
        <f>SUM(D305/C305)</f>
        <v>1.0152994234172519</v>
      </c>
    </row>
    <row r="306" spans="1:5" ht="15">
      <c r="A306" s="555">
        <v>2499</v>
      </c>
      <c r="B306" s="554" t="s">
        <v>404</v>
      </c>
      <c r="C306" s="558"/>
      <c r="D306" s="558"/>
      <c r="E306" s="523"/>
    </row>
    <row r="307" spans="1:5" ht="12.75" customHeight="1">
      <c r="A307" s="555"/>
      <c r="B307" s="517" t="s">
        <v>166</v>
      </c>
      <c r="C307" s="515"/>
      <c r="D307" s="515"/>
      <c r="E307" s="523"/>
    </row>
    <row r="308" spans="1:5" ht="12.75" customHeight="1" thickBot="1">
      <c r="A308" s="555"/>
      <c r="B308" s="518" t="s">
        <v>167</v>
      </c>
      <c r="C308" s="510"/>
      <c r="D308" s="510"/>
      <c r="E308" s="887"/>
    </row>
    <row r="309" spans="1:5" ht="12.75" customHeight="1" thickBot="1">
      <c r="A309" s="555"/>
      <c r="B309" s="520" t="s">
        <v>181</v>
      </c>
      <c r="C309" s="510"/>
      <c r="D309" s="510"/>
      <c r="E309" s="889"/>
    </row>
    <row r="310" spans="1:5" ht="12.75" customHeight="1">
      <c r="A310" s="555"/>
      <c r="B310" s="517" t="s">
        <v>169</v>
      </c>
      <c r="C310" s="522">
        <f aca="true" t="shared" si="0" ref="C310:D317">SUM(C13+C46+C79+C112+C145+C178+C211+C244+C277)</f>
        <v>2155</v>
      </c>
      <c r="D310" s="522">
        <f t="shared" si="0"/>
        <v>2155</v>
      </c>
      <c r="E310" s="523">
        <f>SUM(D310/C310)</f>
        <v>1</v>
      </c>
    </row>
    <row r="311" spans="1:5" ht="12.75" customHeight="1">
      <c r="A311" s="555"/>
      <c r="B311" s="524" t="s">
        <v>170</v>
      </c>
      <c r="C311" s="525">
        <f t="shared" si="0"/>
        <v>1455</v>
      </c>
      <c r="D311" s="525">
        <f t="shared" si="0"/>
        <v>1455</v>
      </c>
      <c r="E311" s="523">
        <f>SUM(D311/C311)</f>
        <v>1</v>
      </c>
    </row>
    <row r="312" spans="1:5" ht="12.75" customHeight="1">
      <c r="A312" s="555"/>
      <c r="B312" s="524" t="s">
        <v>171</v>
      </c>
      <c r="C312" s="525">
        <f t="shared" si="0"/>
        <v>700</v>
      </c>
      <c r="D312" s="525">
        <f t="shared" si="0"/>
        <v>700</v>
      </c>
      <c r="E312" s="523">
        <f>SUM(D312/C312)</f>
        <v>1</v>
      </c>
    </row>
    <row r="313" spans="1:5" ht="12.75" customHeight="1">
      <c r="A313" s="555"/>
      <c r="B313" s="526" t="s">
        <v>172</v>
      </c>
      <c r="C313" s="522">
        <f t="shared" si="0"/>
        <v>0</v>
      </c>
      <c r="D313" s="522">
        <f t="shared" si="0"/>
        <v>0</v>
      </c>
      <c r="E313" s="523"/>
    </row>
    <row r="314" spans="1:5" ht="12.75" customHeight="1">
      <c r="A314" s="555"/>
      <c r="B314" s="526" t="s">
        <v>173</v>
      </c>
      <c r="C314" s="522">
        <f t="shared" si="0"/>
        <v>53232</v>
      </c>
      <c r="D314" s="522">
        <f t="shared" si="0"/>
        <v>53232</v>
      </c>
      <c r="E314" s="523">
        <f>SUM(D314/C314)</f>
        <v>1</v>
      </c>
    </row>
    <row r="315" spans="1:5" ht="12.75" customHeight="1">
      <c r="A315" s="555"/>
      <c r="B315" s="526" t="s">
        <v>174</v>
      </c>
      <c r="C315" s="522">
        <f t="shared" si="0"/>
        <v>13808</v>
      </c>
      <c r="D315" s="522">
        <f t="shared" si="0"/>
        <v>13808</v>
      </c>
      <c r="E315" s="523">
        <f>SUM(D315/C315)</f>
        <v>1</v>
      </c>
    </row>
    <row r="316" spans="1:5" ht="12.75" customHeight="1">
      <c r="A316" s="555"/>
      <c r="B316" s="527" t="s">
        <v>175</v>
      </c>
      <c r="C316" s="522">
        <f t="shared" si="0"/>
        <v>0</v>
      </c>
      <c r="D316" s="522">
        <f t="shared" si="0"/>
        <v>0</v>
      </c>
      <c r="E316" s="523"/>
    </row>
    <row r="317" spans="1:5" ht="12.75" customHeight="1" thickBot="1">
      <c r="A317" s="555"/>
      <c r="B317" s="528" t="s">
        <v>176</v>
      </c>
      <c r="C317" s="522">
        <f t="shared" si="0"/>
        <v>2705</v>
      </c>
      <c r="D317" s="522">
        <f t="shared" si="0"/>
        <v>2705</v>
      </c>
      <c r="E317" s="887">
        <f>SUM(D317/C317)</f>
        <v>1</v>
      </c>
    </row>
    <row r="318" spans="1:5" ht="12.75" customHeight="1" thickBot="1">
      <c r="A318" s="555"/>
      <c r="B318" s="530" t="s">
        <v>414</v>
      </c>
      <c r="C318" s="531">
        <f>SUM(C310+C313+C314+C315+C317)</f>
        <v>71900</v>
      </c>
      <c r="D318" s="531">
        <f>SUM(D310+D313+D314+D315+D317)</f>
        <v>71900</v>
      </c>
      <c r="E318" s="890">
        <f>SUM(D318/C318)</f>
        <v>1</v>
      </c>
    </row>
    <row r="319" spans="1:5" ht="12.75" customHeight="1" thickBot="1">
      <c r="A319" s="555"/>
      <c r="B319" s="533" t="s">
        <v>924</v>
      </c>
      <c r="C319" s="534">
        <f>SUM(C318+C309)</f>
        <v>71900</v>
      </c>
      <c r="D319" s="534">
        <f>SUM(D318+D309)</f>
        <v>71900</v>
      </c>
      <c r="E319" s="890">
        <f>SUM(D319/C319)</f>
        <v>1</v>
      </c>
    </row>
    <row r="320" spans="1:5" ht="12.75" customHeight="1" thickBot="1">
      <c r="A320" s="555"/>
      <c r="B320" s="535" t="s">
        <v>925</v>
      </c>
      <c r="C320" s="536"/>
      <c r="D320" s="536"/>
      <c r="E320" s="889"/>
    </row>
    <row r="321" spans="1:5" ht="12.75" customHeight="1">
      <c r="A321" s="555"/>
      <c r="B321" s="343" t="s">
        <v>177</v>
      </c>
      <c r="C321" s="537"/>
      <c r="D321" s="537">
        <f>SUM(D24+D57+D90+D123+D156+D189+D222+D255+D288)</f>
        <v>23468</v>
      </c>
      <c r="E321" s="523"/>
    </row>
    <row r="322" spans="1:5" ht="12.75" customHeight="1">
      <c r="A322" s="555"/>
      <c r="B322" s="276" t="s">
        <v>178</v>
      </c>
      <c r="C322" s="522">
        <f>SUM(C25+C58+C91+C124+C157+C190+C223+C256+C289)</f>
        <v>1049081</v>
      </c>
      <c r="D322" s="522">
        <f>SUM(D25+D58+D91+D124+D157+D190+D223+D256+D289)</f>
        <v>1053056</v>
      </c>
      <c r="E322" s="523">
        <f>SUM(D322/C322)</f>
        <v>1.0037890305896304</v>
      </c>
    </row>
    <row r="323" spans="1:5" ht="12.75" customHeight="1" thickBot="1">
      <c r="A323" s="555"/>
      <c r="B323" s="299" t="s">
        <v>179</v>
      </c>
      <c r="C323" s="529">
        <f>SUM(C26+C59+C92+C125+C158+C191+C224+C257+C290)</f>
        <v>46676</v>
      </c>
      <c r="D323" s="529">
        <f>SUM(D26+D59+D92+D125+D158+D191+D224+D257+D290)</f>
        <v>46676</v>
      </c>
      <c r="E323" s="887">
        <f>SUM(D323/C323)</f>
        <v>1</v>
      </c>
    </row>
    <row r="324" spans="1:5" ht="12.75" customHeight="1" thickBot="1">
      <c r="A324" s="555"/>
      <c r="B324" s="538" t="s">
        <v>917</v>
      </c>
      <c r="C324" s="539">
        <f>SUM(C322:C323)</f>
        <v>1095757</v>
      </c>
      <c r="D324" s="539">
        <f>SUM(D321:D323)</f>
        <v>1123200</v>
      </c>
      <c r="E324" s="890">
        <f>SUM(D324/C324)</f>
        <v>1.0250447863896832</v>
      </c>
    </row>
    <row r="325" spans="1:5" ht="12.75" customHeight="1" thickBot="1">
      <c r="A325" s="555"/>
      <c r="B325" s="540" t="s">
        <v>938</v>
      </c>
      <c r="C325" s="539"/>
      <c r="D325" s="539"/>
      <c r="E325" s="889"/>
    </row>
    <row r="326" spans="1:5" ht="12.75" customHeight="1" thickBot="1">
      <c r="A326" s="555"/>
      <c r="B326" s="559" t="s">
        <v>936</v>
      </c>
      <c r="C326" s="560">
        <f>SUM(C319+C320+C324)</f>
        <v>1167657</v>
      </c>
      <c r="D326" s="560">
        <f>SUM(D319+D320+D324)</f>
        <v>1195100</v>
      </c>
      <c r="E326" s="890">
        <f>SUM(D326/C326)</f>
        <v>1.023502621060808</v>
      </c>
    </row>
    <row r="327" spans="1:5" ht="15">
      <c r="A327" s="555"/>
      <c r="B327" s="544" t="s">
        <v>384</v>
      </c>
      <c r="C327" s="522">
        <f aca="true" t="shared" si="1" ref="C327:D331">SUM(C30+C63+C96+C129+C162+C195+C228+C261+C294)</f>
        <v>661643</v>
      </c>
      <c r="D327" s="522">
        <f t="shared" si="1"/>
        <v>665709</v>
      </c>
      <c r="E327" s="523">
        <f>SUM(D327/C327)</f>
        <v>1.0061453079681943</v>
      </c>
    </row>
    <row r="328" spans="1:5" ht="12.75">
      <c r="A328" s="515"/>
      <c r="B328" s="544" t="s">
        <v>385</v>
      </c>
      <c r="C328" s="522">
        <f t="shared" si="1"/>
        <v>187985</v>
      </c>
      <c r="D328" s="522">
        <f t="shared" si="1"/>
        <v>189178</v>
      </c>
      <c r="E328" s="523">
        <f>SUM(D328/C328)</f>
        <v>1.0063462510306673</v>
      </c>
    </row>
    <row r="329" spans="1:5" ht="12.75">
      <c r="A329" s="515"/>
      <c r="B329" s="544" t="s">
        <v>386</v>
      </c>
      <c r="C329" s="522">
        <f t="shared" si="1"/>
        <v>318029</v>
      </c>
      <c r="D329" s="522">
        <f t="shared" si="1"/>
        <v>340213</v>
      </c>
      <c r="E329" s="523">
        <f>SUM(D329/C329)</f>
        <v>1.0697546450166495</v>
      </c>
    </row>
    <row r="330" spans="1:5" ht="12.75">
      <c r="A330" s="515"/>
      <c r="B330" s="545" t="s">
        <v>388</v>
      </c>
      <c r="C330" s="522">
        <f t="shared" si="1"/>
        <v>0</v>
      </c>
      <c r="D330" s="522">
        <f t="shared" si="1"/>
        <v>0</v>
      </c>
      <c r="E330" s="523"/>
    </row>
    <row r="331" spans="1:5" ht="13.5" thickBot="1">
      <c r="A331" s="515"/>
      <c r="B331" s="546" t="s">
        <v>387</v>
      </c>
      <c r="C331" s="522">
        <f t="shared" si="1"/>
        <v>0</v>
      </c>
      <c r="D331" s="522">
        <f t="shared" si="1"/>
        <v>0</v>
      </c>
      <c r="E331" s="887"/>
    </row>
    <row r="332" spans="1:5" ht="13.5" thickBot="1">
      <c r="A332" s="515"/>
      <c r="B332" s="547" t="s">
        <v>916</v>
      </c>
      <c r="C332" s="531">
        <f>SUM(C327:C331)</f>
        <v>1167657</v>
      </c>
      <c r="D332" s="531">
        <f>SUM(D327:D331)</f>
        <v>1195100</v>
      </c>
      <c r="E332" s="890">
        <f>SUM(D332/C332)</f>
        <v>1.023502621060808</v>
      </c>
    </row>
    <row r="333" spans="1:5" ht="12.75">
      <c r="A333" s="515"/>
      <c r="B333" s="544" t="s">
        <v>252</v>
      </c>
      <c r="C333" s="522"/>
      <c r="D333" s="522"/>
      <c r="E333" s="523"/>
    </row>
    <row r="334" spans="1:5" ht="12.75">
      <c r="A334" s="515"/>
      <c r="B334" s="544" t="s">
        <v>253</v>
      </c>
      <c r="C334" s="522"/>
      <c r="D334" s="522"/>
      <c r="E334" s="523"/>
    </row>
    <row r="335" spans="1:5" ht="13.5" thickBot="1">
      <c r="A335" s="515"/>
      <c r="B335" s="546" t="s">
        <v>396</v>
      </c>
      <c r="C335" s="529"/>
      <c r="D335" s="529"/>
      <c r="E335" s="887"/>
    </row>
    <row r="336" spans="1:5" ht="13.5" thickBot="1">
      <c r="A336" s="515"/>
      <c r="B336" s="548" t="s">
        <v>923</v>
      </c>
      <c r="C336" s="549"/>
      <c r="D336" s="549"/>
      <c r="E336" s="889"/>
    </row>
    <row r="337" spans="1:5" ht="13.5" thickBot="1">
      <c r="A337" s="515"/>
      <c r="B337" s="550" t="s">
        <v>939</v>
      </c>
      <c r="C337" s="549"/>
      <c r="D337" s="549"/>
      <c r="E337" s="889"/>
    </row>
    <row r="338" spans="1:5" ht="15.75" thickBot="1">
      <c r="A338" s="510"/>
      <c r="B338" s="551" t="s">
        <v>32</v>
      </c>
      <c r="C338" s="543">
        <f>SUM(C332+C336+C337)</f>
        <v>1167657</v>
      </c>
      <c r="D338" s="543">
        <f>SUM(D332+D336+D337)</f>
        <v>1195100</v>
      </c>
      <c r="E338" s="890">
        <f aca="true" t="shared" si="2" ref="E338:E395">SUM(D338/C338)</f>
        <v>1.023502621060808</v>
      </c>
    </row>
    <row r="339" spans="1:5" ht="15">
      <c r="A339" s="561">
        <v>2795</v>
      </c>
      <c r="B339" s="562" t="s">
        <v>846</v>
      </c>
      <c r="C339" s="563"/>
      <c r="D339" s="563"/>
      <c r="E339" s="523"/>
    </row>
    <row r="340" spans="1:5" ht="12.75">
      <c r="A340" s="515"/>
      <c r="B340" s="517" t="s">
        <v>166</v>
      </c>
      <c r="C340" s="515"/>
      <c r="D340" s="515"/>
      <c r="E340" s="523"/>
    </row>
    <row r="341" spans="1:5" ht="13.5" thickBot="1">
      <c r="A341" s="515"/>
      <c r="B341" s="518" t="s">
        <v>167</v>
      </c>
      <c r="C341" s="510"/>
      <c r="D341" s="510"/>
      <c r="E341" s="887"/>
    </row>
    <row r="342" spans="1:5" ht="13.5" thickBot="1">
      <c r="A342" s="515"/>
      <c r="B342" s="520" t="s">
        <v>181</v>
      </c>
      <c r="C342" s="510"/>
      <c r="D342" s="510"/>
      <c r="E342" s="889"/>
    </row>
    <row r="343" spans="1:5" ht="12.75">
      <c r="A343" s="515"/>
      <c r="B343" s="517" t="s">
        <v>169</v>
      </c>
      <c r="C343" s="522">
        <v>35000</v>
      </c>
      <c r="D343" s="522">
        <v>35000</v>
      </c>
      <c r="E343" s="523">
        <f t="shared" si="2"/>
        <v>1</v>
      </c>
    </row>
    <row r="344" spans="1:5" ht="12.75">
      <c r="A344" s="515"/>
      <c r="B344" s="524" t="s">
        <v>170</v>
      </c>
      <c r="C344" s="525"/>
      <c r="D344" s="525"/>
      <c r="E344" s="523"/>
    </row>
    <row r="345" spans="1:5" ht="12.75">
      <c r="A345" s="515"/>
      <c r="B345" s="524" t="s">
        <v>171</v>
      </c>
      <c r="C345" s="525">
        <v>35000</v>
      </c>
      <c r="D345" s="525">
        <v>35000</v>
      </c>
      <c r="E345" s="523">
        <f t="shared" si="2"/>
        <v>1</v>
      </c>
    </row>
    <row r="346" spans="1:5" ht="12.75">
      <c r="A346" s="515"/>
      <c r="B346" s="526" t="s">
        <v>172</v>
      </c>
      <c r="C346" s="522">
        <v>22000</v>
      </c>
      <c r="D346" s="522">
        <v>22000</v>
      </c>
      <c r="E346" s="523">
        <f t="shared" si="2"/>
        <v>1</v>
      </c>
    </row>
    <row r="347" spans="1:5" ht="12.75">
      <c r="A347" s="515"/>
      <c r="B347" s="526" t="s">
        <v>173</v>
      </c>
      <c r="C347" s="522">
        <v>103500</v>
      </c>
      <c r="D347" s="522">
        <v>103500</v>
      </c>
      <c r="E347" s="523">
        <f t="shared" si="2"/>
        <v>1</v>
      </c>
    </row>
    <row r="348" spans="1:5" ht="12.75">
      <c r="A348" s="515"/>
      <c r="B348" s="526" t="s">
        <v>174</v>
      </c>
      <c r="C348" s="522">
        <v>33000</v>
      </c>
      <c r="D348" s="522">
        <v>33000</v>
      </c>
      <c r="E348" s="523">
        <f t="shared" si="2"/>
        <v>1</v>
      </c>
    </row>
    <row r="349" spans="1:5" ht="12.75">
      <c r="A349" s="515"/>
      <c r="B349" s="527" t="s">
        <v>175</v>
      </c>
      <c r="C349" s="522"/>
      <c r="D349" s="522"/>
      <c r="E349" s="523"/>
    </row>
    <row r="350" spans="1:5" ht="13.5" thickBot="1">
      <c r="A350" s="515"/>
      <c r="B350" s="528" t="s">
        <v>176</v>
      </c>
      <c r="C350" s="529">
        <v>6000</v>
      </c>
      <c r="D350" s="529">
        <v>6000</v>
      </c>
      <c r="E350" s="887">
        <f t="shared" si="2"/>
        <v>1</v>
      </c>
    </row>
    <row r="351" spans="1:5" ht="13.5" thickBot="1">
      <c r="A351" s="515"/>
      <c r="B351" s="530" t="s">
        <v>414</v>
      </c>
      <c r="C351" s="531">
        <f>SUM(C343+C346+C347+C348+C350)</f>
        <v>199500</v>
      </c>
      <c r="D351" s="531">
        <f>SUM(D343+D346+D347+D348+D350)</f>
        <v>199500</v>
      </c>
      <c r="E351" s="890">
        <f t="shared" si="2"/>
        <v>1</v>
      </c>
    </row>
    <row r="352" spans="1:5" ht="13.5" thickBot="1">
      <c r="A352" s="515"/>
      <c r="B352" s="533" t="s">
        <v>924</v>
      </c>
      <c r="C352" s="534">
        <f>SUM(C351+C342)</f>
        <v>199500</v>
      </c>
      <c r="D352" s="534">
        <f>SUM(D351+D342)</f>
        <v>199500</v>
      </c>
      <c r="E352" s="890">
        <f t="shared" si="2"/>
        <v>1</v>
      </c>
    </row>
    <row r="353" spans="1:5" ht="13.5" thickBot="1">
      <c r="A353" s="515"/>
      <c r="B353" s="535" t="s">
        <v>925</v>
      </c>
      <c r="C353" s="536"/>
      <c r="D353" s="536"/>
      <c r="E353" s="889"/>
    </row>
    <row r="354" spans="1:5" ht="12.75">
      <c r="A354" s="515"/>
      <c r="B354" s="343" t="s">
        <v>177</v>
      </c>
      <c r="C354" s="537"/>
      <c r="D354" s="537">
        <v>19695</v>
      </c>
      <c r="E354" s="523"/>
    </row>
    <row r="355" spans="1:5" ht="12.75">
      <c r="A355" s="515"/>
      <c r="B355" s="276" t="s">
        <v>178</v>
      </c>
      <c r="C355" s="522">
        <v>935563</v>
      </c>
      <c r="D355" s="522">
        <v>988711</v>
      </c>
      <c r="E355" s="523">
        <f t="shared" si="2"/>
        <v>1.0568085740885436</v>
      </c>
    </row>
    <row r="356" spans="1:5" ht="13.5" thickBot="1">
      <c r="A356" s="515"/>
      <c r="B356" s="299" t="s">
        <v>179</v>
      </c>
      <c r="C356" s="529">
        <v>178754</v>
      </c>
      <c r="D356" s="529">
        <v>178754</v>
      </c>
      <c r="E356" s="887">
        <f t="shared" si="2"/>
        <v>1</v>
      </c>
    </row>
    <row r="357" spans="1:5" ht="13.5" thickBot="1">
      <c r="A357" s="515"/>
      <c r="B357" s="538" t="s">
        <v>917</v>
      </c>
      <c r="C357" s="539">
        <f>SUM(C355:C356)</f>
        <v>1114317</v>
      </c>
      <c r="D357" s="539">
        <f>SUM(D354:D356)</f>
        <v>1187160</v>
      </c>
      <c r="E357" s="890">
        <f t="shared" si="2"/>
        <v>1.0653700876859995</v>
      </c>
    </row>
    <row r="358" spans="1:5" ht="13.5" thickBot="1">
      <c r="A358" s="515"/>
      <c r="B358" s="540" t="s">
        <v>938</v>
      </c>
      <c r="C358" s="539"/>
      <c r="D358" s="539"/>
      <c r="E358" s="889"/>
    </row>
    <row r="359" spans="1:5" ht="15.75" thickBot="1">
      <c r="A359" s="515"/>
      <c r="B359" s="542" t="s">
        <v>936</v>
      </c>
      <c r="C359" s="543">
        <f>SUM(C352+C353+C357)</f>
        <v>1313817</v>
      </c>
      <c r="D359" s="543">
        <f>SUM(D352+D353+D357)</f>
        <v>1386660</v>
      </c>
      <c r="E359" s="890">
        <f t="shared" si="2"/>
        <v>1.0554437946837345</v>
      </c>
    </row>
    <row r="360" spans="1:5" ht="12.75">
      <c r="A360" s="515"/>
      <c r="B360" s="544" t="s">
        <v>384</v>
      </c>
      <c r="C360" s="522">
        <v>375041</v>
      </c>
      <c r="D360" s="522">
        <v>384441</v>
      </c>
      <c r="E360" s="523">
        <f t="shared" si="2"/>
        <v>1.025063926344053</v>
      </c>
    </row>
    <row r="361" spans="1:5" ht="12.75">
      <c r="A361" s="515"/>
      <c r="B361" s="544" t="s">
        <v>385</v>
      </c>
      <c r="C361" s="522">
        <v>103190</v>
      </c>
      <c r="D361" s="522">
        <v>105070</v>
      </c>
      <c r="E361" s="523">
        <f t="shared" si="2"/>
        <v>1.0182188196530673</v>
      </c>
    </row>
    <row r="362" spans="1:5" ht="12.75">
      <c r="A362" s="515"/>
      <c r="B362" s="544" t="s">
        <v>386</v>
      </c>
      <c r="C362" s="522">
        <v>835586</v>
      </c>
      <c r="D362" s="522">
        <v>887149</v>
      </c>
      <c r="E362" s="523">
        <f t="shared" si="2"/>
        <v>1.0617087888021102</v>
      </c>
    </row>
    <row r="363" spans="1:5" ht="12.75">
      <c r="A363" s="515"/>
      <c r="B363" s="545" t="s">
        <v>388</v>
      </c>
      <c r="C363" s="522"/>
      <c r="D363" s="522"/>
      <c r="E363" s="523"/>
    </row>
    <row r="364" spans="1:5" ht="13.5" thickBot="1">
      <c r="A364" s="515"/>
      <c r="B364" s="546" t="s">
        <v>387</v>
      </c>
      <c r="C364" s="529"/>
      <c r="D364" s="529"/>
      <c r="E364" s="887"/>
    </row>
    <row r="365" spans="1:5" ht="13.5" thickBot="1">
      <c r="A365" s="515"/>
      <c r="B365" s="547" t="s">
        <v>916</v>
      </c>
      <c r="C365" s="531">
        <f>SUM(C360:C364)</f>
        <v>1313817</v>
      </c>
      <c r="D365" s="531">
        <f>SUM(D360:D364)</f>
        <v>1376660</v>
      </c>
      <c r="E365" s="890">
        <f t="shared" si="2"/>
        <v>1.0478323845710629</v>
      </c>
    </row>
    <row r="366" spans="1:5" ht="12.75">
      <c r="A366" s="515"/>
      <c r="B366" s="544" t="s">
        <v>252</v>
      </c>
      <c r="C366" s="522"/>
      <c r="D366" s="522">
        <v>8000</v>
      </c>
      <c r="E366" s="523"/>
    </row>
    <row r="367" spans="1:5" ht="12.75">
      <c r="A367" s="515"/>
      <c r="B367" s="544" t="s">
        <v>253</v>
      </c>
      <c r="C367" s="522"/>
      <c r="D367" s="522">
        <v>2000</v>
      </c>
      <c r="E367" s="523"/>
    </row>
    <row r="368" spans="1:5" ht="13.5" thickBot="1">
      <c r="A368" s="515"/>
      <c r="B368" s="546" t="s">
        <v>396</v>
      </c>
      <c r="C368" s="529"/>
      <c r="D368" s="529"/>
      <c r="E368" s="887"/>
    </row>
    <row r="369" spans="1:5" ht="13.5" thickBot="1">
      <c r="A369" s="515"/>
      <c r="B369" s="548" t="s">
        <v>923</v>
      </c>
      <c r="C369" s="549"/>
      <c r="D369" s="531">
        <f>SUM(D366:D368)</f>
        <v>10000</v>
      </c>
      <c r="E369" s="889"/>
    </row>
    <row r="370" spans="1:5" ht="13.5" thickBot="1">
      <c r="A370" s="515"/>
      <c r="B370" s="550" t="s">
        <v>939</v>
      </c>
      <c r="C370" s="549"/>
      <c r="D370" s="549"/>
      <c r="E370" s="889"/>
    </row>
    <row r="371" spans="1:5" ht="15.75" thickBot="1">
      <c r="A371" s="510"/>
      <c r="B371" s="551" t="s">
        <v>32</v>
      </c>
      <c r="C371" s="543">
        <f>SUM(C365+C369+C370)</f>
        <v>1313817</v>
      </c>
      <c r="D371" s="543">
        <f>SUM(D365+D369+D370)</f>
        <v>1386660</v>
      </c>
      <c r="E371" s="890">
        <f t="shared" si="2"/>
        <v>1.0554437946837345</v>
      </c>
    </row>
    <row r="372" spans="1:5" ht="15">
      <c r="A372" s="564">
        <v>2799</v>
      </c>
      <c r="B372" s="554" t="s">
        <v>962</v>
      </c>
      <c r="C372" s="558"/>
      <c r="D372" s="558"/>
      <c r="E372" s="523"/>
    </row>
    <row r="373" spans="1:5" ht="12.75">
      <c r="A373" s="515"/>
      <c r="B373" s="517" t="s">
        <v>166</v>
      </c>
      <c r="C373" s="515"/>
      <c r="D373" s="515"/>
      <c r="E373" s="523"/>
    </row>
    <row r="374" spans="1:5" ht="13.5" thickBot="1">
      <c r="A374" s="515"/>
      <c r="B374" s="518" t="s">
        <v>167</v>
      </c>
      <c r="C374" s="510"/>
      <c r="D374" s="510"/>
      <c r="E374" s="887"/>
    </row>
    <row r="375" spans="1:5" ht="13.5" thickBot="1">
      <c r="A375" s="515"/>
      <c r="B375" s="520" t="s">
        <v>181</v>
      </c>
      <c r="C375" s="510"/>
      <c r="D375" s="510"/>
      <c r="E375" s="889"/>
    </row>
    <row r="376" spans="1:5" ht="12.75">
      <c r="A376" s="515"/>
      <c r="B376" s="517" t="s">
        <v>169</v>
      </c>
      <c r="C376" s="522">
        <f aca="true" t="shared" si="3" ref="C376:D383">SUM(C343+C310)</f>
        <v>37155</v>
      </c>
      <c r="D376" s="522">
        <f t="shared" si="3"/>
        <v>37155</v>
      </c>
      <c r="E376" s="523">
        <f t="shared" si="2"/>
        <v>1</v>
      </c>
    </row>
    <row r="377" spans="1:5" ht="12.75">
      <c r="A377" s="515"/>
      <c r="B377" s="524" t="s">
        <v>170</v>
      </c>
      <c r="C377" s="525">
        <f t="shared" si="3"/>
        <v>1455</v>
      </c>
      <c r="D377" s="525">
        <f t="shared" si="3"/>
        <v>1455</v>
      </c>
      <c r="E377" s="909">
        <f t="shared" si="2"/>
        <v>1</v>
      </c>
    </row>
    <row r="378" spans="1:5" ht="12.75">
      <c r="A378" s="515"/>
      <c r="B378" s="524" t="s">
        <v>171</v>
      </c>
      <c r="C378" s="525">
        <f t="shared" si="3"/>
        <v>35700</v>
      </c>
      <c r="D378" s="525">
        <f t="shared" si="3"/>
        <v>35700</v>
      </c>
      <c r="E378" s="523">
        <f t="shared" si="2"/>
        <v>1</v>
      </c>
    </row>
    <row r="379" spans="1:5" ht="12.75">
      <c r="A379" s="515"/>
      <c r="B379" s="526" t="s">
        <v>172</v>
      </c>
      <c r="C379" s="522">
        <f t="shared" si="3"/>
        <v>22000</v>
      </c>
      <c r="D379" s="522">
        <f t="shared" si="3"/>
        <v>22000</v>
      </c>
      <c r="E379" s="523">
        <f t="shared" si="2"/>
        <v>1</v>
      </c>
    </row>
    <row r="380" spans="1:5" ht="12.75">
      <c r="A380" s="515"/>
      <c r="B380" s="526" t="s">
        <v>173</v>
      </c>
      <c r="C380" s="522">
        <f t="shared" si="3"/>
        <v>156732</v>
      </c>
      <c r="D380" s="522">
        <f t="shared" si="3"/>
        <v>156732</v>
      </c>
      <c r="E380" s="523">
        <f t="shared" si="2"/>
        <v>1</v>
      </c>
    </row>
    <row r="381" spans="1:5" ht="12.75">
      <c r="A381" s="515"/>
      <c r="B381" s="526" t="s">
        <v>174</v>
      </c>
      <c r="C381" s="522">
        <f t="shared" si="3"/>
        <v>46808</v>
      </c>
      <c r="D381" s="522">
        <f t="shared" si="3"/>
        <v>46808</v>
      </c>
      <c r="E381" s="523">
        <f t="shared" si="2"/>
        <v>1</v>
      </c>
    </row>
    <row r="382" spans="1:5" ht="12.75">
      <c r="A382" s="515"/>
      <c r="B382" s="527" t="s">
        <v>175</v>
      </c>
      <c r="C382" s="522">
        <f t="shared" si="3"/>
        <v>0</v>
      </c>
      <c r="D382" s="522">
        <f t="shared" si="3"/>
        <v>0</v>
      </c>
      <c r="E382" s="523"/>
    </row>
    <row r="383" spans="1:5" ht="13.5" thickBot="1">
      <c r="A383" s="515"/>
      <c r="B383" s="528" t="s">
        <v>176</v>
      </c>
      <c r="C383" s="522">
        <f t="shared" si="3"/>
        <v>8705</v>
      </c>
      <c r="D383" s="522">
        <f t="shared" si="3"/>
        <v>8705</v>
      </c>
      <c r="E383" s="887">
        <f t="shared" si="2"/>
        <v>1</v>
      </c>
    </row>
    <row r="384" spans="1:5" ht="13.5" thickBot="1">
      <c r="A384" s="515"/>
      <c r="B384" s="530" t="s">
        <v>414</v>
      </c>
      <c r="C384" s="531">
        <f>SUM(C376+C379+C380+C381+C383)</f>
        <v>271400</v>
      </c>
      <c r="D384" s="531">
        <f>SUM(D376+D379+D380+D381+D383)</f>
        <v>271400</v>
      </c>
      <c r="E384" s="890">
        <f t="shared" si="2"/>
        <v>1</v>
      </c>
    </row>
    <row r="385" spans="1:5" ht="13.5" thickBot="1">
      <c r="A385" s="515"/>
      <c r="B385" s="533" t="s">
        <v>924</v>
      </c>
      <c r="C385" s="534">
        <f>SUM(C384+C375)</f>
        <v>271400</v>
      </c>
      <c r="D385" s="534">
        <f>SUM(D384+D375)</f>
        <v>271400</v>
      </c>
      <c r="E385" s="888">
        <f t="shared" si="2"/>
        <v>1</v>
      </c>
    </row>
    <row r="386" spans="1:5" ht="13.5" thickBot="1">
      <c r="A386" s="515"/>
      <c r="B386" s="535" t="s">
        <v>925</v>
      </c>
      <c r="C386" s="536"/>
      <c r="D386" s="536"/>
      <c r="E386" s="889"/>
    </row>
    <row r="387" spans="1:5" ht="12.75">
      <c r="A387" s="515"/>
      <c r="B387" s="343" t="s">
        <v>177</v>
      </c>
      <c r="C387" s="537"/>
      <c r="D387" s="537">
        <f>SUM(D354+D321)</f>
        <v>43163</v>
      </c>
      <c r="E387" s="523"/>
    </row>
    <row r="388" spans="1:5" ht="12.75">
      <c r="A388" s="515"/>
      <c r="B388" s="276" t="s">
        <v>178</v>
      </c>
      <c r="C388" s="522">
        <f>SUM(C355+C322)</f>
        <v>1984644</v>
      </c>
      <c r="D388" s="522">
        <f>SUM(D355+D322)</f>
        <v>2041767</v>
      </c>
      <c r="E388" s="523">
        <f t="shared" si="2"/>
        <v>1.0287824919733715</v>
      </c>
    </row>
    <row r="389" spans="1:5" ht="13.5" thickBot="1">
      <c r="A389" s="515"/>
      <c r="B389" s="299" t="s">
        <v>179</v>
      </c>
      <c r="C389" s="529">
        <f>SUM(C356+C323)</f>
        <v>225430</v>
      </c>
      <c r="D389" s="529">
        <f>SUM(D356+D323)</f>
        <v>225430</v>
      </c>
      <c r="E389" s="887">
        <f t="shared" si="2"/>
        <v>1</v>
      </c>
    </row>
    <row r="390" spans="1:5" ht="13.5" thickBot="1">
      <c r="A390" s="515"/>
      <c r="B390" s="538" t="s">
        <v>917</v>
      </c>
      <c r="C390" s="539">
        <f>SUM(C388:C389)</f>
        <v>2210074</v>
      </c>
      <c r="D390" s="539">
        <f>SUM(D387:D389)</f>
        <v>2310360</v>
      </c>
      <c r="E390" s="890">
        <f t="shared" si="2"/>
        <v>1.0453767611401248</v>
      </c>
    </row>
    <row r="391" spans="1:5" ht="13.5" thickBot="1">
      <c r="A391" s="515"/>
      <c r="B391" s="540" t="s">
        <v>938</v>
      </c>
      <c r="C391" s="539"/>
      <c r="D391" s="539"/>
      <c r="E391" s="889"/>
    </row>
    <row r="392" spans="1:5" ht="15.75" thickBot="1">
      <c r="A392" s="515"/>
      <c r="B392" s="542" t="s">
        <v>936</v>
      </c>
      <c r="C392" s="543">
        <f>SUM(C385+C386+C390)</f>
        <v>2481474</v>
      </c>
      <c r="D392" s="543">
        <f>SUM(D385+D386+D390)</f>
        <v>2581760</v>
      </c>
      <c r="E392" s="890">
        <f t="shared" si="2"/>
        <v>1.0404138830388712</v>
      </c>
    </row>
    <row r="393" spans="1:5" ht="12.75">
      <c r="A393" s="515"/>
      <c r="B393" s="544" t="s">
        <v>384</v>
      </c>
      <c r="C393" s="522">
        <f aca="true" t="shared" si="4" ref="C393:D397">SUM(C360+C327)</f>
        <v>1036684</v>
      </c>
      <c r="D393" s="522">
        <f t="shared" si="4"/>
        <v>1050150</v>
      </c>
      <c r="E393" s="523">
        <f t="shared" si="2"/>
        <v>1.012989493423261</v>
      </c>
    </row>
    <row r="394" spans="1:5" ht="12.75">
      <c r="A394" s="515"/>
      <c r="B394" s="544" t="s">
        <v>385</v>
      </c>
      <c r="C394" s="522">
        <f t="shared" si="4"/>
        <v>291175</v>
      </c>
      <c r="D394" s="522">
        <f t="shared" si="4"/>
        <v>294248</v>
      </c>
      <c r="E394" s="523">
        <f t="shared" si="2"/>
        <v>1.0105537906757105</v>
      </c>
    </row>
    <row r="395" spans="1:5" ht="12.75">
      <c r="A395" s="515"/>
      <c r="B395" s="544" t="s">
        <v>386</v>
      </c>
      <c r="C395" s="522">
        <f t="shared" si="4"/>
        <v>1153615</v>
      </c>
      <c r="D395" s="522">
        <f t="shared" si="4"/>
        <v>1227362</v>
      </c>
      <c r="E395" s="523">
        <f t="shared" si="2"/>
        <v>1.0639268733502945</v>
      </c>
    </row>
    <row r="396" spans="1:5" ht="12.75">
      <c r="A396" s="515"/>
      <c r="B396" s="545" t="s">
        <v>388</v>
      </c>
      <c r="C396" s="522">
        <f t="shared" si="4"/>
        <v>0</v>
      </c>
      <c r="D396" s="522">
        <f t="shared" si="4"/>
        <v>0</v>
      </c>
      <c r="E396" s="523"/>
    </row>
    <row r="397" spans="1:5" ht="13.5" thickBot="1">
      <c r="A397" s="515"/>
      <c r="B397" s="546" t="s">
        <v>387</v>
      </c>
      <c r="C397" s="522">
        <f t="shared" si="4"/>
        <v>0</v>
      </c>
      <c r="D397" s="522">
        <f t="shared" si="4"/>
        <v>0</v>
      </c>
      <c r="E397" s="887"/>
    </row>
    <row r="398" spans="1:5" ht="13.5" thickBot="1">
      <c r="A398" s="515"/>
      <c r="B398" s="547" t="s">
        <v>916</v>
      </c>
      <c r="C398" s="531">
        <f>SUM(C393:C397)</f>
        <v>2481474</v>
      </c>
      <c r="D398" s="531">
        <f>SUM(D393:D397)</f>
        <v>2571760</v>
      </c>
      <c r="E398" s="890">
        <f>SUM(D398/C398)</f>
        <v>1.0363840201428667</v>
      </c>
    </row>
    <row r="399" spans="1:5" ht="12.75">
      <c r="A399" s="515"/>
      <c r="B399" s="544" t="s">
        <v>252</v>
      </c>
      <c r="C399" s="522"/>
      <c r="D399" s="522">
        <f>SUM(D366)</f>
        <v>8000</v>
      </c>
      <c r="E399" s="523"/>
    </row>
    <row r="400" spans="1:5" ht="12.75">
      <c r="A400" s="515"/>
      <c r="B400" s="544" t="s">
        <v>253</v>
      </c>
      <c r="C400" s="522"/>
      <c r="D400" s="522">
        <f>SUM(D367)</f>
        <v>2000</v>
      </c>
      <c r="E400" s="523"/>
    </row>
    <row r="401" spans="1:5" ht="13.5" thickBot="1">
      <c r="A401" s="515"/>
      <c r="B401" s="546" t="s">
        <v>396</v>
      </c>
      <c r="C401" s="529"/>
      <c r="D401" s="529"/>
      <c r="E401" s="887"/>
    </row>
    <row r="402" spans="1:5" ht="13.5" thickBot="1">
      <c r="A402" s="515"/>
      <c r="B402" s="548" t="s">
        <v>923</v>
      </c>
      <c r="C402" s="549"/>
      <c r="D402" s="531">
        <f>SUM(D399:D401)</f>
        <v>10000</v>
      </c>
      <c r="E402" s="889"/>
    </row>
    <row r="403" spans="1:5" ht="13.5" thickBot="1">
      <c r="A403" s="515"/>
      <c r="B403" s="550" t="s">
        <v>939</v>
      </c>
      <c r="C403" s="549"/>
      <c r="D403" s="549"/>
      <c r="E403" s="889"/>
    </row>
    <row r="404" spans="1:5" ht="15.75" thickBot="1">
      <c r="A404" s="510"/>
      <c r="B404" s="551" t="s">
        <v>32</v>
      </c>
      <c r="C404" s="543">
        <f>SUM(C398+C402+C403)</f>
        <v>2481474</v>
      </c>
      <c r="D404" s="543">
        <f>SUM(D398+D402+D403)</f>
        <v>2581760</v>
      </c>
      <c r="E404" s="890">
        <f>SUM(D404/C404)</f>
        <v>1.0404138830388712</v>
      </c>
    </row>
    <row r="405" spans="1:5" ht="15">
      <c r="A405" s="553">
        <v>2850</v>
      </c>
      <c r="B405" s="554" t="s">
        <v>405</v>
      </c>
      <c r="C405" s="522"/>
      <c r="D405" s="522"/>
      <c r="E405" s="523"/>
    </row>
    <row r="406" spans="1:5" ht="12.75">
      <c r="A406" s="515"/>
      <c r="B406" s="517" t="s">
        <v>166</v>
      </c>
      <c r="C406" s="515"/>
      <c r="D406" s="515"/>
      <c r="E406" s="523"/>
    </row>
    <row r="407" spans="1:5" ht="13.5" thickBot="1">
      <c r="A407" s="515"/>
      <c r="B407" s="518" t="s">
        <v>167</v>
      </c>
      <c r="C407" s="510"/>
      <c r="D407" s="510"/>
      <c r="E407" s="887"/>
    </row>
    <row r="408" spans="1:5" ht="13.5" thickBot="1">
      <c r="A408" s="515"/>
      <c r="B408" s="520" t="s">
        <v>181</v>
      </c>
      <c r="C408" s="510"/>
      <c r="D408" s="510"/>
      <c r="E408" s="889"/>
    </row>
    <row r="409" spans="1:5" ht="12.75">
      <c r="A409" s="515"/>
      <c r="B409" s="517" t="s">
        <v>169</v>
      </c>
      <c r="C409" s="522"/>
      <c r="D409" s="522"/>
      <c r="E409" s="523"/>
    </row>
    <row r="410" spans="1:5" ht="12.75">
      <c r="A410" s="515"/>
      <c r="B410" s="524" t="s">
        <v>170</v>
      </c>
      <c r="C410" s="525"/>
      <c r="D410" s="525"/>
      <c r="E410" s="523"/>
    </row>
    <row r="411" spans="1:5" ht="12.75">
      <c r="A411" s="515"/>
      <c r="B411" s="524" t="s">
        <v>171</v>
      </c>
      <c r="C411" s="525"/>
      <c r="D411" s="525"/>
      <c r="E411" s="523"/>
    </row>
    <row r="412" spans="1:5" ht="12.75">
      <c r="A412" s="515"/>
      <c r="B412" s="526" t="s">
        <v>172</v>
      </c>
      <c r="C412" s="522">
        <v>3100</v>
      </c>
      <c r="D412" s="522">
        <v>3100</v>
      </c>
      <c r="E412" s="523">
        <f>SUM(D412/C412)</f>
        <v>1</v>
      </c>
    </row>
    <row r="413" spans="1:5" ht="12.75">
      <c r="A413" s="515"/>
      <c r="B413" s="526" t="s">
        <v>173</v>
      </c>
      <c r="C413" s="522">
        <v>20527</v>
      </c>
      <c r="D413" s="522">
        <v>26843</v>
      </c>
      <c r="E413" s="523">
        <f>SUM(D413/C413)</f>
        <v>1.3076923076923077</v>
      </c>
    </row>
    <row r="414" spans="1:5" ht="12.75">
      <c r="A414" s="515"/>
      <c r="B414" s="526" t="s">
        <v>174</v>
      </c>
      <c r="C414" s="522">
        <v>6379</v>
      </c>
      <c r="D414" s="522">
        <v>6379</v>
      </c>
      <c r="E414" s="523">
        <f>SUM(D414/C414)</f>
        <v>1</v>
      </c>
    </row>
    <row r="415" spans="1:5" ht="12.75">
      <c r="A415" s="515"/>
      <c r="B415" s="527" t="s">
        <v>175</v>
      </c>
      <c r="C415" s="522"/>
      <c r="D415" s="522"/>
      <c r="E415" s="523"/>
    </row>
    <row r="416" spans="1:5" ht="13.5" thickBot="1">
      <c r="A416" s="515"/>
      <c r="B416" s="528" t="s">
        <v>176</v>
      </c>
      <c r="C416" s="529">
        <v>6316</v>
      </c>
      <c r="D416" s="529"/>
      <c r="E416" s="887">
        <f>SUM(D416/C416)</f>
        <v>0</v>
      </c>
    </row>
    <row r="417" spans="1:5" ht="13.5" thickBot="1">
      <c r="A417" s="515"/>
      <c r="B417" s="530" t="s">
        <v>414</v>
      </c>
      <c r="C417" s="531">
        <f>SUM(C409+C412+C413+C414+C416)</f>
        <v>36322</v>
      </c>
      <c r="D417" s="531">
        <f>SUM(D409+D412+D413+D414+D416)</f>
        <v>36322</v>
      </c>
      <c r="E417" s="890">
        <f>SUM(D417/C417)</f>
        <v>1</v>
      </c>
    </row>
    <row r="418" spans="1:5" ht="13.5" thickBot="1">
      <c r="A418" s="515"/>
      <c r="B418" s="533" t="s">
        <v>924</v>
      </c>
      <c r="C418" s="534">
        <f>SUM(C417+C408)</f>
        <v>36322</v>
      </c>
      <c r="D418" s="534">
        <f>SUM(D417+D408)</f>
        <v>36322</v>
      </c>
      <c r="E418" s="890">
        <f>SUM(D418/C418)</f>
        <v>1</v>
      </c>
    </row>
    <row r="419" spans="1:5" ht="13.5" thickBot="1">
      <c r="A419" s="515"/>
      <c r="B419" s="535" t="s">
        <v>925</v>
      </c>
      <c r="C419" s="536"/>
      <c r="D419" s="536"/>
      <c r="E419" s="887"/>
    </row>
    <row r="420" spans="1:5" ht="12.75">
      <c r="A420" s="515"/>
      <c r="B420" s="343" t="s">
        <v>177</v>
      </c>
      <c r="C420" s="537"/>
      <c r="D420" s="537">
        <v>7744</v>
      </c>
      <c r="E420" s="523"/>
    </row>
    <row r="421" spans="1:5" ht="12.75">
      <c r="A421" s="515"/>
      <c r="B421" s="276" t="s">
        <v>178</v>
      </c>
      <c r="C421" s="522">
        <v>386963</v>
      </c>
      <c r="D421" s="522">
        <v>388685</v>
      </c>
      <c r="E421" s="523">
        <f>SUM(D421/C421)</f>
        <v>1.0044500378589167</v>
      </c>
    </row>
    <row r="422" spans="1:5" ht="13.5" thickBot="1">
      <c r="A422" s="515"/>
      <c r="B422" s="299" t="s">
        <v>179</v>
      </c>
      <c r="C422" s="529">
        <v>2100</v>
      </c>
      <c r="D422" s="529">
        <v>2100</v>
      </c>
      <c r="E422" s="887">
        <f>SUM(D422/C422)</f>
        <v>1</v>
      </c>
    </row>
    <row r="423" spans="1:5" ht="13.5" thickBot="1">
      <c r="A423" s="515"/>
      <c r="B423" s="538" t="s">
        <v>917</v>
      </c>
      <c r="C423" s="539">
        <f>SUM(C421:C422)</f>
        <v>389063</v>
      </c>
      <c r="D423" s="539">
        <f>SUM(D420:D422)</f>
        <v>398529</v>
      </c>
      <c r="E423" s="888">
        <f>SUM(D423/C423)</f>
        <v>1.024330249856707</v>
      </c>
    </row>
    <row r="424" spans="1:5" ht="13.5" thickBot="1">
      <c r="A424" s="515"/>
      <c r="B424" s="540" t="s">
        <v>938</v>
      </c>
      <c r="C424" s="539"/>
      <c r="D424" s="539"/>
      <c r="E424" s="889"/>
    </row>
    <row r="425" spans="1:5" ht="15.75" thickBot="1">
      <c r="A425" s="515"/>
      <c r="B425" s="542" t="s">
        <v>936</v>
      </c>
      <c r="C425" s="543">
        <f>SUM(C418+C419+C423)</f>
        <v>425385</v>
      </c>
      <c r="D425" s="543">
        <f>SUM(D418+D419+D423)</f>
        <v>434851</v>
      </c>
      <c r="E425" s="890">
        <f>SUM(D425/C425)</f>
        <v>1.0222527827732524</v>
      </c>
    </row>
    <row r="426" spans="1:5" ht="12.75">
      <c r="A426" s="515"/>
      <c r="B426" s="544" t="s">
        <v>384</v>
      </c>
      <c r="C426" s="522">
        <v>245344</v>
      </c>
      <c r="D426" s="522">
        <v>251090</v>
      </c>
      <c r="E426" s="523">
        <f>SUM(D426/C426)</f>
        <v>1.023420177383592</v>
      </c>
    </row>
    <row r="427" spans="1:5" ht="12.75">
      <c r="A427" s="515"/>
      <c r="B427" s="544" t="s">
        <v>385</v>
      </c>
      <c r="C427" s="522">
        <v>72635</v>
      </c>
      <c r="D427" s="522">
        <v>74104</v>
      </c>
      <c r="E427" s="523">
        <f>SUM(D427/C427)</f>
        <v>1.020224409719832</v>
      </c>
    </row>
    <row r="428" spans="1:5" ht="12.75">
      <c r="A428" s="515"/>
      <c r="B428" s="544" t="s">
        <v>386</v>
      </c>
      <c r="C428" s="522">
        <v>107406</v>
      </c>
      <c r="D428" s="522">
        <v>109657</v>
      </c>
      <c r="E428" s="523">
        <f>SUM(D428/C428)</f>
        <v>1.020957860827142</v>
      </c>
    </row>
    <row r="429" spans="1:5" ht="12.75">
      <c r="A429" s="515"/>
      <c r="B429" s="545" t="s">
        <v>388</v>
      </c>
      <c r="C429" s="522"/>
      <c r="D429" s="522"/>
      <c r="E429" s="523"/>
    </row>
    <row r="430" spans="1:5" ht="13.5" thickBot="1">
      <c r="A430" s="515"/>
      <c r="B430" s="546" t="s">
        <v>387</v>
      </c>
      <c r="C430" s="529"/>
      <c r="D430" s="529"/>
      <c r="E430" s="887"/>
    </row>
    <row r="431" spans="1:5" ht="13.5" thickBot="1">
      <c r="A431" s="515"/>
      <c r="B431" s="547" t="s">
        <v>916</v>
      </c>
      <c r="C431" s="531">
        <f>SUM(C426:C430)</f>
        <v>425385</v>
      </c>
      <c r="D431" s="531">
        <f>SUM(D426:D430)</f>
        <v>434851</v>
      </c>
      <c r="E431" s="890">
        <f>SUM(D431/C431)</f>
        <v>1.0222527827732524</v>
      </c>
    </row>
    <row r="432" spans="1:5" ht="12.75">
      <c r="A432" s="515"/>
      <c r="B432" s="544" t="s">
        <v>252</v>
      </c>
      <c r="C432" s="522"/>
      <c r="D432" s="522"/>
      <c r="E432" s="523"/>
    </row>
    <row r="433" spans="1:5" ht="12.75">
      <c r="A433" s="515"/>
      <c r="B433" s="544" t="s">
        <v>253</v>
      </c>
      <c r="C433" s="522"/>
      <c r="D433" s="522"/>
      <c r="E433" s="523"/>
    </row>
    <row r="434" spans="1:5" ht="13.5" thickBot="1">
      <c r="A434" s="515"/>
      <c r="B434" s="546" t="s">
        <v>396</v>
      </c>
      <c r="C434" s="529"/>
      <c r="D434" s="529"/>
      <c r="E434" s="887"/>
    </row>
    <row r="435" spans="1:5" ht="13.5" thickBot="1">
      <c r="A435" s="515"/>
      <c r="B435" s="548" t="s">
        <v>923</v>
      </c>
      <c r="C435" s="549"/>
      <c r="D435" s="549"/>
      <c r="E435" s="887"/>
    </row>
    <row r="436" spans="1:5" ht="13.5" thickBot="1">
      <c r="A436" s="515"/>
      <c r="B436" s="550" t="s">
        <v>939</v>
      </c>
      <c r="C436" s="549"/>
      <c r="D436" s="549"/>
      <c r="E436" s="887"/>
    </row>
    <row r="437" spans="1:5" ht="15.75" thickBot="1">
      <c r="A437" s="510"/>
      <c r="B437" s="551" t="s">
        <v>32</v>
      </c>
      <c r="C437" s="543">
        <f>SUM(C431+C435+C436)</f>
        <v>425385</v>
      </c>
      <c r="D437" s="543">
        <f>SUM(D431+D435+D436)</f>
        <v>434851</v>
      </c>
      <c r="E437" s="888">
        <f>SUM(D437/C437)</f>
        <v>1.0222527827732524</v>
      </c>
    </row>
    <row r="438" spans="1:5" ht="15">
      <c r="A438" s="553">
        <v>2875</v>
      </c>
      <c r="B438" s="565" t="s">
        <v>356</v>
      </c>
      <c r="C438" s="522"/>
      <c r="D438" s="522"/>
      <c r="E438" s="523"/>
    </row>
    <row r="439" spans="1:5" ht="12.75">
      <c r="A439" s="515"/>
      <c r="B439" s="517" t="s">
        <v>166</v>
      </c>
      <c r="C439" s="515"/>
      <c r="D439" s="515"/>
      <c r="E439" s="523"/>
    </row>
    <row r="440" spans="1:5" ht="13.5" thickBot="1">
      <c r="A440" s="515"/>
      <c r="B440" s="518" t="s">
        <v>167</v>
      </c>
      <c r="C440" s="510"/>
      <c r="D440" s="529">
        <v>6991</v>
      </c>
      <c r="E440" s="887"/>
    </row>
    <row r="441" spans="1:5" ht="13.5" thickBot="1">
      <c r="A441" s="515"/>
      <c r="B441" s="520" t="s">
        <v>181</v>
      </c>
      <c r="C441" s="510"/>
      <c r="D441" s="891">
        <f>SUM(D440)</f>
        <v>6991</v>
      </c>
      <c r="E441" s="887"/>
    </row>
    <row r="442" spans="1:5" ht="12.75">
      <c r="A442" s="515"/>
      <c r="B442" s="517" t="s">
        <v>169</v>
      </c>
      <c r="C442" s="522">
        <v>304</v>
      </c>
      <c r="D442" s="522">
        <v>304</v>
      </c>
      <c r="E442" s="523">
        <f>SUM(D442/C442)</f>
        <v>1</v>
      </c>
    </row>
    <row r="443" spans="1:5" ht="12.75">
      <c r="A443" s="515"/>
      <c r="B443" s="524" t="s">
        <v>170</v>
      </c>
      <c r="C443" s="525"/>
      <c r="D443" s="525"/>
      <c r="E443" s="523"/>
    </row>
    <row r="444" spans="1:5" ht="12.75">
      <c r="A444" s="515"/>
      <c r="B444" s="524" t="s">
        <v>171</v>
      </c>
      <c r="C444" s="525">
        <v>304</v>
      </c>
      <c r="D444" s="525">
        <v>304</v>
      </c>
      <c r="E444" s="523">
        <f>SUM(D444/C444)</f>
        <v>1</v>
      </c>
    </row>
    <row r="445" spans="1:5" ht="12.75">
      <c r="A445" s="515"/>
      <c r="B445" s="526" t="s">
        <v>172</v>
      </c>
      <c r="C445" s="522">
        <v>2759</v>
      </c>
      <c r="D445" s="522">
        <v>2759</v>
      </c>
      <c r="E445" s="523">
        <f>SUM(D445/C445)</f>
        <v>1</v>
      </c>
    </row>
    <row r="446" spans="1:5" ht="12.75">
      <c r="A446" s="515"/>
      <c r="B446" s="526" t="s">
        <v>173</v>
      </c>
      <c r="C446" s="522">
        <v>38688</v>
      </c>
      <c r="D446" s="522">
        <v>38688</v>
      </c>
      <c r="E446" s="523">
        <f>SUM(D446/C446)</f>
        <v>1</v>
      </c>
    </row>
    <row r="447" spans="1:5" ht="12.75">
      <c r="A447" s="515"/>
      <c r="B447" s="526" t="s">
        <v>174</v>
      </c>
      <c r="C447" s="522">
        <v>10246</v>
      </c>
      <c r="D447" s="522">
        <v>10246</v>
      </c>
      <c r="E447" s="523">
        <f>SUM(D447/C447)</f>
        <v>1</v>
      </c>
    </row>
    <row r="448" spans="1:5" ht="12.75">
      <c r="A448" s="515"/>
      <c r="B448" s="527" t="s">
        <v>175</v>
      </c>
      <c r="C448" s="522"/>
      <c r="D448" s="522"/>
      <c r="E448" s="523"/>
    </row>
    <row r="449" spans="1:5" ht="13.5" thickBot="1">
      <c r="A449" s="515"/>
      <c r="B449" s="528" t="s">
        <v>176</v>
      </c>
      <c r="C449" s="529"/>
      <c r="D449" s="529"/>
      <c r="E449" s="887"/>
    </row>
    <row r="450" spans="1:5" ht="13.5" thickBot="1">
      <c r="A450" s="515"/>
      <c r="B450" s="530" t="s">
        <v>414</v>
      </c>
      <c r="C450" s="531">
        <f>SUM(C442+C445+C446+C447+C449)</f>
        <v>51997</v>
      </c>
      <c r="D450" s="531">
        <f>SUM(D442+D445+D446+D447+D449)</f>
        <v>51997</v>
      </c>
      <c r="E450" s="888">
        <f>SUM(D450/C450)</f>
        <v>1</v>
      </c>
    </row>
    <row r="451" spans="1:5" ht="13.5" thickBot="1">
      <c r="A451" s="515"/>
      <c r="B451" s="533" t="s">
        <v>924</v>
      </c>
      <c r="C451" s="534">
        <f>SUM(C450+C441)</f>
        <v>51997</v>
      </c>
      <c r="D451" s="534">
        <f>SUM(D450+D441)</f>
        <v>58988</v>
      </c>
      <c r="E451" s="888">
        <f>SUM(D451/C451)</f>
        <v>1.1344500644267939</v>
      </c>
    </row>
    <row r="452" spans="1:5" ht="13.5" thickBot="1">
      <c r="A452" s="515"/>
      <c r="B452" s="535" t="s">
        <v>925</v>
      </c>
      <c r="C452" s="536"/>
      <c r="D452" s="536"/>
      <c r="E452" s="887"/>
    </row>
    <row r="453" spans="1:5" ht="12.75">
      <c r="A453" s="515"/>
      <c r="B453" s="343" t="s">
        <v>177</v>
      </c>
      <c r="C453" s="537"/>
      <c r="D453" s="537">
        <v>22447</v>
      </c>
      <c r="E453" s="523"/>
    </row>
    <row r="454" spans="1:5" ht="12.75">
      <c r="A454" s="515"/>
      <c r="B454" s="276" t="s">
        <v>178</v>
      </c>
      <c r="C454" s="522">
        <v>489348</v>
      </c>
      <c r="D454" s="522">
        <v>492524</v>
      </c>
      <c r="E454" s="523">
        <f>SUM(D454/C454)</f>
        <v>1.006490268684045</v>
      </c>
    </row>
    <row r="455" spans="1:5" ht="13.5" thickBot="1">
      <c r="A455" s="515"/>
      <c r="B455" s="299" t="s">
        <v>179</v>
      </c>
      <c r="C455" s="529"/>
      <c r="D455" s="529"/>
      <c r="E455" s="887"/>
    </row>
    <row r="456" spans="1:5" ht="13.5" thickBot="1">
      <c r="A456" s="515"/>
      <c r="B456" s="538" t="s">
        <v>917</v>
      </c>
      <c r="C456" s="539">
        <f>SUM(C454:C455)</f>
        <v>489348</v>
      </c>
      <c r="D456" s="539">
        <f>SUM(D453:D455)</f>
        <v>514971</v>
      </c>
      <c r="E456" s="888">
        <f>SUM(D456/C456)</f>
        <v>1.0523615096005297</v>
      </c>
    </row>
    <row r="457" spans="1:5" ht="13.5" thickBot="1">
      <c r="A457" s="515"/>
      <c r="B457" s="540" t="s">
        <v>938</v>
      </c>
      <c r="C457" s="539"/>
      <c r="D457" s="539"/>
      <c r="E457" s="887"/>
    </row>
    <row r="458" spans="1:5" ht="15.75" thickBot="1">
      <c r="A458" s="515"/>
      <c r="B458" s="542" t="s">
        <v>936</v>
      </c>
      <c r="C458" s="543">
        <f>SUM(C451+C452+C456)</f>
        <v>541345</v>
      </c>
      <c r="D458" s="543">
        <f>SUM(D451+D452+D456)</f>
        <v>573959</v>
      </c>
      <c r="E458" s="888">
        <f>SUM(D458/C458)</f>
        <v>1.0602462385354996</v>
      </c>
    </row>
    <row r="459" spans="1:5" ht="12.75">
      <c r="A459" s="515"/>
      <c r="B459" s="544" t="s">
        <v>384</v>
      </c>
      <c r="C459" s="522">
        <v>296079</v>
      </c>
      <c r="D459" s="522">
        <v>317570</v>
      </c>
      <c r="E459" s="523">
        <f>SUM(D459/C459)</f>
        <v>1.0725853572864</v>
      </c>
    </row>
    <row r="460" spans="1:5" ht="12.75">
      <c r="A460" s="515"/>
      <c r="B460" s="544" t="s">
        <v>385</v>
      </c>
      <c r="C460" s="522">
        <v>85499</v>
      </c>
      <c r="D460" s="522">
        <v>91145</v>
      </c>
      <c r="E460" s="523">
        <f>SUM(D460/C460)</f>
        <v>1.066035860068539</v>
      </c>
    </row>
    <row r="461" spans="1:5" ht="12.75">
      <c r="A461" s="515"/>
      <c r="B461" s="544" t="s">
        <v>386</v>
      </c>
      <c r="C461" s="522">
        <v>151767</v>
      </c>
      <c r="D461" s="522">
        <v>157244</v>
      </c>
      <c r="E461" s="523">
        <f>SUM(D461/C461)</f>
        <v>1.036088214170406</v>
      </c>
    </row>
    <row r="462" spans="1:5" ht="12.75">
      <c r="A462" s="515"/>
      <c r="B462" s="545" t="s">
        <v>388</v>
      </c>
      <c r="C462" s="522"/>
      <c r="D462" s="522"/>
      <c r="E462" s="523"/>
    </row>
    <row r="463" spans="1:5" ht="13.5" thickBot="1">
      <c r="A463" s="515"/>
      <c r="B463" s="546" t="s">
        <v>387</v>
      </c>
      <c r="C463" s="529"/>
      <c r="D463" s="529"/>
      <c r="E463" s="887"/>
    </row>
    <row r="464" spans="1:5" ht="13.5" thickBot="1">
      <c r="A464" s="515"/>
      <c r="B464" s="547" t="s">
        <v>916</v>
      </c>
      <c r="C464" s="531">
        <f>SUM(C459:C463)</f>
        <v>533345</v>
      </c>
      <c r="D464" s="531">
        <f>SUM(D459:D463)</f>
        <v>565959</v>
      </c>
      <c r="E464" s="888">
        <f aca="true" t="shared" si="5" ref="E464:E525">SUM(D464/C464)</f>
        <v>1.0611499123456674</v>
      </c>
    </row>
    <row r="465" spans="1:5" ht="12.75">
      <c r="A465" s="515"/>
      <c r="B465" s="544" t="s">
        <v>252</v>
      </c>
      <c r="C465" s="522"/>
      <c r="D465" s="522"/>
      <c r="E465" s="523"/>
    </row>
    <row r="466" spans="1:5" ht="12.75">
      <c r="A466" s="515"/>
      <c r="B466" s="544" t="s">
        <v>253</v>
      </c>
      <c r="C466" s="522">
        <v>8000</v>
      </c>
      <c r="D466" s="522">
        <v>8000</v>
      </c>
      <c r="E466" s="523">
        <f t="shared" si="5"/>
        <v>1</v>
      </c>
    </row>
    <row r="467" spans="1:5" ht="13.5" thickBot="1">
      <c r="A467" s="515"/>
      <c r="B467" s="546" t="s">
        <v>396</v>
      </c>
      <c r="C467" s="529"/>
      <c r="D467" s="529"/>
      <c r="E467" s="887"/>
    </row>
    <row r="468" spans="1:5" ht="13.5" thickBot="1">
      <c r="A468" s="515"/>
      <c r="B468" s="548" t="s">
        <v>923</v>
      </c>
      <c r="C468" s="531">
        <f>SUM(C466:C467)</f>
        <v>8000</v>
      </c>
      <c r="D468" s="531">
        <f>SUM(D466:D467)</f>
        <v>8000</v>
      </c>
      <c r="E468" s="888">
        <f t="shared" si="5"/>
        <v>1</v>
      </c>
    </row>
    <row r="469" spans="1:5" ht="13.5" thickBot="1">
      <c r="A469" s="515"/>
      <c r="B469" s="550" t="s">
        <v>939</v>
      </c>
      <c r="C469" s="549"/>
      <c r="D469" s="549"/>
      <c r="E469" s="887"/>
    </row>
    <row r="470" spans="1:5" ht="15.75" thickBot="1">
      <c r="A470" s="510"/>
      <c r="B470" s="551" t="s">
        <v>32</v>
      </c>
      <c r="C470" s="543">
        <f>SUM(C464+C468+C469)</f>
        <v>541345</v>
      </c>
      <c r="D470" s="543">
        <f>SUM(D464+D468+D469)</f>
        <v>573959</v>
      </c>
      <c r="E470" s="888">
        <f t="shared" si="5"/>
        <v>1.0602462385354996</v>
      </c>
    </row>
    <row r="471" spans="1:5" ht="15">
      <c r="A471" s="564">
        <v>2898</v>
      </c>
      <c r="B471" s="555" t="s">
        <v>406</v>
      </c>
      <c r="C471" s="558"/>
      <c r="D471" s="558"/>
      <c r="E471" s="523"/>
    </row>
    <row r="472" spans="1:5" ht="12.75">
      <c r="A472" s="515"/>
      <c r="B472" s="517" t="s">
        <v>166</v>
      </c>
      <c r="C472" s="515"/>
      <c r="D472" s="515"/>
      <c r="E472" s="523"/>
    </row>
    <row r="473" spans="1:5" ht="13.5" thickBot="1">
      <c r="A473" s="515"/>
      <c r="B473" s="518" t="s">
        <v>167</v>
      </c>
      <c r="C473" s="510"/>
      <c r="D473" s="529">
        <f>SUM(D440+D407)</f>
        <v>6991</v>
      </c>
      <c r="E473" s="887"/>
    </row>
    <row r="474" spans="1:5" ht="13.5" thickBot="1">
      <c r="A474" s="515"/>
      <c r="B474" s="520" t="s">
        <v>181</v>
      </c>
      <c r="C474" s="510"/>
      <c r="D474" s="891">
        <f>SUM(D473)</f>
        <v>6991</v>
      </c>
      <c r="E474" s="887"/>
    </row>
    <row r="475" spans="1:5" ht="12.75">
      <c r="A475" s="515"/>
      <c r="B475" s="517" t="s">
        <v>169</v>
      </c>
      <c r="C475" s="522">
        <f aca="true" t="shared" si="6" ref="C475:D482">SUM(C442+C409)</f>
        <v>304</v>
      </c>
      <c r="D475" s="522">
        <f t="shared" si="6"/>
        <v>304</v>
      </c>
      <c r="E475" s="523">
        <f t="shared" si="5"/>
        <v>1</v>
      </c>
    </row>
    <row r="476" spans="1:5" ht="12.75">
      <c r="A476" s="515"/>
      <c r="B476" s="524" t="s">
        <v>170</v>
      </c>
      <c r="C476" s="525">
        <f t="shared" si="6"/>
        <v>0</v>
      </c>
      <c r="D476" s="525">
        <f t="shared" si="6"/>
        <v>0</v>
      </c>
      <c r="E476" s="523"/>
    </row>
    <row r="477" spans="1:5" ht="12.75">
      <c r="A477" s="515"/>
      <c r="B477" s="524" t="s">
        <v>171</v>
      </c>
      <c r="C477" s="525">
        <f t="shared" si="6"/>
        <v>304</v>
      </c>
      <c r="D477" s="525">
        <f t="shared" si="6"/>
        <v>304</v>
      </c>
      <c r="E477" s="523">
        <f t="shared" si="5"/>
        <v>1</v>
      </c>
    </row>
    <row r="478" spans="1:5" ht="12.75">
      <c r="A478" s="515"/>
      <c r="B478" s="526" t="s">
        <v>172</v>
      </c>
      <c r="C478" s="522">
        <f t="shared" si="6"/>
        <v>5859</v>
      </c>
      <c r="D478" s="522">
        <f t="shared" si="6"/>
        <v>5859</v>
      </c>
      <c r="E478" s="523">
        <f t="shared" si="5"/>
        <v>1</v>
      </c>
    </row>
    <row r="479" spans="1:5" ht="12.75">
      <c r="A479" s="515"/>
      <c r="B479" s="526" t="s">
        <v>173</v>
      </c>
      <c r="C479" s="522">
        <f t="shared" si="6"/>
        <v>59215</v>
      </c>
      <c r="D479" s="522">
        <f t="shared" si="6"/>
        <v>65531</v>
      </c>
      <c r="E479" s="523">
        <f t="shared" si="5"/>
        <v>1.106662163303217</v>
      </c>
    </row>
    <row r="480" spans="1:5" ht="12.75">
      <c r="A480" s="515"/>
      <c r="B480" s="526" t="s">
        <v>174</v>
      </c>
      <c r="C480" s="522">
        <f t="shared" si="6"/>
        <v>16625</v>
      </c>
      <c r="D480" s="522">
        <f t="shared" si="6"/>
        <v>16625</v>
      </c>
      <c r="E480" s="523">
        <f t="shared" si="5"/>
        <v>1</v>
      </c>
    </row>
    <row r="481" spans="1:5" ht="12.75">
      <c r="A481" s="515"/>
      <c r="B481" s="527" t="s">
        <v>175</v>
      </c>
      <c r="C481" s="522">
        <f t="shared" si="6"/>
        <v>0</v>
      </c>
      <c r="D481" s="522">
        <f t="shared" si="6"/>
        <v>0</v>
      </c>
      <c r="E481" s="523"/>
    </row>
    <row r="482" spans="1:5" ht="13.5" thickBot="1">
      <c r="A482" s="515"/>
      <c r="B482" s="528" t="s">
        <v>176</v>
      </c>
      <c r="C482" s="522">
        <f t="shared" si="6"/>
        <v>6316</v>
      </c>
      <c r="D482" s="522">
        <f t="shared" si="6"/>
        <v>0</v>
      </c>
      <c r="E482" s="887">
        <f t="shared" si="5"/>
        <v>0</v>
      </c>
    </row>
    <row r="483" spans="1:5" ht="13.5" thickBot="1">
      <c r="A483" s="515"/>
      <c r="B483" s="530" t="s">
        <v>414</v>
      </c>
      <c r="C483" s="531">
        <f>SUM(C475+C478+C479+C480+C482)</f>
        <v>88319</v>
      </c>
      <c r="D483" s="531">
        <f>SUM(D475+D478+D479+D480+D482)</f>
        <v>88319</v>
      </c>
      <c r="E483" s="888">
        <f t="shared" si="5"/>
        <v>1</v>
      </c>
    </row>
    <row r="484" spans="1:5" ht="13.5" thickBot="1">
      <c r="A484" s="515"/>
      <c r="B484" s="533" t="s">
        <v>924</v>
      </c>
      <c r="C484" s="534">
        <f>SUM(C483+C474)</f>
        <v>88319</v>
      </c>
      <c r="D484" s="534">
        <f>SUM(D483+D474)</f>
        <v>95310</v>
      </c>
      <c r="E484" s="888">
        <f t="shared" si="5"/>
        <v>1.079156240446563</v>
      </c>
    </row>
    <row r="485" spans="1:5" ht="13.5" thickBot="1">
      <c r="A485" s="515"/>
      <c r="B485" s="535" t="s">
        <v>925</v>
      </c>
      <c r="C485" s="536"/>
      <c r="D485" s="536"/>
      <c r="E485" s="887"/>
    </row>
    <row r="486" spans="1:5" ht="12.75">
      <c r="A486" s="515"/>
      <c r="B486" s="343" t="s">
        <v>177</v>
      </c>
      <c r="C486" s="537"/>
      <c r="D486" s="537">
        <f>SUM(D453+D420)</f>
        <v>30191</v>
      </c>
      <c r="E486" s="523"/>
    </row>
    <row r="487" spans="1:5" ht="12.75">
      <c r="A487" s="515"/>
      <c r="B487" s="276" t="s">
        <v>178</v>
      </c>
      <c r="C487" s="522">
        <f>SUM(C454+C421)</f>
        <v>876311</v>
      </c>
      <c r="D487" s="522">
        <f>SUM(D454+D421)</f>
        <v>881209</v>
      </c>
      <c r="E487" s="523">
        <f t="shared" si="5"/>
        <v>1.0055893398576532</v>
      </c>
    </row>
    <row r="488" spans="1:5" ht="13.5" thickBot="1">
      <c r="A488" s="515"/>
      <c r="B488" s="299" t="s">
        <v>179</v>
      </c>
      <c r="C488" s="529">
        <f>SUM(C455+C422)</f>
        <v>2100</v>
      </c>
      <c r="D488" s="529">
        <f>SUM(D455+D422)</f>
        <v>2100</v>
      </c>
      <c r="E488" s="887">
        <f t="shared" si="5"/>
        <v>1</v>
      </c>
    </row>
    <row r="489" spans="1:5" ht="13.5" thickBot="1">
      <c r="A489" s="515"/>
      <c r="B489" s="538" t="s">
        <v>917</v>
      </c>
      <c r="C489" s="539">
        <f>SUM(C487:C488)</f>
        <v>878411</v>
      </c>
      <c r="D489" s="539">
        <f>SUM(D486:D488)</f>
        <v>913500</v>
      </c>
      <c r="E489" s="888">
        <f t="shared" si="5"/>
        <v>1.0399459933903379</v>
      </c>
    </row>
    <row r="490" spans="1:5" ht="13.5" thickBot="1">
      <c r="A490" s="515"/>
      <c r="B490" s="540" t="s">
        <v>938</v>
      </c>
      <c r="C490" s="539"/>
      <c r="D490" s="539"/>
      <c r="E490" s="889" t="s">
        <v>316</v>
      </c>
    </row>
    <row r="491" spans="1:5" ht="15.75" thickBot="1">
      <c r="A491" s="515"/>
      <c r="B491" s="542" t="s">
        <v>936</v>
      </c>
      <c r="C491" s="543">
        <f>SUM(C484+C485+C489)</f>
        <v>966730</v>
      </c>
      <c r="D491" s="543">
        <f>SUM(D484+D485+D489)</f>
        <v>1008810</v>
      </c>
      <c r="E491" s="890">
        <f t="shared" si="5"/>
        <v>1.04352818263631</v>
      </c>
    </row>
    <row r="492" spans="1:5" ht="12.75">
      <c r="A492" s="515"/>
      <c r="B492" s="544" t="s">
        <v>384</v>
      </c>
      <c r="C492" s="522">
        <f aca="true" t="shared" si="7" ref="C492:D496">SUM(C459+C426)</f>
        <v>541423</v>
      </c>
      <c r="D492" s="522">
        <f t="shared" si="7"/>
        <v>568660</v>
      </c>
      <c r="E492" s="523">
        <f t="shared" si="5"/>
        <v>1.050306322413344</v>
      </c>
    </row>
    <row r="493" spans="1:5" ht="12.75">
      <c r="A493" s="515"/>
      <c r="B493" s="544" t="s">
        <v>385</v>
      </c>
      <c r="C493" s="522">
        <f t="shared" si="7"/>
        <v>158134</v>
      </c>
      <c r="D493" s="522">
        <f t="shared" si="7"/>
        <v>165249</v>
      </c>
      <c r="E493" s="523">
        <f t="shared" si="5"/>
        <v>1.0449934865367347</v>
      </c>
    </row>
    <row r="494" spans="1:5" ht="12.75">
      <c r="A494" s="515"/>
      <c r="B494" s="544" t="s">
        <v>386</v>
      </c>
      <c r="C494" s="522">
        <f t="shared" si="7"/>
        <v>259173</v>
      </c>
      <c r="D494" s="522">
        <f t="shared" si="7"/>
        <v>266901</v>
      </c>
      <c r="E494" s="523">
        <f t="shared" si="5"/>
        <v>1.0298179208482365</v>
      </c>
    </row>
    <row r="495" spans="1:5" ht="12.75">
      <c r="A495" s="515"/>
      <c r="B495" s="545" t="s">
        <v>388</v>
      </c>
      <c r="C495" s="522">
        <f t="shared" si="7"/>
        <v>0</v>
      </c>
      <c r="D495" s="522">
        <f t="shared" si="7"/>
        <v>0</v>
      </c>
      <c r="E495" s="523"/>
    </row>
    <row r="496" spans="1:5" ht="13.5" thickBot="1">
      <c r="A496" s="515"/>
      <c r="B496" s="546" t="s">
        <v>387</v>
      </c>
      <c r="C496" s="522">
        <f t="shared" si="7"/>
        <v>0</v>
      </c>
      <c r="D496" s="522">
        <f t="shared" si="7"/>
        <v>0</v>
      </c>
      <c r="E496" s="887"/>
    </row>
    <row r="497" spans="1:5" ht="13.5" thickBot="1">
      <c r="A497" s="515"/>
      <c r="B497" s="547" t="s">
        <v>916</v>
      </c>
      <c r="C497" s="531">
        <f>SUM(C492:C496)</f>
        <v>958730</v>
      </c>
      <c r="D497" s="531">
        <f>SUM(D492:D496)</f>
        <v>1000810</v>
      </c>
      <c r="E497" s="890">
        <f t="shared" si="5"/>
        <v>1.0438913979952646</v>
      </c>
    </row>
    <row r="498" spans="1:5" ht="12.75">
      <c r="A498" s="515"/>
      <c r="B498" s="544" t="s">
        <v>252</v>
      </c>
      <c r="C498" s="522"/>
      <c r="D498" s="522"/>
      <c r="E498" s="523"/>
    </row>
    <row r="499" spans="1:5" ht="12.75">
      <c r="A499" s="515"/>
      <c r="B499" s="544" t="s">
        <v>253</v>
      </c>
      <c r="C499" s="522">
        <f>SUM(C466)</f>
        <v>8000</v>
      </c>
      <c r="D499" s="522">
        <f>SUM(D466)</f>
        <v>8000</v>
      </c>
      <c r="E499" s="523">
        <f t="shared" si="5"/>
        <v>1</v>
      </c>
    </row>
    <row r="500" spans="1:5" ht="13.5" thickBot="1">
      <c r="A500" s="515"/>
      <c r="B500" s="546" t="s">
        <v>396</v>
      </c>
      <c r="C500" s="529"/>
      <c r="D500" s="529"/>
      <c r="E500" s="887"/>
    </row>
    <row r="501" spans="1:5" ht="13.5" thickBot="1">
      <c r="A501" s="515"/>
      <c r="B501" s="548" t="s">
        <v>923</v>
      </c>
      <c r="C501" s="531">
        <f>SUM(C499)</f>
        <v>8000</v>
      </c>
      <c r="D501" s="531">
        <f>SUM(D499)</f>
        <v>8000</v>
      </c>
      <c r="E501" s="890">
        <f t="shared" si="5"/>
        <v>1</v>
      </c>
    </row>
    <row r="502" spans="1:5" ht="13.5" thickBot="1">
      <c r="A502" s="515"/>
      <c r="B502" s="550" t="s">
        <v>939</v>
      </c>
      <c r="C502" s="549"/>
      <c r="D502" s="549"/>
      <c r="E502" s="889"/>
    </row>
    <row r="503" spans="1:5" ht="15.75" thickBot="1">
      <c r="A503" s="510"/>
      <c r="B503" s="551" t="s">
        <v>32</v>
      </c>
      <c r="C503" s="543">
        <f>SUM(C497+C501+C502)</f>
        <v>966730</v>
      </c>
      <c r="D503" s="543">
        <f>SUM(D497+D501+D502)</f>
        <v>1008810</v>
      </c>
      <c r="E503" s="888">
        <f t="shared" si="5"/>
        <v>1.04352818263631</v>
      </c>
    </row>
    <row r="504" spans="1:5" ht="15">
      <c r="A504" s="553">
        <v>2985</v>
      </c>
      <c r="B504" s="554" t="s">
        <v>407</v>
      </c>
      <c r="C504" s="522"/>
      <c r="D504" s="522"/>
      <c r="E504" s="523"/>
    </row>
    <row r="505" spans="1:5" ht="12.75">
      <c r="A505" s="515"/>
      <c r="B505" s="517" t="s">
        <v>166</v>
      </c>
      <c r="C505" s="515"/>
      <c r="D505" s="515"/>
      <c r="E505" s="523"/>
    </row>
    <row r="506" spans="1:5" ht="13.5" thickBot="1">
      <c r="A506" s="515"/>
      <c r="B506" s="518" t="s">
        <v>167</v>
      </c>
      <c r="C506" s="510"/>
      <c r="D506" s="510"/>
      <c r="E506" s="887"/>
    </row>
    <row r="507" spans="1:5" ht="13.5" thickBot="1">
      <c r="A507" s="515"/>
      <c r="B507" s="520" t="s">
        <v>181</v>
      </c>
      <c r="C507" s="510"/>
      <c r="D507" s="510"/>
      <c r="E507" s="889"/>
    </row>
    <row r="508" spans="1:5" ht="12.75">
      <c r="A508" s="515"/>
      <c r="B508" s="517" t="s">
        <v>169</v>
      </c>
      <c r="C508" s="522">
        <v>65000</v>
      </c>
      <c r="D508" s="522">
        <v>65000</v>
      </c>
      <c r="E508" s="523">
        <f t="shared" si="5"/>
        <v>1</v>
      </c>
    </row>
    <row r="509" spans="1:5" ht="12.75">
      <c r="A509" s="515"/>
      <c r="B509" s="524" t="s">
        <v>170</v>
      </c>
      <c r="C509" s="525">
        <v>40000</v>
      </c>
      <c r="D509" s="525">
        <v>40000</v>
      </c>
      <c r="E509" s="909">
        <f t="shared" si="5"/>
        <v>1</v>
      </c>
    </row>
    <row r="510" spans="1:5" ht="12.75">
      <c r="A510" s="515"/>
      <c r="B510" s="524" t="s">
        <v>171</v>
      </c>
      <c r="C510" s="525">
        <v>25000</v>
      </c>
      <c r="D510" s="525">
        <v>25000</v>
      </c>
      <c r="E510" s="909">
        <f t="shared" si="5"/>
        <v>1</v>
      </c>
    </row>
    <row r="511" spans="1:5" ht="12.75">
      <c r="A511" s="515"/>
      <c r="B511" s="526" t="s">
        <v>172</v>
      </c>
      <c r="C511" s="522"/>
      <c r="D511" s="522"/>
      <c r="E511" s="523"/>
    </row>
    <row r="512" spans="1:5" ht="12.75">
      <c r="A512" s="515"/>
      <c r="B512" s="526" t="s">
        <v>173</v>
      </c>
      <c r="C512" s="522"/>
      <c r="D512" s="522"/>
      <c r="E512" s="523"/>
    </row>
    <row r="513" spans="1:5" ht="12.75">
      <c r="A513" s="515"/>
      <c r="B513" s="526" t="s">
        <v>174</v>
      </c>
      <c r="C513" s="522">
        <v>15000</v>
      </c>
      <c r="D513" s="522">
        <v>15000</v>
      </c>
      <c r="E513" s="523">
        <f t="shared" si="5"/>
        <v>1</v>
      </c>
    </row>
    <row r="514" spans="1:5" ht="12.75">
      <c r="A514" s="515"/>
      <c r="B514" s="527" t="s">
        <v>175</v>
      </c>
      <c r="C514" s="522"/>
      <c r="D514" s="522"/>
      <c r="E514" s="523"/>
    </row>
    <row r="515" spans="1:5" ht="13.5" thickBot="1">
      <c r="A515" s="515"/>
      <c r="B515" s="528" t="s">
        <v>176</v>
      </c>
      <c r="C515" s="522"/>
      <c r="D515" s="522"/>
      <c r="E515" s="887"/>
    </row>
    <row r="516" spans="1:5" ht="13.5" thickBot="1">
      <c r="A516" s="515"/>
      <c r="B516" s="530" t="s">
        <v>414</v>
      </c>
      <c r="C516" s="531">
        <f>SUM(C508+C511+C512+C513+C515)</f>
        <v>80000</v>
      </c>
      <c r="D516" s="531">
        <f>SUM(D508+D511+D512+D513+D515)</f>
        <v>80000</v>
      </c>
      <c r="E516" s="890">
        <f t="shared" si="5"/>
        <v>1</v>
      </c>
    </row>
    <row r="517" spans="1:5" ht="13.5" thickBot="1">
      <c r="A517" s="515"/>
      <c r="B517" s="533" t="s">
        <v>924</v>
      </c>
      <c r="C517" s="534">
        <f>SUM(C516+C507)</f>
        <v>80000</v>
      </c>
      <c r="D517" s="534">
        <f>SUM(D516+D507)</f>
        <v>80000</v>
      </c>
      <c r="E517" s="890">
        <f t="shared" si="5"/>
        <v>1</v>
      </c>
    </row>
    <row r="518" spans="1:5" ht="13.5" thickBot="1">
      <c r="A518" s="515"/>
      <c r="B518" s="535" t="s">
        <v>925</v>
      </c>
      <c r="C518" s="536"/>
      <c r="D518" s="536"/>
      <c r="E518" s="889"/>
    </row>
    <row r="519" spans="1:5" ht="12.75">
      <c r="A519" s="515"/>
      <c r="B519" s="343" t="s">
        <v>177</v>
      </c>
      <c r="C519" s="537"/>
      <c r="D519" s="537">
        <v>23339</v>
      </c>
      <c r="E519" s="523"/>
    </row>
    <row r="520" spans="1:5" ht="12.75">
      <c r="A520" s="515"/>
      <c r="B520" s="276" t="s">
        <v>178</v>
      </c>
      <c r="C520" s="522">
        <v>353600</v>
      </c>
      <c r="D520" s="522">
        <v>353835</v>
      </c>
      <c r="E520" s="523">
        <f t="shared" si="5"/>
        <v>1.000664592760181</v>
      </c>
    </row>
    <row r="521" spans="1:5" ht="13.5" thickBot="1">
      <c r="A521" s="515"/>
      <c r="B521" s="299" t="s">
        <v>179</v>
      </c>
      <c r="C521" s="529"/>
      <c r="D521" s="529"/>
      <c r="E521" s="887"/>
    </row>
    <row r="522" spans="1:5" ht="13.5" thickBot="1">
      <c r="A522" s="515"/>
      <c r="B522" s="538" t="s">
        <v>917</v>
      </c>
      <c r="C522" s="539">
        <f>SUM(C520:C521)</f>
        <v>353600</v>
      </c>
      <c r="D522" s="539">
        <f>SUM(D519:D521)</f>
        <v>377174</v>
      </c>
      <c r="E522" s="890">
        <f t="shared" si="5"/>
        <v>1.0666685520361991</v>
      </c>
    </row>
    <row r="523" spans="1:5" ht="13.5" thickBot="1">
      <c r="A523" s="515"/>
      <c r="B523" s="540" t="s">
        <v>938</v>
      </c>
      <c r="C523" s="539"/>
      <c r="D523" s="539"/>
      <c r="E523" s="889"/>
    </row>
    <row r="524" spans="1:5" ht="15.75" thickBot="1">
      <c r="A524" s="515"/>
      <c r="B524" s="542" t="s">
        <v>936</v>
      </c>
      <c r="C524" s="543">
        <f>SUM(C517+C518+C522)</f>
        <v>433600</v>
      </c>
      <c r="D524" s="543">
        <f>SUM(D517+D518+D522)</f>
        <v>457174</v>
      </c>
      <c r="E524" s="890">
        <f t="shared" si="5"/>
        <v>1.0543680811808118</v>
      </c>
    </row>
    <row r="525" spans="1:5" ht="12.75">
      <c r="A525" s="515"/>
      <c r="B525" s="544" t="s">
        <v>384</v>
      </c>
      <c r="C525" s="522">
        <v>127883</v>
      </c>
      <c r="D525" s="522">
        <v>130263</v>
      </c>
      <c r="E525" s="523">
        <f t="shared" si="5"/>
        <v>1.0186107613990913</v>
      </c>
    </row>
    <row r="526" spans="1:5" ht="12.75">
      <c r="A526" s="515"/>
      <c r="B526" s="544" t="s">
        <v>385</v>
      </c>
      <c r="C526" s="522">
        <v>34443</v>
      </c>
      <c r="D526" s="522">
        <v>35126</v>
      </c>
      <c r="E526" s="523">
        <f aca="true" t="shared" si="8" ref="E526:E569">SUM(D526/C526)</f>
        <v>1.0198298638329995</v>
      </c>
    </row>
    <row r="527" spans="1:5" ht="12.75">
      <c r="A527" s="515"/>
      <c r="B527" s="544" t="s">
        <v>386</v>
      </c>
      <c r="C527" s="522">
        <v>258274</v>
      </c>
      <c r="D527" s="522">
        <v>278785</v>
      </c>
      <c r="E527" s="523">
        <f t="shared" si="8"/>
        <v>1.079415659338532</v>
      </c>
    </row>
    <row r="528" spans="1:5" ht="12.75">
      <c r="A528" s="515"/>
      <c r="B528" s="545" t="s">
        <v>388</v>
      </c>
      <c r="C528" s="522"/>
      <c r="D528" s="522"/>
      <c r="E528" s="523"/>
    </row>
    <row r="529" spans="1:5" ht="13.5" thickBot="1">
      <c r="A529" s="515"/>
      <c r="B529" s="546" t="s">
        <v>387</v>
      </c>
      <c r="C529" s="522"/>
      <c r="D529" s="522"/>
      <c r="E529" s="887"/>
    </row>
    <row r="530" spans="1:5" ht="13.5" thickBot="1">
      <c r="A530" s="515"/>
      <c r="B530" s="547" t="s">
        <v>916</v>
      </c>
      <c r="C530" s="531">
        <f>SUM(C525:C529)</f>
        <v>420600</v>
      </c>
      <c r="D530" s="531">
        <f>SUM(D525:D529)</f>
        <v>444174</v>
      </c>
      <c r="E530" s="890">
        <f t="shared" si="8"/>
        <v>1.0560485021398003</v>
      </c>
    </row>
    <row r="531" spans="1:5" ht="12.75">
      <c r="A531" s="515"/>
      <c r="B531" s="544" t="s">
        <v>252</v>
      </c>
      <c r="C531" s="522"/>
      <c r="D531" s="522"/>
      <c r="E531" s="523"/>
    </row>
    <row r="532" spans="1:5" ht="12.75">
      <c r="A532" s="515"/>
      <c r="B532" s="544" t="s">
        <v>253</v>
      </c>
      <c r="C532" s="522">
        <v>13000</v>
      </c>
      <c r="D532" s="522">
        <v>13000</v>
      </c>
      <c r="E532" s="523">
        <f t="shared" si="8"/>
        <v>1</v>
      </c>
    </row>
    <row r="533" spans="1:5" ht="13.5" thickBot="1">
      <c r="A533" s="515"/>
      <c r="B533" s="546" t="s">
        <v>396</v>
      </c>
      <c r="C533" s="529"/>
      <c r="D533" s="529"/>
      <c r="E533" s="887"/>
    </row>
    <row r="534" spans="1:5" ht="13.5" thickBot="1">
      <c r="A534" s="515"/>
      <c r="B534" s="548" t="s">
        <v>923</v>
      </c>
      <c r="C534" s="531">
        <f>SUM(C532:C533)</f>
        <v>13000</v>
      </c>
      <c r="D534" s="531">
        <f>SUM(D532:D533)</f>
        <v>13000</v>
      </c>
      <c r="E534" s="890">
        <f t="shared" si="8"/>
        <v>1</v>
      </c>
    </row>
    <row r="535" spans="1:5" ht="13.5" thickBot="1">
      <c r="A535" s="515"/>
      <c r="B535" s="550" t="s">
        <v>939</v>
      </c>
      <c r="C535" s="549"/>
      <c r="D535" s="549"/>
      <c r="E535" s="889"/>
    </row>
    <row r="536" spans="1:5" ht="15.75" thickBot="1">
      <c r="A536" s="510"/>
      <c r="B536" s="551" t="s">
        <v>32</v>
      </c>
      <c r="C536" s="543">
        <f>SUM(C530+C534+C535)</f>
        <v>433600</v>
      </c>
      <c r="D536" s="543">
        <f>SUM(D530+D534+D535)</f>
        <v>457174</v>
      </c>
      <c r="E536" s="890">
        <f t="shared" si="8"/>
        <v>1.0543680811808118</v>
      </c>
    </row>
    <row r="537" spans="1:5" ht="15">
      <c r="A537" s="564">
        <v>2991</v>
      </c>
      <c r="B537" s="554" t="s">
        <v>182</v>
      </c>
      <c r="C537" s="558"/>
      <c r="D537" s="558"/>
      <c r="E537" s="523"/>
    </row>
    <row r="538" spans="1:5" ht="12.75">
      <c r="A538" s="515"/>
      <c r="B538" s="517" t="s">
        <v>166</v>
      </c>
      <c r="C538" s="515"/>
      <c r="D538" s="515"/>
      <c r="E538" s="523"/>
    </row>
    <row r="539" spans="1:5" ht="13.5" thickBot="1">
      <c r="A539" s="515"/>
      <c r="B539" s="518" t="s">
        <v>167</v>
      </c>
      <c r="C539" s="510"/>
      <c r="D539" s="529">
        <f>SUM(D473)</f>
        <v>6991</v>
      </c>
      <c r="E539" s="887"/>
    </row>
    <row r="540" spans="1:5" ht="13.5" thickBot="1">
      <c r="A540" s="515"/>
      <c r="B540" s="520" t="s">
        <v>181</v>
      </c>
      <c r="C540" s="510"/>
      <c r="D540" s="891">
        <f>SUM(D539)</f>
        <v>6991</v>
      </c>
      <c r="E540" s="889"/>
    </row>
    <row r="541" spans="1:5" ht="12.75">
      <c r="A541" s="515"/>
      <c r="B541" s="517" t="s">
        <v>169</v>
      </c>
      <c r="C541" s="522">
        <f aca="true" t="shared" si="9" ref="C541:D548">SUM(C508+C475+C376)</f>
        <v>102459</v>
      </c>
      <c r="D541" s="522">
        <f t="shared" si="9"/>
        <v>102459</v>
      </c>
      <c r="E541" s="523">
        <f t="shared" si="8"/>
        <v>1</v>
      </c>
    </row>
    <row r="542" spans="1:5" ht="12.75">
      <c r="A542" s="515"/>
      <c r="B542" s="524" t="s">
        <v>170</v>
      </c>
      <c r="C542" s="525">
        <f t="shared" si="9"/>
        <v>41455</v>
      </c>
      <c r="D542" s="525">
        <f t="shared" si="9"/>
        <v>41455</v>
      </c>
      <c r="E542" s="523">
        <f t="shared" si="8"/>
        <v>1</v>
      </c>
    </row>
    <row r="543" spans="1:5" ht="12.75">
      <c r="A543" s="515"/>
      <c r="B543" s="524" t="s">
        <v>171</v>
      </c>
      <c r="C543" s="525">
        <f t="shared" si="9"/>
        <v>61004</v>
      </c>
      <c r="D543" s="525">
        <f t="shared" si="9"/>
        <v>61004</v>
      </c>
      <c r="E543" s="523">
        <f t="shared" si="8"/>
        <v>1</v>
      </c>
    </row>
    <row r="544" spans="1:5" ht="12.75">
      <c r="A544" s="515"/>
      <c r="B544" s="526" t="s">
        <v>172</v>
      </c>
      <c r="C544" s="522">
        <f t="shared" si="9"/>
        <v>27859</v>
      </c>
      <c r="D544" s="522">
        <f t="shared" si="9"/>
        <v>27859</v>
      </c>
      <c r="E544" s="523">
        <f t="shared" si="8"/>
        <v>1</v>
      </c>
    </row>
    <row r="545" spans="1:5" ht="12.75">
      <c r="A545" s="515"/>
      <c r="B545" s="526" t="s">
        <v>173</v>
      </c>
      <c r="C545" s="522">
        <f t="shared" si="9"/>
        <v>215947</v>
      </c>
      <c r="D545" s="522">
        <f t="shared" si="9"/>
        <v>222263</v>
      </c>
      <c r="E545" s="523">
        <f t="shared" si="8"/>
        <v>1.0292479173130444</v>
      </c>
    </row>
    <row r="546" spans="1:5" ht="12.75">
      <c r="A546" s="515"/>
      <c r="B546" s="526" t="s">
        <v>174</v>
      </c>
      <c r="C546" s="522">
        <f t="shared" si="9"/>
        <v>78433</v>
      </c>
      <c r="D546" s="522">
        <f t="shared" si="9"/>
        <v>78433</v>
      </c>
      <c r="E546" s="523">
        <f t="shared" si="8"/>
        <v>1</v>
      </c>
    </row>
    <row r="547" spans="1:5" ht="12.75">
      <c r="A547" s="515"/>
      <c r="B547" s="527" t="s">
        <v>175</v>
      </c>
      <c r="C547" s="522">
        <f t="shared" si="9"/>
        <v>0</v>
      </c>
      <c r="D547" s="522">
        <f t="shared" si="9"/>
        <v>0</v>
      </c>
      <c r="E547" s="523"/>
    </row>
    <row r="548" spans="1:5" ht="13.5" thickBot="1">
      <c r="A548" s="515"/>
      <c r="B548" s="528" t="s">
        <v>176</v>
      </c>
      <c r="C548" s="522">
        <f t="shared" si="9"/>
        <v>15021</v>
      </c>
      <c r="D548" s="522">
        <f t="shared" si="9"/>
        <v>8705</v>
      </c>
      <c r="E548" s="887">
        <f t="shared" si="8"/>
        <v>0.5795220025297916</v>
      </c>
    </row>
    <row r="549" spans="1:5" ht="13.5" thickBot="1">
      <c r="A549" s="515"/>
      <c r="B549" s="530" t="s">
        <v>414</v>
      </c>
      <c r="C549" s="531">
        <f>SUM(C541+C544+C545+C546+C548)</f>
        <v>439719</v>
      </c>
      <c r="D549" s="531">
        <f>SUM(D541+D544+D545+D546+D548)</f>
        <v>439719</v>
      </c>
      <c r="E549" s="890">
        <f t="shared" si="8"/>
        <v>1</v>
      </c>
    </row>
    <row r="550" spans="1:5" ht="13.5" thickBot="1">
      <c r="A550" s="515"/>
      <c r="B550" s="533" t="s">
        <v>924</v>
      </c>
      <c r="C550" s="534">
        <f>SUM(C549+C540)</f>
        <v>439719</v>
      </c>
      <c r="D550" s="534">
        <f>SUM(D549+D540)</f>
        <v>446710</v>
      </c>
      <c r="E550" s="888">
        <f t="shared" si="8"/>
        <v>1.0158987899090102</v>
      </c>
    </row>
    <row r="551" spans="1:5" ht="13.5" thickBot="1">
      <c r="A551" s="515"/>
      <c r="B551" s="535" t="s">
        <v>925</v>
      </c>
      <c r="C551" s="536"/>
      <c r="D551" s="536"/>
      <c r="E551" s="887"/>
    </row>
    <row r="552" spans="1:5" ht="12.75">
      <c r="A552" s="515"/>
      <c r="B552" s="343" t="s">
        <v>177</v>
      </c>
      <c r="C552" s="537"/>
      <c r="D552" s="537">
        <f>SUM(D519+D486+D387)</f>
        <v>96693</v>
      </c>
      <c r="E552" s="523"/>
    </row>
    <row r="553" spans="1:5" ht="12.75">
      <c r="A553" s="515"/>
      <c r="B553" s="276" t="s">
        <v>178</v>
      </c>
      <c r="C553" s="522">
        <f>SUM(C520+C487+C388)</f>
        <v>3214555</v>
      </c>
      <c r="D553" s="522">
        <f>SUM(D520+D487+D388)</f>
        <v>3276811</v>
      </c>
      <c r="E553" s="523">
        <f t="shared" si="8"/>
        <v>1.0193669108165826</v>
      </c>
    </row>
    <row r="554" spans="1:5" ht="13.5" thickBot="1">
      <c r="A554" s="515"/>
      <c r="B554" s="299" t="s">
        <v>179</v>
      </c>
      <c r="C554" s="529">
        <f>SUM(C521+C488+C389)</f>
        <v>227530</v>
      </c>
      <c r="D554" s="529">
        <f>SUM(D521+D488+D389)</f>
        <v>227530</v>
      </c>
      <c r="E554" s="887">
        <f t="shared" si="8"/>
        <v>1</v>
      </c>
    </row>
    <row r="555" spans="1:5" ht="13.5" thickBot="1">
      <c r="A555" s="515"/>
      <c r="B555" s="538" t="s">
        <v>917</v>
      </c>
      <c r="C555" s="539">
        <f>SUM(C553:C554)</f>
        <v>3442085</v>
      </c>
      <c r="D555" s="539">
        <f>SUM(D552:D554)</f>
        <v>3601034</v>
      </c>
      <c r="E555" s="888">
        <f t="shared" si="8"/>
        <v>1.0461781158803458</v>
      </c>
    </row>
    <row r="556" spans="1:5" ht="13.5" thickBot="1">
      <c r="A556" s="515"/>
      <c r="B556" s="540" t="s">
        <v>938</v>
      </c>
      <c r="C556" s="539"/>
      <c r="D556" s="539"/>
      <c r="E556" s="887"/>
    </row>
    <row r="557" spans="1:5" ht="15.75" thickBot="1">
      <c r="A557" s="515"/>
      <c r="B557" s="542" t="s">
        <v>936</v>
      </c>
      <c r="C557" s="543">
        <f>SUM(C550+C551+C555)</f>
        <v>3881804</v>
      </c>
      <c r="D557" s="543">
        <f>SUM(D550+D551+D555)</f>
        <v>4047744</v>
      </c>
      <c r="E557" s="888">
        <f t="shared" si="8"/>
        <v>1.0427481655436492</v>
      </c>
    </row>
    <row r="558" spans="1:5" ht="12.75">
      <c r="A558" s="515"/>
      <c r="B558" s="544" t="s">
        <v>384</v>
      </c>
      <c r="C558" s="522">
        <f aca="true" t="shared" si="10" ref="C558:D562">SUM(C525+C492+C393)</f>
        <v>1705990</v>
      </c>
      <c r="D558" s="522">
        <f t="shared" si="10"/>
        <v>1749073</v>
      </c>
      <c r="E558" s="523">
        <f t="shared" si="8"/>
        <v>1.0252539581122984</v>
      </c>
    </row>
    <row r="559" spans="1:5" ht="12.75">
      <c r="A559" s="515"/>
      <c r="B559" s="544" t="s">
        <v>385</v>
      </c>
      <c r="C559" s="522">
        <f t="shared" si="10"/>
        <v>483752</v>
      </c>
      <c r="D559" s="522">
        <f t="shared" si="10"/>
        <v>494623</v>
      </c>
      <c r="E559" s="523">
        <f t="shared" si="8"/>
        <v>1.0224722585126262</v>
      </c>
    </row>
    <row r="560" spans="1:5" ht="12.75">
      <c r="A560" s="515"/>
      <c r="B560" s="544" t="s">
        <v>386</v>
      </c>
      <c r="C560" s="522">
        <f t="shared" si="10"/>
        <v>1671062</v>
      </c>
      <c r="D560" s="522">
        <f t="shared" si="10"/>
        <v>1773048</v>
      </c>
      <c r="E560" s="523">
        <f t="shared" si="8"/>
        <v>1.0610306499698994</v>
      </c>
    </row>
    <row r="561" spans="1:5" ht="12.75">
      <c r="A561" s="515"/>
      <c r="B561" s="545" t="s">
        <v>388</v>
      </c>
      <c r="C561" s="522">
        <f t="shared" si="10"/>
        <v>0</v>
      </c>
      <c r="D561" s="522">
        <f t="shared" si="10"/>
        <v>0</v>
      </c>
      <c r="E561" s="523"/>
    </row>
    <row r="562" spans="1:5" ht="13.5" thickBot="1">
      <c r="A562" s="515"/>
      <c r="B562" s="546" t="s">
        <v>387</v>
      </c>
      <c r="C562" s="522">
        <f t="shared" si="10"/>
        <v>0</v>
      </c>
      <c r="D562" s="522">
        <f t="shared" si="10"/>
        <v>0</v>
      </c>
      <c r="E562" s="887"/>
    </row>
    <row r="563" spans="1:5" ht="13.5" thickBot="1">
      <c r="A563" s="515"/>
      <c r="B563" s="547" t="s">
        <v>916</v>
      </c>
      <c r="C563" s="531">
        <f>SUM(C558:C562)</f>
        <v>3860804</v>
      </c>
      <c r="D563" s="531">
        <f>SUM(D558:D562)</f>
        <v>4016744</v>
      </c>
      <c r="E563" s="888">
        <f t="shared" si="8"/>
        <v>1.0403905507764704</v>
      </c>
    </row>
    <row r="564" spans="1:5" ht="12.75">
      <c r="A564" s="515"/>
      <c r="B564" s="544" t="s">
        <v>252</v>
      </c>
      <c r="C564" s="522"/>
      <c r="D564" s="522">
        <f>SUM(D399)</f>
        <v>8000</v>
      </c>
      <c r="E564" s="523"/>
    </row>
    <row r="565" spans="1:5" ht="12.75">
      <c r="A565" s="515"/>
      <c r="B565" s="544" t="s">
        <v>253</v>
      </c>
      <c r="C565" s="522">
        <f>SUM(C532+C499)</f>
        <v>21000</v>
      </c>
      <c r="D565" s="522">
        <f>SUM(D532+D499+D400)</f>
        <v>23000</v>
      </c>
      <c r="E565" s="523">
        <f t="shared" si="8"/>
        <v>1.0952380952380953</v>
      </c>
    </row>
    <row r="566" spans="1:5" ht="13.5" thickBot="1">
      <c r="A566" s="515"/>
      <c r="B566" s="546" t="s">
        <v>396</v>
      </c>
      <c r="C566" s="529"/>
      <c r="D566" s="529"/>
      <c r="E566" s="887"/>
    </row>
    <row r="567" spans="1:5" ht="13.5" thickBot="1">
      <c r="A567" s="515"/>
      <c r="B567" s="548" t="s">
        <v>923</v>
      </c>
      <c r="C567" s="531">
        <f>SUM(C565)</f>
        <v>21000</v>
      </c>
      <c r="D567" s="531">
        <f>SUM(D564:D566)</f>
        <v>31000</v>
      </c>
      <c r="E567" s="888">
        <f t="shared" si="8"/>
        <v>1.4761904761904763</v>
      </c>
    </row>
    <row r="568" spans="1:5" ht="13.5" thickBot="1">
      <c r="A568" s="515"/>
      <c r="B568" s="550" t="s">
        <v>939</v>
      </c>
      <c r="C568" s="549"/>
      <c r="D568" s="549"/>
      <c r="E568" s="887"/>
    </row>
    <row r="569" spans="1:5" ht="15.75" thickBot="1">
      <c r="A569" s="510"/>
      <c r="B569" s="551" t="s">
        <v>32</v>
      </c>
      <c r="C569" s="543">
        <f>SUM(C563+C565)</f>
        <v>3881804</v>
      </c>
      <c r="D569" s="543">
        <f>SUM(D563+D567)</f>
        <v>4047744</v>
      </c>
      <c r="E569" s="888">
        <f t="shared" si="8"/>
        <v>1.0427481655436492</v>
      </c>
    </row>
  </sheetData>
  <sheetProtection/>
  <mergeCells count="7">
    <mergeCell ref="E5:E7"/>
    <mergeCell ref="A2:E2"/>
    <mergeCell ref="A1:E1"/>
    <mergeCell ref="C5:C7"/>
    <mergeCell ref="B5:B7"/>
    <mergeCell ref="A5:A7"/>
    <mergeCell ref="D5:D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4" max="255" man="1"/>
    <brk id="140" max="255" man="1"/>
    <brk id="206" max="255" man="1"/>
    <brk id="272" max="255" man="1"/>
    <brk id="338" max="255" man="1"/>
    <brk id="404" max="255" man="1"/>
    <brk id="470" max="255" man="1"/>
    <brk id="536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showZeros="0" zoomScalePageLayoutView="0" workbookViewId="0" topLeftCell="A7">
      <selection activeCell="D35" sqref="D35"/>
    </sheetView>
  </sheetViews>
  <sheetFormatPr defaultColWidth="9.125" defaultRowHeight="12.75"/>
  <cols>
    <col min="1" max="1" width="6.875" style="61" customWidth="1"/>
    <col min="2" max="2" width="50.125" style="62" customWidth="1"/>
    <col min="3" max="4" width="13.75390625" style="62" customWidth="1"/>
    <col min="5" max="5" width="8.75390625" style="62" customWidth="1"/>
    <col min="6" max="16384" width="9.125" style="62" customWidth="1"/>
  </cols>
  <sheetData>
    <row r="1" spans="1:5" ht="12">
      <c r="A1" s="935" t="s">
        <v>371</v>
      </c>
      <c r="B1" s="931"/>
      <c r="C1" s="932"/>
      <c r="D1" s="932"/>
      <c r="E1" s="932"/>
    </row>
    <row r="2" spans="1:5" ht="12.75">
      <c r="A2" s="935" t="s">
        <v>950</v>
      </c>
      <c r="B2" s="931"/>
      <c r="C2" s="932"/>
      <c r="D2" s="932"/>
      <c r="E2" s="932"/>
    </row>
    <row r="3" spans="1:2" s="1" customFormat="1" ht="11.25" customHeight="1">
      <c r="A3" s="83"/>
      <c r="B3" s="83"/>
    </row>
    <row r="4" spans="3:5" ht="11.25" customHeight="1">
      <c r="C4" s="162"/>
      <c r="D4" s="162"/>
      <c r="E4" s="162" t="s">
        <v>148</v>
      </c>
    </row>
    <row r="5" spans="1:5" s="60" customFormat="1" ht="11.25" customHeight="1">
      <c r="A5" s="14"/>
      <c r="B5" s="84"/>
      <c r="C5" s="941" t="s">
        <v>906</v>
      </c>
      <c r="D5" s="941" t="s">
        <v>597</v>
      </c>
      <c r="E5" s="940" t="s">
        <v>280</v>
      </c>
    </row>
    <row r="6" spans="1:5" s="60" customFormat="1" ht="12" customHeight="1">
      <c r="A6" s="80" t="s">
        <v>315</v>
      </c>
      <c r="B6" s="85" t="s">
        <v>331</v>
      </c>
      <c r="C6" s="959"/>
      <c r="D6" s="961"/>
      <c r="E6" s="940"/>
    </row>
    <row r="7" spans="1:5" s="60" customFormat="1" ht="12.75" customHeight="1" thickBot="1">
      <c r="A7" s="74"/>
      <c r="B7" s="86"/>
      <c r="C7" s="960"/>
      <c r="D7" s="960"/>
      <c r="E7" s="934"/>
    </row>
    <row r="8" spans="1:5" s="60" customFormat="1" ht="12" customHeight="1">
      <c r="A8" s="88" t="s">
        <v>114</v>
      </c>
      <c r="B8" s="117" t="s">
        <v>115</v>
      </c>
      <c r="C8" s="18" t="s">
        <v>116</v>
      </c>
      <c r="D8" s="18" t="s">
        <v>117</v>
      </c>
      <c r="E8" s="18" t="s">
        <v>118</v>
      </c>
    </row>
    <row r="9" spans="1:5" ht="12" customHeight="1">
      <c r="A9" s="14">
        <v>3010</v>
      </c>
      <c r="B9" s="89" t="s">
        <v>897</v>
      </c>
      <c r="C9" s="82">
        <f>SUM(C19)</f>
        <v>10533</v>
      </c>
      <c r="D9" s="82">
        <f>SUM(D19)</f>
        <v>10880</v>
      </c>
      <c r="E9" s="383">
        <f>SUM(D9/C9)</f>
        <v>1.0329440805088768</v>
      </c>
    </row>
    <row r="10" spans="1:5" ht="12" customHeight="1">
      <c r="A10" s="15">
        <v>3011</v>
      </c>
      <c r="B10" s="70" t="s">
        <v>36</v>
      </c>
      <c r="C10" s="82"/>
      <c r="D10" s="82"/>
      <c r="E10" s="383"/>
    </row>
    <row r="11" spans="1:5" ht="12" customHeight="1">
      <c r="A11" s="64"/>
      <c r="B11" s="65" t="s">
        <v>37</v>
      </c>
      <c r="C11" s="71">
        <v>3100</v>
      </c>
      <c r="D11" s="71">
        <v>3128</v>
      </c>
      <c r="E11" s="899">
        <f aca="true" t="shared" si="0" ref="E11:E66">SUM(D11/C11)</f>
        <v>1.0090322580645161</v>
      </c>
    </row>
    <row r="12" spans="1:5" ht="12" customHeight="1">
      <c r="A12" s="64"/>
      <c r="B12" s="7" t="s">
        <v>342</v>
      </c>
      <c r="C12" s="71">
        <v>900</v>
      </c>
      <c r="D12" s="71">
        <v>952</v>
      </c>
      <c r="E12" s="899">
        <f t="shared" si="0"/>
        <v>1.0577777777777777</v>
      </c>
    </row>
    <row r="13" spans="1:5" ht="12" customHeight="1">
      <c r="A13" s="78"/>
      <c r="B13" s="79" t="s">
        <v>321</v>
      </c>
      <c r="C13" s="71">
        <v>4533</v>
      </c>
      <c r="D13" s="71">
        <v>4800</v>
      </c>
      <c r="E13" s="899">
        <f t="shared" si="0"/>
        <v>1.0589013898080741</v>
      </c>
    </row>
    <row r="14" spans="1:5" ht="12" customHeight="1">
      <c r="A14" s="64"/>
      <c r="B14" s="10" t="s">
        <v>45</v>
      </c>
      <c r="C14" s="71"/>
      <c r="D14" s="71"/>
      <c r="E14" s="899"/>
    </row>
    <row r="15" spans="1:5" ht="12" customHeight="1">
      <c r="A15" s="64"/>
      <c r="B15" s="7" t="s">
        <v>333</v>
      </c>
      <c r="C15" s="66"/>
      <c r="D15" s="66"/>
      <c r="E15" s="899"/>
    </row>
    <row r="16" spans="1:5" ht="12" customHeight="1">
      <c r="A16" s="78"/>
      <c r="B16" s="65" t="s">
        <v>254</v>
      </c>
      <c r="C16" s="71">
        <v>1500</v>
      </c>
      <c r="D16" s="71">
        <v>1500</v>
      </c>
      <c r="E16" s="899">
        <f t="shared" si="0"/>
        <v>1</v>
      </c>
    </row>
    <row r="17" spans="1:5" ht="12" customHeight="1">
      <c r="A17" s="78"/>
      <c r="B17" s="68" t="s">
        <v>255</v>
      </c>
      <c r="C17" s="66">
        <v>500</v>
      </c>
      <c r="D17" s="66">
        <v>500</v>
      </c>
      <c r="E17" s="899">
        <f t="shared" si="0"/>
        <v>1</v>
      </c>
    </row>
    <row r="18" spans="1:5" ht="12" customHeight="1" thickBot="1">
      <c r="A18" s="64"/>
      <c r="B18" s="53" t="s">
        <v>33</v>
      </c>
      <c r="C18" s="72"/>
      <c r="D18" s="72"/>
      <c r="E18" s="904"/>
    </row>
    <row r="19" spans="1:5" ht="12" customHeight="1" thickBot="1">
      <c r="A19" s="74"/>
      <c r="B19" s="52" t="s">
        <v>313</v>
      </c>
      <c r="C19" s="76">
        <f>SUM(C11:C18)</f>
        <v>10533</v>
      </c>
      <c r="D19" s="76">
        <f>SUM(D11:D18)</f>
        <v>10880</v>
      </c>
      <c r="E19" s="902">
        <f t="shared" si="0"/>
        <v>1.0329440805088768</v>
      </c>
    </row>
    <row r="20" spans="1:5" s="60" customFormat="1" ht="12" customHeight="1">
      <c r="A20" s="99">
        <v>3020</v>
      </c>
      <c r="B20" s="90" t="s">
        <v>971</v>
      </c>
      <c r="C20" s="91">
        <f>SUM(C30+C50)</f>
        <v>1701940</v>
      </c>
      <c r="D20" s="91">
        <f>SUM(D30+D50)</f>
        <v>1800549</v>
      </c>
      <c r="E20" s="900">
        <f t="shared" si="0"/>
        <v>1.057939175294076</v>
      </c>
    </row>
    <row r="21" spans="1:5" s="60" customFormat="1" ht="12" customHeight="1">
      <c r="A21" s="80">
        <v>3021</v>
      </c>
      <c r="B21" s="92" t="s">
        <v>38</v>
      </c>
      <c r="C21" s="82"/>
      <c r="D21" s="82"/>
      <c r="E21" s="383"/>
    </row>
    <row r="22" spans="1:5" ht="12" customHeight="1">
      <c r="A22" s="64"/>
      <c r="B22" s="65" t="s">
        <v>37</v>
      </c>
      <c r="C22" s="71">
        <v>921803</v>
      </c>
      <c r="D22" s="71">
        <v>943375</v>
      </c>
      <c r="E22" s="899">
        <f t="shared" si="0"/>
        <v>1.0234019633262204</v>
      </c>
    </row>
    <row r="23" spans="1:5" ht="12" customHeight="1">
      <c r="A23" s="64"/>
      <c r="B23" s="7" t="s">
        <v>342</v>
      </c>
      <c r="C23" s="71">
        <v>257599</v>
      </c>
      <c r="D23" s="71">
        <v>276928</v>
      </c>
      <c r="E23" s="899">
        <f t="shared" si="0"/>
        <v>1.0750352291740264</v>
      </c>
    </row>
    <row r="24" spans="1:5" ht="12" customHeight="1">
      <c r="A24" s="78"/>
      <c r="B24" s="79" t="s">
        <v>321</v>
      </c>
      <c r="C24" s="71">
        <v>301293</v>
      </c>
      <c r="D24" s="71">
        <v>311090</v>
      </c>
      <c r="E24" s="899">
        <f t="shared" si="0"/>
        <v>1.0325165204634692</v>
      </c>
    </row>
    <row r="25" spans="1:5" ht="12" customHeight="1">
      <c r="A25" s="64"/>
      <c r="B25" s="10" t="s">
        <v>45</v>
      </c>
      <c r="C25" s="71"/>
      <c r="D25" s="71"/>
      <c r="E25" s="899"/>
    </row>
    <row r="26" spans="1:5" ht="12" customHeight="1">
      <c r="A26" s="64"/>
      <c r="B26" s="7" t="s">
        <v>333</v>
      </c>
      <c r="C26" s="71"/>
      <c r="D26" s="71"/>
      <c r="E26" s="899"/>
    </row>
    <row r="27" spans="1:5" ht="12" customHeight="1">
      <c r="A27" s="78"/>
      <c r="B27" s="65" t="s">
        <v>254</v>
      </c>
      <c r="C27" s="66">
        <v>96700</v>
      </c>
      <c r="D27" s="66">
        <v>96700</v>
      </c>
      <c r="E27" s="899">
        <f t="shared" si="0"/>
        <v>1</v>
      </c>
    </row>
    <row r="28" spans="1:5" ht="12" customHeight="1">
      <c r="A28" s="78"/>
      <c r="B28" s="68" t="s">
        <v>255</v>
      </c>
      <c r="C28" s="66"/>
      <c r="D28" s="66"/>
      <c r="E28" s="899"/>
    </row>
    <row r="29" spans="1:5" ht="12" customHeight="1" thickBot="1">
      <c r="A29" s="64"/>
      <c r="B29" s="53" t="s">
        <v>33</v>
      </c>
      <c r="C29" s="72"/>
      <c r="D29" s="72"/>
      <c r="E29" s="904"/>
    </row>
    <row r="30" spans="1:5" ht="12" customHeight="1" thickBot="1">
      <c r="A30" s="74"/>
      <c r="B30" s="52" t="s">
        <v>313</v>
      </c>
      <c r="C30" s="76">
        <f>SUM(C22:C29)</f>
        <v>1577395</v>
      </c>
      <c r="D30" s="76">
        <f>SUM(D22:D29)</f>
        <v>1628093</v>
      </c>
      <c r="E30" s="902">
        <f t="shared" si="0"/>
        <v>1.0321403326370377</v>
      </c>
    </row>
    <row r="31" spans="1:5" ht="12" customHeight="1">
      <c r="A31" s="80">
        <v>3024</v>
      </c>
      <c r="B31" s="67" t="s">
        <v>928</v>
      </c>
      <c r="C31" s="91"/>
      <c r="D31" s="91"/>
      <c r="E31" s="900"/>
    </row>
    <row r="32" spans="1:5" ht="12" customHeight="1">
      <c r="A32" s="80"/>
      <c r="B32" s="65" t="s">
        <v>37</v>
      </c>
      <c r="C32" s="71">
        <v>60000</v>
      </c>
      <c r="D32" s="71">
        <v>65189</v>
      </c>
      <c r="E32" s="899">
        <f t="shared" si="0"/>
        <v>1.0864833333333332</v>
      </c>
    </row>
    <row r="33" spans="1:5" ht="12" customHeight="1">
      <c r="A33" s="80"/>
      <c r="B33" s="7" t="s">
        <v>342</v>
      </c>
      <c r="C33" s="71">
        <v>16000</v>
      </c>
      <c r="D33" s="71">
        <v>17475</v>
      </c>
      <c r="E33" s="899">
        <f t="shared" si="0"/>
        <v>1.0921875</v>
      </c>
    </row>
    <row r="34" spans="1:5" ht="12" customHeight="1">
      <c r="A34" s="80"/>
      <c r="B34" s="79" t="s">
        <v>321</v>
      </c>
      <c r="C34" s="71">
        <v>30000</v>
      </c>
      <c r="D34" s="71">
        <v>31426</v>
      </c>
      <c r="E34" s="899">
        <f t="shared" si="0"/>
        <v>1.0475333333333334</v>
      </c>
    </row>
    <row r="35" spans="1:5" ht="12" customHeight="1">
      <c r="A35" s="80"/>
      <c r="B35" s="10" t="s">
        <v>45</v>
      </c>
      <c r="C35" s="71"/>
      <c r="D35" s="71"/>
      <c r="E35" s="899"/>
    </row>
    <row r="36" spans="1:5" ht="12" customHeight="1">
      <c r="A36" s="80"/>
      <c r="B36" s="7" t="s">
        <v>333</v>
      </c>
      <c r="C36" s="71"/>
      <c r="D36" s="71"/>
      <c r="E36" s="383"/>
    </row>
    <row r="37" spans="1:5" ht="12" customHeight="1">
      <c r="A37" s="80"/>
      <c r="B37" s="65" t="s">
        <v>254</v>
      </c>
      <c r="C37" s="66"/>
      <c r="D37" s="66"/>
      <c r="E37" s="383"/>
    </row>
    <row r="38" spans="1:5" ht="12" customHeight="1">
      <c r="A38" s="80"/>
      <c r="B38" s="68" t="s">
        <v>255</v>
      </c>
      <c r="C38" s="66"/>
      <c r="D38" s="66"/>
      <c r="E38" s="383"/>
    </row>
    <row r="39" spans="1:5" ht="12" customHeight="1" thickBot="1">
      <c r="A39" s="80"/>
      <c r="B39" s="53" t="s">
        <v>33</v>
      </c>
      <c r="C39" s="72"/>
      <c r="D39" s="72"/>
      <c r="E39" s="904"/>
    </row>
    <row r="40" spans="1:5" ht="12" customHeight="1" thickBot="1">
      <c r="A40" s="49"/>
      <c r="B40" s="52" t="s">
        <v>313</v>
      </c>
      <c r="C40" s="76">
        <f>SUM(C32:C39)</f>
        <v>106000</v>
      </c>
      <c r="D40" s="76">
        <f>SUM(D32:D39)</f>
        <v>114090</v>
      </c>
      <c r="E40" s="902">
        <f t="shared" si="0"/>
        <v>1.076320754716981</v>
      </c>
    </row>
    <row r="41" spans="1:5" ht="12" customHeight="1">
      <c r="A41" s="63">
        <v>3026</v>
      </c>
      <c r="B41" s="94" t="s">
        <v>338</v>
      </c>
      <c r="C41" s="82"/>
      <c r="D41" s="82"/>
      <c r="E41" s="900"/>
    </row>
    <row r="42" spans="1:5" ht="12" customHeight="1">
      <c r="A42" s="15"/>
      <c r="B42" s="65" t="s">
        <v>37</v>
      </c>
      <c r="C42" s="71"/>
      <c r="D42" s="71"/>
      <c r="E42" s="383"/>
    </row>
    <row r="43" spans="1:5" ht="12" customHeight="1">
      <c r="A43" s="15"/>
      <c r="B43" s="7" t="s">
        <v>342</v>
      </c>
      <c r="C43" s="71"/>
      <c r="D43" s="71"/>
      <c r="E43" s="383"/>
    </row>
    <row r="44" spans="1:5" ht="12" customHeight="1">
      <c r="A44" s="15"/>
      <c r="B44" s="79" t="s">
        <v>321</v>
      </c>
      <c r="C44" s="71">
        <v>60645</v>
      </c>
      <c r="D44" s="71">
        <v>73002</v>
      </c>
      <c r="E44" s="899">
        <f t="shared" si="0"/>
        <v>1.20375958446698</v>
      </c>
    </row>
    <row r="45" spans="1:5" ht="12" customHeight="1">
      <c r="A45" s="15"/>
      <c r="B45" s="10" t="s">
        <v>45</v>
      </c>
      <c r="C45" s="43"/>
      <c r="D45" s="43"/>
      <c r="E45" s="899"/>
    </row>
    <row r="46" spans="1:5" ht="12" customHeight="1">
      <c r="A46" s="15"/>
      <c r="B46" s="7" t="s">
        <v>333</v>
      </c>
      <c r="C46" s="96"/>
      <c r="D46" s="96"/>
      <c r="E46" s="899"/>
    </row>
    <row r="47" spans="1:5" ht="12" customHeight="1">
      <c r="A47" s="15"/>
      <c r="B47" s="65" t="s">
        <v>254</v>
      </c>
      <c r="C47" s="151">
        <v>63900</v>
      </c>
      <c r="D47" s="151">
        <v>99454</v>
      </c>
      <c r="E47" s="899">
        <f t="shared" si="0"/>
        <v>1.5564006259780907</v>
      </c>
    </row>
    <row r="48" spans="1:5" ht="12" customHeight="1">
      <c r="A48" s="15"/>
      <c r="B48" s="68" t="s">
        <v>255</v>
      </c>
      <c r="C48" s="151"/>
      <c r="D48" s="151"/>
      <c r="E48" s="383"/>
    </row>
    <row r="49" spans="1:5" ht="12" customHeight="1" thickBot="1">
      <c r="A49" s="15"/>
      <c r="B49" s="53" t="s">
        <v>33</v>
      </c>
      <c r="C49" s="411"/>
      <c r="D49" s="411"/>
      <c r="E49" s="904"/>
    </row>
    <row r="50" spans="1:5" ht="12" customHeight="1" thickBot="1">
      <c r="A50" s="49"/>
      <c r="B50" s="52" t="s">
        <v>313</v>
      </c>
      <c r="C50" s="76">
        <f>SUM(C41:C47)</f>
        <v>124545</v>
      </c>
      <c r="D50" s="76">
        <f>SUM(D41:D47)</f>
        <v>172456</v>
      </c>
      <c r="E50" s="902">
        <f t="shared" si="0"/>
        <v>1.3846882652856398</v>
      </c>
    </row>
    <row r="51" spans="1:5" ht="12" customHeight="1">
      <c r="A51" s="80">
        <v>3000</v>
      </c>
      <c r="B51" s="100" t="s">
        <v>40</v>
      </c>
      <c r="C51" s="71"/>
      <c r="D51" s="71"/>
      <c r="E51" s="900"/>
    </row>
    <row r="52" spans="1:5" ht="12" customHeight="1">
      <c r="A52" s="80"/>
      <c r="B52" s="190" t="s">
        <v>929</v>
      </c>
      <c r="C52" s="71"/>
      <c r="D52" s="71"/>
      <c r="E52" s="383"/>
    </row>
    <row r="53" spans="1:5" ht="12" customHeight="1">
      <c r="A53" s="64"/>
      <c r="B53" s="65" t="s">
        <v>37</v>
      </c>
      <c r="C53" s="71">
        <f>SUM(C22+C11+C32)</f>
        <v>984903</v>
      </c>
      <c r="D53" s="71">
        <f>SUM(D22+D11+D32)</f>
        <v>1011692</v>
      </c>
      <c r="E53" s="899">
        <f t="shared" si="0"/>
        <v>1.027199632857246</v>
      </c>
    </row>
    <row r="54" spans="1:5" ht="12" customHeight="1">
      <c r="A54" s="64"/>
      <c r="B54" s="7" t="s">
        <v>342</v>
      </c>
      <c r="C54" s="71">
        <f>SUM(C23+C12+C33)</f>
        <v>274499</v>
      </c>
      <c r="D54" s="71">
        <f>SUM(D23+D12+D33)</f>
        <v>295355</v>
      </c>
      <c r="E54" s="899">
        <f t="shared" si="0"/>
        <v>1.075978418864914</v>
      </c>
    </row>
    <row r="55" spans="1:5" ht="12" customHeight="1">
      <c r="A55" s="78"/>
      <c r="B55" s="10" t="s">
        <v>339</v>
      </c>
      <c r="C55" s="71">
        <f>SUM(C24+C13+C44+C34)</f>
        <v>396471</v>
      </c>
      <c r="D55" s="71">
        <f>SUM(D24+D13+D44+D34)</f>
        <v>420318</v>
      </c>
      <c r="E55" s="899">
        <f t="shared" si="0"/>
        <v>1.0601481571161573</v>
      </c>
    </row>
    <row r="56" spans="1:5" ht="12" customHeight="1">
      <c r="A56" s="64"/>
      <c r="B56" s="10" t="s">
        <v>45</v>
      </c>
      <c r="C56" s="71">
        <f>SUM(C14)</f>
        <v>0</v>
      </c>
      <c r="D56" s="71">
        <f>SUM(D14)</f>
        <v>0</v>
      </c>
      <c r="E56" s="383"/>
    </row>
    <row r="57" spans="1:5" ht="12" customHeight="1">
      <c r="A57" s="64"/>
      <c r="B57" s="7" t="s">
        <v>333</v>
      </c>
      <c r="C57" s="71">
        <f>SUM(C25+C15)</f>
        <v>0</v>
      </c>
      <c r="D57" s="71">
        <f>SUM(D25+D15)</f>
        <v>0</v>
      </c>
      <c r="E57" s="383"/>
    </row>
    <row r="58" spans="1:5" ht="12" customHeight="1">
      <c r="A58" s="64"/>
      <c r="B58" s="155" t="s">
        <v>916</v>
      </c>
      <c r="C58" s="238">
        <f>SUM(C53:C57)</f>
        <v>1655873</v>
      </c>
      <c r="D58" s="238">
        <f>SUM(D53:D57)</f>
        <v>1727365</v>
      </c>
      <c r="E58" s="383">
        <f t="shared" si="0"/>
        <v>1.0431748086960775</v>
      </c>
    </row>
    <row r="59" spans="1:5" ht="12" customHeight="1">
      <c r="A59" s="64"/>
      <c r="B59" s="237" t="s">
        <v>930</v>
      </c>
      <c r="C59" s="71"/>
      <c r="D59" s="71"/>
      <c r="E59" s="383"/>
    </row>
    <row r="60" spans="1:5" ht="12" customHeight="1">
      <c r="A60" s="64"/>
      <c r="B60" s="65" t="s">
        <v>256</v>
      </c>
      <c r="C60" s="71">
        <f>SUM(C28+C17)</f>
        <v>500</v>
      </c>
      <c r="D60" s="71">
        <f>SUM(D28+D17)</f>
        <v>500</v>
      </c>
      <c r="E60" s="899">
        <f t="shared" si="0"/>
        <v>1</v>
      </c>
    </row>
    <row r="61" spans="1:5" ht="12" customHeight="1">
      <c r="A61" s="64"/>
      <c r="B61" s="68" t="s">
        <v>42</v>
      </c>
      <c r="C61" s="71">
        <f>SUM(C27+C16+C47)</f>
        <v>162100</v>
      </c>
      <c r="D61" s="71">
        <f>SUM(D27+D16+D47)</f>
        <v>197654</v>
      </c>
      <c r="E61" s="899">
        <f t="shared" si="0"/>
        <v>1.2193337446020975</v>
      </c>
    </row>
    <row r="62" spans="1:5" ht="12" customHeight="1">
      <c r="A62" s="64"/>
      <c r="B62" s="10" t="s">
        <v>257</v>
      </c>
      <c r="C62" s="71"/>
      <c r="D62" s="71"/>
      <c r="E62" s="383"/>
    </row>
    <row r="63" spans="1:5" ht="12" customHeight="1" thickBot="1">
      <c r="A63" s="64"/>
      <c r="B63" s="155" t="s">
        <v>931</v>
      </c>
      <c r="C63" s="238">
        <f>SUM(C60:C62)</f>
        <v>162600</v>
      </c>
      <c r="D63" s="238">
        <f>SUM(D60:D62)</f>
        <v>198154</v>
      </c>
      <c r="E63" s="904">
        <f t="shared" si="0"/>
        <v>1.2186592865928658</v>
      </c>
    </row>
    <row r="64" spans="1:5" ht="12" customHeight="1" thickBot="1">
      <c r="A64" s="74"/>
      <c r="B64" s="52" t="s">
        <v>284</v>
      </c>
      <c r="C64" s="76">
        <f>SUM(C58+C63)</f>
        <v>1818473</v>
      </c>
      <c r="D64" s="76">
        <f>SUM(D58+D63)</f>
        <v>1925519</v>
      </c>
      <c r="E64" s="902">
        <f t="shared" si="0"/>
        <v>1.0588658726304983</v>
      </c>
    </row>
    <row r="65" spans="1:5" ht="12.75" thickBot="1">
      <c r="A65" s="64"/>
      <c r="B65" s="53" t="s">
        <v>60</v>
      </c>
      <c r="C65" s="53"/>
      <c r="D65" s="53"/>
      <c r="E65" s="902"/>
    </row>
    <row r="66" spans="1:5" ht="12.75" thickBot="1">
      <c r="A66" s="476"/>
      <c r="B66" s="203" t="s">
        <v>956</v>
      </c>
      <c r="C66" s="234">
        <f>SUM(C64+C65)</f>
        <v>1818473</v>
      </c>
      <c r="D66" s="234">
        <f>SUM(D64+D65)</f>
        <v>1925519</v>
      </c>
      <c r="E66" s="902">
        <f t="shared" si="0"/>
        <v>1.0588658726304983</v>
      </c>
    </row>
    <row r="68" spans="3:4" ht="12">
      <c r="C68" s="26"/>
      <c r="D68" s="26"/>
    </row>
  </sheetData>
  <sheetProtection/>
  <mergeCells count="5">
    <mergeCell ref="E5:E7"/>
    <mergeCell ref="A2:E2"/>
    <mergeCell ref="A1:E1"/>
    <mergeCell ref="C5:C7"/>
    <mergeCell ref="D5:D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6">
      <selection activeCell="E28" sqref="E28"/>
    </sheetView>
  </sheetViews>
  <sheetFormatPr defaultColWidth="9.125" defaultRowHeight="12.75"/>
  <cols>
    <col min="1" max="1" width="9.125" style="216" customWidth="1"/>
    <col min="2" max="2" width="60.00390625" style="216" customWidth="1"/>
    <col min="3" max="4" width="10.875" style="216" customWidth="1"/>
    <col min="5" max="5" width="9.375" style="216" customWidth="1"/>
    <col min="6" max="16384" width="9.125" style="216" customWidth="1"/>
  </cols>
  <sheetData>
    <row r="2" spans="1:5" ht="15">
      <c r="A2" s="929" t="s">
        <v>369</v>
      </c>
      <c r="B2" s="932"/>
      <c r="C2" s="932"/>
      <c r="D2" s="932"/>
      <c r="E2" s="932"/>
    </row>
    <row r="3" spans="1:5" ht="12.75">
      <c r="A3" s="928" t="s">
        <v>238</v>
      </c>
      <c r="B3" s="932"/>
      <c r="C3" s="932"/>
      <c r="D3" s="932"/>
      <c r="E3" s="932"/>
    </row>
    <row r="4" ht="12.75">
      <c r="B4" s="217"/>
    </row>
    <row r="5" ht="12.75">
      <c r="B5" s="217"/>
    </row>
    <row r="6" spans="3:5" ht="12.75">
      <c r="C6" s="388"/>
      <c r="D6" s="388"/>
      <c r="E6" s="388" t="s">
        <v>148</v>
      </c>
    </row>
    <row r="7" spans="1:5" ht="12.75" customHeight="1">
      <c r="A7" s="224"/>
      <c r="B7" s="218" t="s">
        <v>113</v>
      </c>
      <c r="C7" s="930" t="s">
        <v>906</v>
      </c>
      <c r="D7" s="941" t="s">
        <v>597</v>
      </c>
      <c r="E7" s="933" t="s">
        <v>237</v>
      </c>
    </row>
    <row r="8" spans="1:5" ht="12.75">
      <c r="A8" s="223"/>
      <c r="B8" s="219" t="s">
        <v>316</v>
      </c>
      <c r="C8" s="961"/>
      <c r="D8" s="961"/>
      <c r="E8" s="956"/>
    </row>
    <row r="9" spans="1:5" ht="13.5" thickBot="1">
      <c r="A9" s="470"/>
      <c r="B9" s="221"/>
      <c r="C9" s="924"/>
      <c r="D9" s="960"/>
      <c r="E9" s="957"/>
    </row>
    <row r="10" spans="1:5" ht="13.5" thickBot="1">
      <c r="A10" s="469" t="s">
        <v>114</v>
      </c>
      <c r="B10" s="221" t="s">
        <v>115</v>
      </c>
      <c r="C10" s="222" t="s">
        <v>116</v>
      </c>
      <c r="D10" s="222" t="s">
        <v>117</v>
      </c>
      <c r="E10" s="387" t="s">
        <v>118</v>
      </c>
    </row>
    <row r="11" spans="1:5" ht="15" customHeight="1">
      <c r="A11" s="225">
        <v>3030</v>
      </c>
      <c r="B11" s="226" t="s">
        <v>937</v>
      </c>
      <c r="C11" s="220"/>
      <c r="D11" s="220"/>
      <c r="E11" s="475"/>
    </row>
    <row r="12" spans="1:5" ht="15" customHeight="1">
      <c r="A12" s="225"/>
      <c r="B12" s="517" t="s">
        <v>166</v>
      </c>
      <c r="C12" s="220"/>
      <c r="D12" s="220"/>
      <c r="E12" s="223"/>
    </row>
    <row r="13" spans="1:5" ht="15" customHeight="1" thickBot="1">
      <c r="A13" s="225"/>
      <c r="B13" s="518" t="s">
        <v>167</v>
      </c>
      <c r="C13" s="222"/>
      <c r="D13" s="222"/>
      <c r="E13" s="470"/>
    </row>
    <row r="14" spans="1:5" ht="15" customHeight="1" thickBot="1">
      <c r="A14" s="616"/>
      <c r="B14" s="520" t="s">
        <v>181</v>
      </c>
      <c r="C14" s="608"/>
      <c r="D14" s="608"/>
      <c r="E14" s="609"/>
    </row>
    <row r="15" spans="1:5" ht="15" customHeight="1">
      <c r="A15" s="225"/>
      <c r="B15" s="517" t="s">
        <v>169</v>
      </c>
      <c r="C15" s="607">
        <f>SUM(C16)</f>
        <v>2000</v>
      </c>
      <c r="D15" s="607">
        <f>SUM(D16)</f>
        <v>2000</v>
      </c>
      <c r="E15" s="223"/>
    </row>
    <row r="16" spans="1:5" ht="15" customHeight="1">
      <c r="A16" s="225"/>
      <c r="B16" s="524" t="s">
        <v>170</v>
      </c>
      <c r="C16" s="243">
        <v>2000</v>
      </c>
      <c r="D16" s="243">
        <v>2000</v>
      </c>
      <c r="E16" s="223"/>
    </row>
    <row r="17" spans="1:5" ht="15" customHeight="1">
      <c r="A17" s="225"/>
      <c r="B17" s="524" t="s">
        <v>171</v>
      </c>
      <c r="C17" s="607"/>
      <c r="D17" s="607"/>
      <c r="E17" s="223"/>
    </row>
    <row r="18" spans="1:5" ht="15" customHeight="1">
      <c r="A18" s="225"/>
      <c r="B18" s="526" t="s">
        <v>172</v>
      </c>
      <c r="C18" s="607"/>
      <c r="D18" s="607"/>
      <c r="E18" s="223"/>
    </row>
    <row r="19" spans="1:5" ht="15" customHeight="1">
      <c r="A19" s="225"/>
      <c r="B19" s="526" t="s">
        <v>173</v>
      </c>
      <c r="C19" s="607"/>
      <c r="D19" s="607"/>
      <c r="E19" s="223"/>
    </row>
    <row r="20" spans="1:5" ht="15" customHeight="1">
      <c r="A20" s="225"/>
      <c r="B20" s="526" t="s">
        <v>174</v>
      </c>
      <c r="C20" s="607"/>
      <c r="D20" s="607"/>
      <c r="E20" s="223"/>
    </row>
    <row r="21" spans="1:5" ht="15" customHeight="1">
      <c r="A21" s="225"/>
      <c r="B21" s="527" t="s">
        <v>175</v>
      </c>
      <c r="C21" s="607"/>
      <c r="D21" s="607"/>
      <c r="E21" s="223"/>
    </row>
    <row r="22" spans="1:5" ht="15" customHeight="1" thickBot="1">
      <c r="A22" s="615"/>
      <c r="B22" s="528" t="s">
        <v>176</v>
      </c>
      <c r="C22" s="610"/>
      <c r="D22" s="610"/>
      <c r="E22" s="470"/>
    </row>
    <row r="23" spans="1:5" ht="15" customHeight="1" thickBot="1">
      <c r="A23" s="616"/>
      <c r="B23" s="530" t="s">
        <v>414</v>
      </c>
      <c r="C23" s="610">
        <f>SUM(C16:C22)</f>
        <v>2000</v>
      </c>
      <c r="D23" s="610">
        <f>SUM(D16:D22)</f>
        <v>2000</v>
      </c>
      <c r="E23" s="470"/>
    </row>
    <row r="24" spans="1:5" ht="15" customHeight="1" thickBot="1">
      <c r="A24" s="616"/>
      <c r="B24" s="533" t="s">
        <v>924</v>
      </c>
      <c r="C24" s="611">
        <f>SUM(C23)</f>
        <v>2000</v>
      </c>
      <c r="D24" s="611">
        <f>SUM(D23)</f>
        <v>2000</v>
      </c>
      <c r="E24" s="609"/>
    </row>
    <row r="25" spans="1:5" ht="15" customHeight="1" thickBot="1">
      <c r="A25" s="616"/>
      <c r="B25" s="535" t="s">
        <v>925</v>
      </c>
      <c r="C25" s="611"/>
      <c r="D25" s="611"/>
      <c r="E25" s="609"/>
    </row>
    <row r="26" spans="1:5" ht="15" customHeight="1">
      <c r="A26" s="225"/>
      <c r="B26" s="343" t="s">
        <v>177</v>
      </c>
      <c r="C26" s="607"/>
      <c r="D26" s="243">
        <v>15606</v>
      </c>
      <c r="E26" s="223"/>
    </row>
    <row r="27" spans="1:5" ht="15" customHeight="1" thickBot="1">
      <c r="A27" s="225"/>
      <c r="B27" s="299" t="s">
        <v>178</v>
      </c>
      <c r="C27" s="612">
        <v>378982</v>
      </c>
      <c r="D27" s="612">
        <v>379689</v>
      </c>
      <c r="E27" s="613">
        <f>SUM(D27/C27)</f>
        <v>1.0018655239562828</v>
      </c>
    </row>
    <row r="28" spans="1:5" ht="15" customHeight="1" thickBot="1">
      <c r="A28" s="616"/>
      <c r="B28" s="538" t="s">
        <v>917</v>
      </c>
      <c r="C28" s="611">
        <f>SUM(C27)</f>
        <v>378982</v>
      </c>
      <c r="D28" s="611">
        <f>SUM(D26:D27)</f>
        <v>395295</v>
      </c>
      <c r="E28" s="912">
        <f aca="true" t="shared" si="0" ref="E28:E45">SUM(D28/C28)</f>
        <v>1.043044260677288</v>
      </c>
    </row>
    <row r="29" spans="1:5" ht="15" customHeight="1">
      <c r="A29" s="225"/>
      <c r="B29" s="343" t="s">
        <v>177</v>
      </c>
      <c r="C29" s="607"/>
      <c r="D29" s="607"/>
      <c r="E29" s="910"/>
    </row>
    <row r="30" spans="1:5" ht="15" customHeight="1" thickBot="1">
      <c r="A30" s="225"/>
      <c r="B30" s="299" t="s">
        <v>178</v>
      </c>
      <c r="C30" s="612">
        <v>14000</v>
      </c>
      <c r="D30" s="612">
        <v>14000</v>
      </c>
      <c r="E30" s="613">
        <f t="shared" si="0"/>
        <v>1</v>
      </c>
    </row>
    <row r="31" spans="1:5" ht="15" customHeight="1" thickBot="1">
      <c r="A31" s="616"/>
      <c r="B31" s="538" t="s">
        <v>920</v>
      </c>
      <c r="C31" s="611">
        <f>SUM(C30)</f>
        <v>14000</v>
      </c>
      <c r="D31" s="611">
        <f>SUM(D30)</f>
        <v>14000</v>
      </c>
      <c r="E31" s="912">
        <f t="shared" si="0"/>
        <v>1</v>
      </c>
    </row>
    <row r="32" spans="1:5" ht="15" customHeight="1" thickBot="1">
      <c r="A32" s="225"/>
      <c r="B32" s="540" t="s">
        <v>938</v>
      </c>
      <c r="C32" s="611"/>
      <c r="D32" s="611"/>
      <c r="E32" s="613"/>
    </row>
    <row r="33" spans="1:5" ht="15" customHeight="1" thickBot="1">
      <c r="A33" s="616"/>
      <c r="B33" s="542" t="s">
        <v>936</v>
      </c>
      <c r="C33" s="610">
        <f>SUM(C31+C28+C24)</f>
        <v>394982</v>
      </c>
      <c r="D33" s="610">
        <f>SUM(D31+D28+D24)</f>
        <v>411295</v>
      </c>
      <c r="E33" s="912">
        <f t="shared" si="0"/>
        <v>1.041300616230613</v>
      </c>
    </row>
    <row r="34" spans="1:5" ht="15" customHeight="1">
      <c r="A34" s="225"/>
      <c r="B34" s="544" t="s">
        <v>384</v>
      </c>
      <c r="C34" s="243">
        <v>208450</v>
      </c>
      <c r="D34" s="243">
        <v>211502</v>
      </c>
      <c r="E34" s="911">
        <f t="shared" si="0"/>
        <v>1.0146414008155433</v>
      </c>
    </row>
    <row r="35" spans="1:5" ht="15" customHeight="1">
      <c r="A35" s="225"/>
      <c r="B35" s="544" t="s">
        <v>385</v>
      </c>
      <c r="C35" s="243">
        <v>56282</v>
      </c>
      <c r="D35" s="243">
        <v>58619</v>
      </c>
      <c r="E35" s="911">
        <f t="shared" si="0"/>
        <v>1.0415230446679222</v>
      </c>
    </row>
    <row r="36" spans="1:5" ht="15" customHeight="1">
      <c r="A36" s="225"/>
      <c r="B36" s="544" t="s">
        <v>386</v>
      </c>
      <c r="C36" s="243">
        <v>116250</v>
      </c>
      <c r="D36" s="243">
        <v>127174</v>
      </c>
      <c r="E36" s="911">
        <f t="shared" si="0"/>
        <v>1.0939698924731183</v>
      </c>
    </row>
    <row r="37" spans="1:5" ht="15" customHeight="1">
      <c r="A37" s="225"/>
      <c r="B37" s="545" t="s">
        <v>388</v>
      </c>
      <c r="C37" s="607"/>
      <c r="D37" s="607"/>
      <c r="E37" s="911"/>
    </row>
    <row r="38" spans="1:5" ht="15" customHeight="1" thickBot="1">
      <c r="A38" s="225"/>
      <c r="B38" s="546" t="s">
        <v>387</v>
      </c>
      <c r="C38" s="610"/>
      <c r="D38" s="610"/>
      <c r="E38" s="613"/>
    </row>
    <row r="39" spans="1:5" ht="15" customHeight="1" thickBot="1">
      <c r="A39" s="616"/>
      <c r="B39" s="547" t="s">
        <v>916</v>
      </c>
      <c r="C39" s="611">
        <f>SUM(C34:C38)</f>
        <v>380982</v>
      </c>
      <c r="D39" s="611">
        <f>SUM(D34:D38)</f>
        <v>397295</v>
      </c>
      <c r="E39" s="912">
        <f t="shared" si="0"/>
        <v>1.0428182958774954</v>
      </c>
    </row>
    <row r="40" spans="1:5" ht="15" customHeight="1">
      <c r="A40" s="225"/>
      <c r="B40" s="544" t="s">
        <v>252</v>
      </c>
      <c r="C40" s="614">
        <v>14000</v>
      </c>
      <c r="D40" s="614">
        <v>14000</v>
      </c>
      <c r="E40" s="911">
        <f t="shared" si="0"/>
        <v>1</v>
      </c>
    </row>
    <row r="41" spans="1:5" ht="15" customHeight="1">
      <c r="A41" s="225"/>
      <c r="B41" s="544" t="s">
        <v>253</v>
      </c>
      <c r="C41" s="607"/>
      <c r="D41" s="607"/>
      <c r="E41" s="911"/>
    </row>
    <row r="42" spans="1:5" ht="15" customHeight="1" thickBot="1">
      <c r="A42" s="225"/>
      <c r="B42" s="546" t="s">
        <v>396</v>
      </c>
      <c r="C42" s="610"/>
      <c r="D42" s="610"/>
      <c r="E42" s="613"/>
    </row>
    <row r="43" spans="1:5" ht="15" customHeight="1" thickBot="1">
      <c r="A43" s="616"/>
      <c r="B43" s="548" t="s">
        <v>923</v>
      </c>
      <c r="C43" s="611">
        <f>SUM(C40:C42)</f>
        <v>14000</v>
      </c>
      <c r="D43" s="611">
        <f>SUM(D40:D42)</f>
        <v>14000</v>
      </c>
      <c r="E43" s="912">
        <f t="shared" si="0"/>
        <v>1</v>
      </c>
    </row>
    <row r="44" spans="1:5" ht="15" customHeight="1" thickBot="1">
      <c r="A44" s="616"/>
      <c r="B44" s="550" t="s">
        <v>939</v>
      </c>
      <c r="C44" s="611"/>
      <c r="D44" s="611"/>
      <c r="E44" s="613"/>
    </row>
    <row r="45" spans="1:5" ht="15" customHeight="1" thickBot="1">
      <c r="A45" s="615"/>
      <c r="B45" s="551" t="s">
        <v>32</v>
      </c>
      <c r="C45" s="611">
        <f>SUM(C43,C39)</f>
        <v>394982</v>
      </c>
      <c r="D45" s="611">
        <f>SUM(D43,D39)</f>
        <v>411295</v>
      </c>
      <c r="E45" s="912">
        <f t="shared" si="0"/>
        <v>1.041300616230613</v>
      </c>
    </row>
  </sheetData>
  <sheetProtection/>
  <mergeCells count="5">
    <mergeCell ref="E7:E9"/>
    <mergeCell ref="A3:E3"/>
    <mergeCell ref="A2:E2"/>
    <mergeCell ref="C7:C9"/>
    <mergeCell ref="D7:D9"/>
  </mergeCells>
  <printOptions/>
  <pageMargins left="0.75" right="0.75" top="1" bottom="1" header="0.5" footer="0.5"/>
  <pageSetup firstPageNumber="25" useFirstPageNumber="1" horizontalDpi="600" verticalDpi="600" orientation="portrait" paperSize="9" scale="77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778"/>
  <sheetViews>
    <sheetView showZeros="0" zoomScaleSheetLayoutView="100" zoomScalePageLayoutView="0" workbookViewId="0" topLeftCell="A499">
      <selection activeCell="D519" sqref="D519"/>
    </sheetView>
  </sheetViews>
  <sheetFormatPr defaultColWidth="9.125" defaultRowHeight="12.75"/>
  <cols>
    <col min="1" max="1" width="6.125" style="46" customWidth="1"/>
    <col min="2" max="2" width="50.875" style="62" customWidth="1"/>
    <col min="3" max="4" width="14.625" style="104" customWidth="1"/>
    <col min="5" max="5" width="9.375" style="104" customWidth="1"/>
    <col min="6" max="6" width="39.75390625" style="104" customWidth="1"/>
    <col min="7" max="7" width="11.375" style="104" customWidth="1"/>
    <col min="8" max="8" width="12.375" style="104" customWidth="1"/>
    <col min="9" max="16384" width="9.125" style="62" customWidth="1"/>
  </cols>
  <sheetData>
    <row r="1" spans="1:8" ht="12.75">
      <c r="A1" s="925" t="s">
        <v>370</v>
      </c>
      <c r="B1" s="926"/>
      <c r="C1" s="926"/>
      <c r="D1" s="926"/>
      <c r="E1" s="926"/>
      <c r="F1" s="926"/>
      <c r="G1" s="926"/>
      <c r="H1" s="128"/>
    </row>
    <row r="2" spans="1:8" ht="12.75">
      <c r="A2" s="927" t="s">
        <v>898</v>
      </c>
      <c r="B2" s="969"/>
      <c r="C2" s="969"/>
      <c r="D2" s="969"/>
      <c r="E2" s="969"/>
      <c r="F2" s="969"/>
      <c r="G2" s="969"/>
      <c r="H2" s="135"/>
    </row>
    <row r="3" spans="1:8" ht="12.75">
      <c r="A3" s="135"/>
      <c r="B3" s="135"/>
      <c r="C3" s="135"/>
      <c r="D3" s="135"/>
      <c r="E3" s="135"/>
      <c r="F3" s="135"/>
      <c r="G3" s="135"/>
      <c r="H3" s="135"/>
    </row>
    <row r="4" spans="3:11" ht="12">
      <c r="C4" s="391"/>
      <c r="D4" s="391"/>
      <c r="E4" s="391"/>
      <c r="F4" s="186" t="s">
        <v>148</v>
      </c>
      <c r="G4" s="134"/>
      <c r="H4" s="134"/>
      <c r="I4" s="47"/>
      <c r="J4" s="47"/>
      <c r="K4" s="47"/>
    </row>
    <row r="5" spans="1:6" s="60" customFormat="1" ht="12" customHeight="1">
      <c r="A5" s="14"/>
      <c r="B5" s="84"/>
      <c r="C5" s="941" t="s">
        <v>908</v>
      </c>
      <c r="D5" s="941" t="s">
        <v>597</v>
      </c>
      <c r="E5" s="970" t="s">
        <v>281</v>
      </c>
      <c r="F5" s="3" t="s">
        <v>92</v>
      </c>
    </row>
    <row r="6" spans="1:6" s="60" customFormat="1" ht="12" customHeight="1">
      <c r="A6" s="80" t="s">
        <v>315</v>
      </c>
      <c r="B6" s="85" t="s">
        <v>331</v>
      </c>
      <c r="C6" s="959"/>
      <c r="D6" s="961"/>
      <c r="E6" s="961"/>
      <c r="F6" s="15" t="s">
        <v>93</v>
      </c>
    </row>
    <row r="7" spans="1:6" s="60" customFormat="1" ht="12.75" customHeight="1" thickBot="1">
      <c r="A7" s="80"/>
      <c r="B7" s="86"/>
      <c r="C7" s="960"/>
      <c r="D7" s="960"/>
      <c r="E7" s="924"/>
      <c r="F7" s="49"/>
    </row>
    <row r="8" spans="1:6" s="60" customFormat="1" ht="12">
      <c r="A8" s="88" t="s">
        <v>114</v>
      </c>
      <c r="B8" s="30" t="s">
        <v>115</v>
      </c>
      <c r="C8" s="18" t="s">
        <v>116</v>
      </c>
      <c r="D8" s="18" t="s">
        <v>117</v>
      </c>
      <c r="E8" s="18" t="s">
        <v>118</v>
      </c>
      <c r="F8" s="30" t="s">
        <v>880</v>
      </c>
    </row>
    <row r="9" spans="1:7" s="60" customFormat="1" ht="12" customHeight="1">
      <c r="A9" s="80">
        <v>3050</v>
      </c>
      <c r="B9" s="914" t="s">
        <v>285</v>
      </c>
      <c r="C9" s="915">
        <f>SUM(C17)</f>
        <v>2000</v>
      </c>
      <c r="D9" s="915">
        <f>SUM(D17)</f>
        <v>4500</v>
      </c>
      <c r="E9" s="884">
        <f>SUM(D9/C9)</f>
        <v>2.25</v>
      </c>
      <c r="F9" s="5"/>
      <c r="G9" s="191"/>
    </row>
    <row r="10" spans="1:8" ht="12" customHeight="1">
      <c r="A10" s="413">
        <v>3052</v>
      </c>
      <c r="B10" s="414" t="s">
        <v>844</v>
      </c>
      <c r="C10" s="415"/>
      <c r="D10" s="415"/>
      <c r="E10" s="496"/>
      <c r="F10" s="913"/>
      <c r="G10" s="62"/>
      <c r="H10" s="62"/>
    </row>
    <row r="11" spans="1:8" ht="12" customHeight="1">
      <c r="A11" s="416"/>
      <c r="B11" s="417" t="s">
        <v>37</v>
      </c>
      <c r="C11" s="458"/>
      <c r="D11" s="458"/>
      <c r="E11" s="496"/>
      <c r="F11" s="502"/>
      <c r="G11" s="62"/>
      <c r="H11" s="62"/>
    </row>
    <row r="12" spans="1:8" ht="12" customHeight="1">
      <c r="A12" s="416"/>
      <c r="B12" s="420" t="s">
        <v>342</v>
      </c>
      <c r="C12" s="458"/>
      <c r="D12" s="458"/>
      <c r="E12" s="496"/>
      <c r="F12" s="502"/>
      <c r="G12" s="62"/>
      <c r="H12" s="62"/>
    </row>
    <row r="13" spans="1:8" ht="12" customHeight="1">
      <c r="A13" s="416"/>
      <c r="B13" s="421" t="s">
        <v>321</v>
      </c>
      <c r="C13" s="453">
        <v>2000</v>
      </c>
      <c r="D13" s="453">
        <v>4500</v>
      </c>
      <c r="E13" s="496">
        <f>SUM(D13/C13)</f>
        <v>2.25</v>
      </c>
      <c r="F13" s="502"/>
      <c r="G13" s="62"/>
      <c r="H13" s="62"/>
    </row>
    <row r="14" spans="1:8" ht="12" customHeight="1">
      <c r="A14" s="416"/>
      <c r="B14" s="422" t="s">
        <v>45</v>
      </c>
      <c r="C14" s="453"/>
      <c r="D14" s="453"/>
      <c r="E14" s="496"/>
      <c r="F14" s="502"/>
      <c r="G14" s="62"/>
      <c r="H14" s="62"/>
    </row>
    <row r="15" spans="1:8" ht="12" customHeight="1">
      <c r="A15" s="416"/>
      <c r="B15" s="422" t="s">
        <v>333</v>
      </c>
      <c r="C15" s="458"/>
      <c r="D15" s="458"/>
      <c r="E15" s="496"/>
      <c r="F15" s="502"/>
      <c r="G15" s="62"/>
      <c r="H15" s="62"/>
    </row>
    <row r="16" spans="1:8" ht="12" customHeight="1" thickBot="1">
      <c r="A16" s="416"/>
      <c r="B16" s="423" t="s">
        <v>969</v>
      </c>
      <c r="C16" s="460"/>
      <c r="D16" s="460"/>
      <c r="E16" s="880"/>
      <c r="F16" s="503"/>
      <c r="G16" s="62"/>
      <c r="H16" s="62"/>
    </row>
    <row r="17" spans="1:8" ht="13.5" customHeight="1" thickBot="1">
      <c r="A17" s="450"/>
      <c r="B17" s="425" t="s">
        <v>80</v>
      </c>
      <c r="C17" s="471">
        <f>SUM(C13:C16)</f>
        <v>2000</v>
      </c>
      <c r="D17" s="471">
        <f>SUM(D13:D16)</f>
        <v>4500</v>
      </c>
      <c r="E17" s="881">
        <f>SUM(D17/C17)</f>
        <v>2.25</v>
      </c>
      <c r="F17" s="504"/>
      <c r="G17" s="62"/>
      <c r="H17" s="62"/>
    </row>
    <row r="18" spans="1:8" ht="12">
      <c r="A18" s="413">
        <v>3060</v>
      </c>
      <c r="B18" s="451" t="s">
        <v>967</v>
      </c>
      <c r="C18" s="452">
        <f>SUM(C26+C34)</f>
        <v>5000</v>
      </c>
      <c r="D18" s="452">
        <f>SUM(D26+D34)</f>
        <v>5566</v>
      </c>
      <c r="E18" s="884">
        <f>SUM(D18/C18)</f>
        <v>1.1132</v>
      </c>
      <c r="F18" s="501"/>
      <c r="G18" s="62"/>
      <c r="H18" s="62"/>
    </row>
    <row r="19" spans="1:8" ht="12" customHeight="1">
      <c r="A19" s="413">
        <v>3061</v>
      </c>
      <c r="B19" s="446" t="s">
        <v>46</v>
      </c>
      <c r="C19" s="415"/>
      <c r="D19" s="415"/>
      <c r="E19" s="496"/>
      <c r="F19" s="392"/>
      <c r="G19" s="62"/>
      <c r="H19" s="62"/>
    </row>
    <row r="20" spans="1:8" ht="12" customHeight="1">
      <c r="A20" s="416"/>
      <c r="B20" s="417" t="s">
        <v>37</v>
      </c>
      <c r="C20" s="418"/>
      <c r="D20" s="418"/>
      <c r="E20" s="496"/>
      <c r="F20" s="392"/>
      <c r="G20" s="62"/>
      <c r="H20" s="62"/>
    </row>
    <row r="21" spans="1:8" ht="12" customHeight="1">
      <c r="A21" s="416"/>
      <c r="B21" s="420" t="s">
        <v>342</v>
      </c>
      <c r="C21" s="418"/>
      <c r="D21" s="418"/>
      <c r="E21" s="496"/>
      <c r="F21" s="392"/>
      <c r="G21" s="62"/>
      <c r="H21" s="62"/>
    </row>
    <row r="22" spans="1:8" ht="12" customHeight="1">
      <c r="A22" s="140"/>
      <c r="B22" s="421" t="s">
        <v>321</v>
      </c>
      <c r="C22" s="418">
        <v>2000</v>
      </c>
      <c r="D22" s="418">
        <v>2566</v>
      </c>
      <c r="E22" s="496">
        <f>SUM(D22/C22)</f>
        <v>1.283</v>
      </c>
      <c r="F22" s="392"/>
      <c r="G22" s="62"/>
      <c r="H22" s="62"/>
    </row>
    <row r="23" spans="1:8" ht="12" customHeight="1">
      <c r="A23" s="140"/>
      <c r="B23" s="422" t="s">
        <v>45</v>
      </c>
      <c r="C23" s="418"/>
      <c r="D23" s="418"/>
      <c r="E23" s="496"/>
      <c r="F23" s="392"/>
      <c r="G23" s="62"/>
      <c r="H23" s="62"/>
    </row>
    <row r="24" spans="1:8" ht="12" customHeight="1">
      <c r="A24" s="140"/>
      <c r="B24" s="422" t="s">
        <v>333</v>
      </c>
      <c r="C24" s="418"/>
      <c r="D24" s="418"/>
      <c r="E24" s="496"/>
      <c r="F24" s="392"/>
      <c r="G24" s="62"/>
      <c r="H24" s="62"/>
    </row>
    <row r="25" spans="1:8" ht="12" customHeight="1" thickBot="1">
      <c r="A25" s="140"/>
      <c r="B25" s="423" t="s">
        <v>969</v>
      </c>
      <c r="C25" s="449"/>
      <c r="D25" s="449"/>
      <c r="E25" s="880"/>
      <c r="F25" s="393"/>
      <c r="G25" s="62"/>
      <c r="H25" s="62"/>
    </row>
    <row r="26" spans="1:8" ht="12" customHeight="1" thickBot="1">
      <c r="A26" s="424"/>
      <c r="B26" s="425" t="s">
        <v>80</v>
      </c>
      <c r="C26" s="426">
        <f>SUM(C20:C25)</f>
        <v>2000</v>
      </c>
      <c r="D26" s="426">
        <f>SUM(D20:D25)</f>
        <v>2566</v>
      </c>
      <c r="E26" s="881">
        <f>SUM(D26/C26)</f>
        <v>1.283</v>
      </c>
      <c r="F26" s="394"/>
      <c r="G26" s="62"/>
      <c r="H26" s="62"/>
    </row>
    <row r="27" spans="1:8" ht="12" customHeight="1">
      <c r="A27" s="428">
        <v>3071</v>
      </c>
      <c r="B27" s="414" t="s">
        <v>85</v>
      </c>
      <c r="C27" s="415"/>
      <c r="D27" s="415"/>
      <c r="E27" s="496"/>
      <c r="F27" s="4" t="s">
        <v>109</v>
      </c>
      <c r="G27" s="62"/>
      <c r="H27" s="62"/>
    </row>
    <row r="28" spans="1:8" ht="12" customHeight="1">
      <c r="A28" s="140"/>
      <c r="B28" s="417" t="s">
        <v>37</v>
      </c>
      <c r="C28" s="418"/>
      <c r="D28" s="418"/>
      <c r="E28" s="496"/>
      <c r="F28" s="5" t="s">
        <v>110</v>
      </c>
      <c r="G28" s="62"/>
      <c r="H28" s="62"/>
    </row>
    <row r="29" spans="1:8" ht="12" customHeight="1">
      <c r="A29" s="416"/>
      <c r="B29" s="420" t="s">
        <v>342</v>
      </c>
      <c r="C29" s="418"/>
      <c r="D29" s="418"/>
      <c r="E29" s="496"/>
      <c r="F29" s="5"/>
      <c r="G29" s="62"/>
      <c r="H29" s="62"/>
    </row>
    <row r="30" spans="1:8" ht="12" customHeight="1">
      <c r="A30" s="416"/>
      <c r="B30" s="421" t="s">
        <v>321</v>
      </c>
      <c r="C30" s="418">
        <v>3000</v>
      </c>
      <c r="D30" s="418">
        <v>3000</v>
      </c>
      <c r="E30" s="496">
        <f>SUM(D30/C30)</f>
        <v>1</v>
      </c>
      <c r="F30" s="169"/>
      <c r="G30" s="62"/>
      <c r="H30" s="62"/>
    </row>
    <row r="31" spans="1:8" ht="12" customHeight="1">
      <c r="A31" s="416"/>
      <c r="B31" s="422" t="s">
        <v>45</v>
      </c>
      <c r="C31" s="418"/>
      <c r="D31" s="418"/>
      <c r="E31" s="496"/>
      <c r="F31" s="169"/>
      <c r="G31" s="62"/>
      <c r="H31" s="62"/>
    </row>
    <row r="32" spans="1:8" ht="12" customHeight="1">
      <c r="A32" s="416"/>
      <c r="B32" s="422" t="s">
        <v>333</v>
      </c>
      <c r="C32" s="418"/>
      <c r="D32" s="418"/>
      <c r="E32" s="496"/>
      <c r="F32" s="174"/>
      <c r="G32" s="62"/>
      <c r="H32" s="62"/>
    </row>
    <row r="33" spans="1:8" ht="12" customHeight="1" thickBot="1">
      <c r="A33" s="416"/>
      <c r="B33" s="423" t="s">
        <v>969</v>
      </c>
      <c r="C33" s="449"/>
      <c r="D33" s="449"/>
      <c r="E33" s="880"/>
      <c r="F33" s="171"/>
      <c r="G33" s="62"/>
      <c r="H33" s="62"/>
    </row>
    <row r="34" spans="1:8" ht="12" customHeight="1" thickBot="1">
      <c r="A34" s="447"/>
      <c r="B34" s="425" t="s">
        <v>80</v>
      </c>
      <c r="C34" s="426">
        <f>SUM(C28:C33)</f>
        <v>3000</v>
      </c>
      <c r="D34" s="426">
        <f>SUM(D28:D33)</f>
        <v>3000</v>
      </c>
      <c r="E34" s="881">
        <f>SUM(D34/C34)</f>
        <v>1</v>
      </c>
      <c r="F34" s="170"/>
      <c r="G34" s="62"/>
      <c r="H34" s="62"/>
    </row>
    <row r="35" spans="1:8" ht="12" customHeight="1">
      <c r="A35" s="428">
        <v>3080</v>
      </c>
      <c r="B35" s="445" t="s">
        <v>970</v>
      </c>
      <c r="C35" s="415">
        <f>SUM(C43)</f>
        <v>21500</v>
      </c>
      <c r="D35" s="415">
        <f>SUM(D43)</f>
        <v>21500</v>
      </c>
      <c r="E35" s="884">
        <f>SUM(D35/C35)</f>
        <v>1</v>
      </c>
      <c r="F35" s="4"/>
      <c r="G35" s="62"/>
      <c r="H35" s="62"/>
    </row>
    <row r="36" spans="1:8" ht="12" customHeight="1">
      <c r="A36" s="428">
        <v>3081</v>
      </c>
      <c r="B36" s="446" t="s">
        <v>90</v>
      </c>
      <c r="C36" s="415"/>
      <c r="D36" s="415"/>
      <c r="E36" s="496"/>
      <c r="F36" s="5"/>
      <c r="G36" s="62"/>
      <c r="H36" s="62"/>
    </row>
    <row r="37" spans="1:8" ht="12" customHeight="1">
      <c r="A37" s="140"/>
      <c r="B37" s="417" t="s">
        <v>37</v>
      </c>
      <c r="C37" s="418"/>
      <c r="D37" s="418"/>
      <c r="E37" s="496"/>
      <c r="F37" s="5"/>
      <c r="G37" s="62"/>
      <c r="H37" s="62"/>
    </row>
    <row r="38" spans="1:8" ht="12" customHeight="1">
      <c r="A38" s="140"/>
      <c r="B38" s="420" t="s">
        <v>342</v>
      </c>
      <c r="C38" s="418"/>
      <c r="D38" s="418"/>
      <c r="E38" s="496"/>
      <c r="F38" s="5"/>
      <c r="G38" s="62"/>
      <c r="H38" s="62"/>
    </row>
    <row r="39" spans="1:8" ht="12" customHeight="1">
      <c r="A39" s="140"/>
      <c r="B39" s="421" t="s">
        <v>321</v>
      </c>
      <c r="C39" s="418">
        <v>13700</v>
      </c>
      <c r="D39" s="418">
        <v>13700</v>
      </c>
      <c r="E39" s="496">
        <f>SUM(D39/C39)</f>
        <v>1</v>
      </c>
      <c r="F39" s="336"/>
      <c r="G39" s="62"/>
      <c r="H39" s="62"/>
    </row>
    <row r="40" spans="1:8" ht="12" customHeight="1">
      <c r="A40" s="140"/>
      <c r="B40" s="421" t="s">
        <v>968</v>
      </c>
      <c r="C40" s="418">
        <v>7800</v>
      </c>
      <c r="D40" s="418">
        <v>7800</v>
      </c>
      <c r="E40" s="496">
        <f>SUM(D40/C40)</f>
        <v>1</v>
      </c>
      <c r="F40" s="336"/>
      <c r="G40" s="62"/>
      <c r="H40" s="62"/>
    </row>
    <row r="41" spans="1:8" ht="12" customHeight="1">
      <c r="A41" s="140"/>
      <c r="B41" s="422" t="s">
        <v>333</v>
      </c>
      <c r="C41" s="418"/>
      <c r="D41" s="418"/>
      <c r="E41" s="496"/>
      <c r="F41" s="5"/>
      <c r="G41" s="62"/>
      <c r="H41" s="62"/>
    </row>
    <row r="42" spans="1:8" ht="12" customHeight="1" thickBot="1">
      <c r="A42" s="416"/>
      <c r="B42" s="423" t="s">
        <v>969</v>
      </c>
      <c r="C42" s="449"/>
      <c r="D42" s="449"/>
      <c r="E42" s="880"/>
      <c r="F42" s="171"/>
      <c r="G42" s="62"/>
      <c r="H42" s="62"/>
    </row>
    <row r="43" spans="1:8" ht="12" customHeight="1" thickBot="1">
      <c r="A43" s="447"/>
      <c r="B43" s="425" t="s">
        <v>80</v>
      </c>
      <c r="C43" s="426">
        <f>SUM(C37:C42)</f>
        <v>21500</v>
      </c>
      <c r="D43" s="426">
        <f>SUM(D37:D42)</f>
        <v>21500</v>
      </c>
      <c r="E43" s="881">
        <f>SUM(D43/C43)</f>
        <v>1</v>
      </c>
      <c r="F43" s="170"/>
      <c r="G43" s="62"/>
      <c r="H43" s="62"/>
    </row>
    <row r="44" spans="1:8" ht="12" customHeight="1" thickBot="1">
      <c r="A44" s="437">
        <v>3130</v>
      </c>
      <c r="B44" s="304" t="s">
        <v>444</v>
      </c>
      <c r="C44" s="426">
        <f>SUM(C45+C70)</f>
        <v>691204</v>
      </c>
      <c r="D44" s="426">
        <f>SUM(D45+D70)</f>
        <v>1074791</v>
      </c>
      <c r="E44" s="881">
        <f>SUM(D44/C44)</f>
        <v>1.5549548324373124</v>
      </c>
      <c r="F44" s="170"/>
      <c r="G44" s="62"/>
      <c r="H44" s="62"/>
    </row>
    <row r="45" spans="1:8" ht="12" customHeight="1" thickBot="1">
      <c r="A45" s="428">
        <v>3110</v>
      </c>
      <c r="B45" s="304" t="s">
        <v>443</v>
      </c>
      <c r="C45" s="426">
        <f>SUM(C53+C61+C69)</f>
        <v>627204</v>
      </c>
      <c r="D45" s="426">
        <f>SUM(D53+D61+D69)</f>
        <v>1007630</v>
      </c>
      <c r="E45" s="881">
        <f>SUM(D45/C45)</f>
        <v>1.6065426878655111</v>
      </c>
      <c r="F45" s="170"/>
      <c r="G45" s="62"/>
      <c r="H45" s="62"/>
    </row>
    <row r="46" spans="1:8" ht="12" customHeight="1">
      <c r="A46" s="440">
        <v>3111</v>
      </c>
      <c r="B46" s="448" t="s">
        <v>108</v>
      </c>
      <c r="C46" s="415"/>
      <c r="D46" s="415"/>
      <c r="E46" s="496"/>
      <c r="F46" s="18" t="s">
        <v>111</v>
      </c>
      <c r="G46" s="62"/>
      <c r="H46" s="62"/>
    </row>
    <row r="47" spans="1:8" ht="12" customHeight="1">
      <c r="A47" s="416"/>
      <c r="B47" s="417" t="s">
        <v>37</v>
      </c>
      <c r="C47" s="418"/>
      <c r="D47" s="418"/>
      <c r="E47" s="496"/>
      <c r="F47" s="169"/>
      <c r="G47" s="62"/>
      <c r="H47" s="62"/>
    </row>
    <row r="48" spans="1:8" ht="12" customHeight="1">
      <c r="A48" s="416"/>
      <c r="B48" s="420" t="s">
        <v>342</v>
      </c>
      <c r="C48" s="418"/>
      <c r="D48" s="418"/>
      <c r="E48" s="496"/>
      <c r="F48" s="169"/>
      <c r="G48" s="62"/>
      <c r="H48" s="62"/>
    </row>
    <row r="49" spans="1:8" ht="12" customHeight="1">
      <c r="A49" s="416"/>
      <c r="B49" s="421" t="s">
        <v>321</v>
      </c>
      <c r="C49" s="418"/>
      <c r="D49" s="418"/>
      <c r="E49" s="496"/>
      <c r="F49" s="169"/>
      <c r="G49" s="62"/>
      <c r="H49" s="62"/>
    </row>
    <row r="50" spans="1:8" ht="12" customHeight="1">
      <c r="A50" s="416"/>
      <c r="B50" s="422" t="s">
        <v>45</v>
      </c>
      <c r="C50" s="418"/>
      <c r="D50" s="418"/>
      <c r="E50" s="496"/>
      <c r="F50" s="169"/>
      <c r="G50" s="62"/>
      <c r="H50" s="62"/>
    </row>
    <row r="51" spans="1:8" ht="12" customHeight="1">
      <c r="A51" s="416"/>
      <c r="B51" s="422" t="s">
        <v>333</v>
      </c>
      <c r="C51" s="418"/>
      <c r="D51" s="418"/>
      <c r="E51" s="496"/>
      <c r="F51" s="169"/>
      <c r="G51" s="62"/>
      <c r="H51" s="62"/>
    </row>
    <row r="52" spans="1:8" ht="12" customHeight="1" thickBot="1">
      <c r="A52" s="416"/>
      <c r="B52" s="423" t="s">
        <v>33</v>
      </c>
      <c r="C52" s="418">
        <v>500000</v>
      </c>
      <c r="D52" s="418">
        <v>861675</v>
      </c>
      <c r="E52" s="880">
        <f>SUM(D52/C52)</f>
        <v>1.72335</v>
      </c>
      <c r="F52" s="169"/>
      <c r="G52" s="62"/>
      <c r="H52" s="62"/>
    </row>
    <row r="53" spans="1:8" ht="12" customHeight="1" thickBot="1">
      <c r="A53" s="447"/>
      <c r="B53" s="425" t="s">
        <v>80</v>
      </c>
      <c r="C53" s="426">
        <f>SUM(C47:C52)</f>
        <v>500000</v>
      </c>
      <c r="D53" s="426">
        <f>SUM(D47:D52)</f>
        <v>861675</v>
      </c>
      <c r="E53" s="881">
        <f>SUM(D53/C53)</f>
        <v>1.72335</v>
      </c>
      <c r="F53" s="170"/>
      <c r="G53" s="62"/>
      <c r="H53" s="62"/>
    </row>
    <row r="54" spans="1:8" ht="12" customHeight="1">
      <c r="A54" s="80">
        <v>3113</v>
      </c>
      <c r="B54" s="90" t="s">
        <v>164</v>
      </c>
      <c r="C54" s="82"/>
      <c r="D54" s="82"/>
      <c r="E54" s="496"/>
      <c r="F54" s="4"/>
      <c r="G54" s="62"/>
      <c r="H54" s="62"/>
    </row>
    <row r="55" spans="1:8" ht="12" customHeight="1">
      <c r="A55" s="78"/>
      <c r="B55" s="65" t="s">
        <v>37</v>
      </c>
      <c r="C55" s="71"/>
      <c r="D55" s="71"/>
      <c r="E55" s="496"/>
      <c r="F55" s="169"/>
      <c r="G55" s="62"/>
      <c r="H55" s="62"/>
    </row>
    <row r="56" spans="1:8" ht="12" customHeight="1">
      <c r="A56" s="78"/>
      <c r="B56" s="7" t="s">
        <v>342</v>
      </c>
      <c r="C56" s="71"/>
      <c r="D56" s="71"/>
      <c r="E56" s="496"/>
      <c r="F56" s="169"/>
      <c r="G56" s="62"/>
      <c r="H56" s="62"/>
    </row>
    <row r="57" spans="1:8" ht="12" customHeight="1">
      <c r="A57" s="78"/>
      <c r="B57" s="79" t="s">
        <v>321</v>
      </c>
      <c r="C57" s="71">
        <v>19500</v>
      </c>
      <c r="D57" s="71">
        <v>19627</v>
      </c>
      <c r="E57" s="496">
        <f>SUM(D57/C57)</f>
        <v>1.0065128205128204</v>
      </c>
      <c r="F57" s="169"/>
      <c r="G57" s="62"/>
      <c r="H57" s="62"/>
    </row>
    <row r="58" spans="1:8" ht="12" customHeight="1">
      <c r="A58" s="78"/>
      <c r="B58" s="10" t="s">
        <v>45</v>
      </c>
      <c r="C58" s="71"/>
      <c r="D58" s="71"/>
      <c r="E58" s="496"/>
      <c r="F58" s="169"/>
      <c r="G58" s="62"/>
      <c r="H58" s="62"/>
    </row>
    <row r="59" spans="1:8" ht="12" customHeight="1">
      <c r="A59" s="78"/>
      <c r="B59" s="10" t="s">
        <v>333</v>
      </c>
      <c r="C59" s="71"/>
      <c r="D59" s="71"/>
      <c r="E59" s="496"/>
      <c r="F59" s="169"/>
      <c r="G59" s="62"/>
      <c r="H59" s="62"/>
    </row>
    <row r="60" spans="1:8" ht="12" customHeight="1" thickBot="1">
      <c r="A60" s="78"/>
      <c r="B60" s="423" t="s">
        <v>969</v>
      </c>
      <c r="C60" s="72"/>
      <c r="D60" s="72"/>
      <c r="E60" s="880"/>
      <c r="F60" s="169"/>
      <c r="G60" s="62"/>
      <c r="H60" s="62"/>
    </row>
    <row r="61" spans="1:8" ht="12" customHeight="1" thickBot="1">
      <c r="A61" s="74"/>
      <c r="B61" s="425" t="s">
        <v>80</v>
      </c>
      <c r="C61" s="76">
        <f>SUM(C55:C60)</f>
        <v>19500</v>
      </c>
      <c r="D61" s="76">
        <f>SUM(D55:D60)</f>
        <v>19627</v>
      </c>
      <c r="E61" s="881">
        <f>SUM(D61/C61)</f>
        <v>1.0065128205128204</v>
      </c>
      <c r="F61" s="170"/>
      <c r="G61" s="62"/>
      <c r="H61" s="62"/>
    </row>
    <row r="62" spans="1:8" ht="12" customHeight="1">
      <c r="A62" s="80">
        <v>3114</v>
      </c>
      <c r="B62" s="95" t="s">
        <v>49</v>
      </c>
      <c r="C62" s="82"/>
      <c r="D62" s="82"/>
      <c r="E62" s="496"/>
      <c r="F62" s="98"/>
      <c r="G62" s="62"/>
      <c r="H62" s="62"/>
    </row>
    <row r="63" spans="1:8" ht="12" customHeight="1">
      <c r="A63" s="78"/>
      <c r="B63" s="65" t="s">
        <v>37</v>
      </c>
      <c r="C63" s="71"/>
      <c r="D63" s="71"/>
      <c r="E63" s="496"/>
      <c r="F63" s="169"/>
      <c r="G63" s="62"/>
      <c r="H63" s="62"/>
    </row>
    <row r="64" spans="1:8" ht="12" customHeight="1">
      <c r="A64" s="78"/>
      <c r="B64" s="7" t="s">
        <v>342</v>
      </c>
      <c r="C64" s="71"/>
      <c r="D64" s="71"/>
      <c r="E64" s="496"/>
      <c r="F64" s="169"/>
      <c r="G64" s="62"/>
      <c r="H64" s="62"/>
    </row>
    <row r="65" spans="1:8" ht="12" customHeight="1">
      <c r="A65" s="78"/>
      <c r="B65" s="79" t="s">
        <v>321</v>
      </c>
      <c r="C65" s="71">
        <v>107704</v>
      </c>
      <c r="D65" s="71">
        <v>126328</v>
      </c>
      <c r="E65" s="496">
        <f>SUM(D65/C65)</f>
        <v>1.172918368862809</v>
      </c>
      <c r="F65" s="169"/>
      <c r="G65" s="62"/>
      <c r="H65" s="62"/>
    </row>
    <row r="66" spans="1:8" ht="12" customHeight="1">
      <c r="A66" s="78"/>
      <c r="B66" s="10" t="s">
        <v>45</v>
      </c>
      <c r="C66" s="71"/>
      <c r="D66" s="71"/>
      <c r="E66" s="496"/>
      <c r="F66" s="169"/>
      <c r="G66" s="62"/>
      <c r="H66" s="62"/>
    </row>
    <row r="67" spans="1:8" ht="12" customHeight="1">
      <c r="A67" s="78"/>
      <c r="B67" s="10" t="s">
        <v>333</v>
      </c>
      <c r="C67" s="71"/>
      <c r="D67" s="71"/>
      <c r="E67" s="496"/>
      <c r="F67" s="169"/>
      <c r="G67" s="62"/>
      <c r="H67" s="62"/>
    </row>
    <row r="68" spans="1:8" ht="12" customHeight="1" thickBot="1">
      <c r="A68" s="64"/>
      <c r="B68" s="423" t="s">
        <v>969</v>
      </c>
      <c r="C68" s="72"/>
      <c r="D68" s="72"/>
      <c r="E68" s="880"/>
      <c r="F68" s="51"/>
      <c r="G68" s="62"/>
      <c r="H68" s="62"/>
    </row>
    <row r="69" spans="1:8" ht="12" customHeight="1" thickBot="1">
      <c r="A69" s="49"/>
      <c r="B69" s="425" t="s">
        <v>80</v>
      </c>
      <c r="C69" s="76">
        <f>SUM(C63:C68)</f>
        <v>107704</v>
      </c>
      <c r="D69" s="76">
        <f>SUM(D63:D68)</f>
        <v>126328</v>
      </c>
      <c r="E69" s="881">
        <f>SUM(D69/C69)</f>
        <v>1.172918368862809</v>
      </c>
      <c r="F69" s="170"/>
      <c r="G69" s="62"/>
      <c r="H69" s="62"/>
    </row>
    <row r="70" spans="1:8" ht="12" customHeight="1" thickBot="1">
      <c r="A70" s="131">
        <v>3120</v>
      </c>
      <c r="B70" s="304" t="s">
        <v>445</v>
      </c>
      <c r="C70" s="76">
        <f>SUM(C78+C86+C94+C102+C110)</f>
        <v>64000</v>
      </c>
      <c r="D70" s="76">
        <f>SUM(D78+D86+D94+D102+D110)</f>
        <v>67161</v>
      </c>
      <c r="E70" s="881">
        <f>SUM(D70/C70)</f>
        <v>1.049390625</v>
      </c>
      <c r="F70" s="170"/>
      <c r="G70" s="62"/>
      <c r="H70" s="62"/>
    </row>
    <row r="71" spans="1:8" ht="12" customHeight="1">
      <c r="A71" s="15">
        <v>3121</v>
      </c>
      <c r="B71" s="167" t="s">
        <v>156</v>
      </c>
      <c r="C71" s="82"/>
      <c r="D71" s="82"/>
      <c r="E71" s="496"/>
      <c r="F71" s="4"/>
      <c r="G71" s="62"/>
      <c r="H71" s="62"/>
    </row>
    <row r="72" spans="1:8" ht="12" customHeight="1">
      <c r="A72" s="15"/>
      <c r="B72" s="65" t="s">
        <v>37</v>
      </c>
      <c r="C72" s="82"/>
      <c r="D72" s="82"/>
      <c r="E72" s="496"/>
      <c r="F72" s="5"/>
      <c r="G72" s="62"/>
      <c r="H72" s="62"/>
    </row>
    <row r="73" spans="1:8" ht="12" customHeight="1">
      <c r="A73" s="15"/>
      <c r="B73" s="7" t="s">
        <v>342</v>
      </c>
      <c r="C73" s="82"/>
      <c r="D73" s="82"/>
      <c r="E73" s="496"/>
      <c r="F73" s="5"/>
      <c r="G73" s="62"/>
      <c r="H73" s="62"/>
    </row>
    <row r="74" spans="1:8" ht="12" customHeight="1">
      <c r="A74" s="80"/>
      <c r="B74" s="79" t="s">
        <v>321</v>
      </c>
      <c r="C74" s="227">
        <v>5000</v>
      </c>
      <c r="D74" s="227">
        <v>5000</v>
      </c>
      <c r="E74" s="496">
        <f>SUM(D74/C74)</f>
        <v>1</v>
      </c>
      <c r="F74" s="199"/>
      <c r="G74" s="62"/>
      <c r="H74" s="62"/>
    </row>
    <row r="75" spans="1:8" ht="12" customHeight="1">
      <c r="A75" s="80"/>
      <c r="B75" s="10" t="s">
        <v>333</v>
      </c>
      <c r="C75" s="227"/>
      <c r="D75" s="227"/>
      <c r="E75" s="496"/>
      <c r="F75" s="199"/>
      <c r="G75" s="62"/>
      <c r="H75" s="62"/>
    </row>
    <row r="76" spans="1:8" ht="12" customHeight="1">
      <c r="A76" s="15"/>
      <c r="B76" s="10" t="s">
        <v>333</v>
      </c>
      <c r="C76" s="82"/>
      <c r="D76" s="82"/>
      <c r="E76" s="496"/>
      <c r="F76" s="5"/>
      <c r="G76" s="62"/>
      <c r="H76" s="62"/>
    </row>
    <row r="77" spans="1:8" ht="12" customHeight="1" thickBot="1">
      <c r="A77" s="15"/>
      <c r="B77" s="423" t="s">
        <v>969</v>
      </c>
      <c r="C77" s="44"/>
      <c r="D77" s="44"/>
      <c r="E77" s="880"/>
      <c r="F77" s="3"/>
      <c r="G77" s="62"/>
      <c r="H77" s="62"/>
    </row>
    <row r="78" spans="1:8" ht="12" customHeight="1" thickBot="1">
      <c r="A78" s="49"/>
      <c r="B78" s="425" t="s">
        <v>80</v>
      </c>
      <c r="C78" s="76">
        <f>SUM(C74:C77)</f>
        <v>5000</v>
      </c>
      <c r="D78" s="76">
        <f>SUM(D74:D77)</f>
        <v>5000</v>
      </c>
      <c r="E78" s="881">
        <f>SUM(D78/C78)</f>
        <v>1</v>
      </c>
      <c r="F78" s="170"/>
      <c r="G78" s="62"/>
      <c r="H78" s="62"/>
    </row>
    <row r="79" spans="1:8" ht="12" customHeight="1">
      <c r="A79" s="80">
        <v>3122</v>
      </c>
      <c r="B79" s="95" t="s">
        <v>146</v>
      </c>
      <c r="C79" s="82"/>
      <c r="D79" s="82"/>
      <c r="E79" s="496"/>
      <c r="F79" s="21"/>
      <c r="G79" s="62"/>
      <c r="H79" s="62"/>
    </row>
    <row r="80" spans="1:8" ht="12" customHeight="1">
      <c r="A80" s="78"/>
      <c r="B80" s="65" t="s">
        <v>37</v>
      </c>
      <c r="C80" s="71"/>
      <c r="D80" s="71"/>
      <c r="E80" s="496"/>
      <c r="F80" s="169"/>
      <c r="G80" s="62"/>
      <c r="H80" s="62"/>
    </row>
    <row r="81" spans="1:8" ht="12" customHeight="1">
      <c r="A81" s="78"/>
      <c r="B81" s="7" t="s">
        <v>342</v>
      </c>
      <c r="C81" s="71"/>
      <c r="D81" s="71"/>
      <c r="E81" s="496"/>
      <c r="F81" s="169"/>
      <c r="G81" s="62"/>
      <c r="H81" s="62"/>
    </row>
    <row r="82" spans="1:8" ht="12" customHeight="1">
      <c r="A82" s="78"/>
      <c r="B82" s="79" t="s">
        <v>321</v>
      </c>
      <c r="C82" s="71">
        <v>15000</v>
      </c>
      <c r="D82" s="71">
        <v>15000</v>
      </c>
      <c r="E82" s="496">
        <f>SUM(D82/C82)</f>
        <v>1</v>
      </c>
      <c r="F82" s="169"/>
      <c r="G82" s="62"/>
      <c r="H82" s="62"/>
    </row>
    <row r="83" spans="1:8" ht="12" customHeight="1">
      <c r="A83" s="78"/>
      <c r="B83" s="10" t="s">
        <v>45</v>
      </c>
      <c r="C83" s="71"/>
      <c r="D83" s="71"/>
      <c r="E83" s="496"/>
      <c r="F83" s="169"/>
      <c r="G83" s="62"/>
      <c r="H83" s="62"/>
    </row>
    <row r="84" spans="1:8" ht="12" customHeight="1">
      <c r="A84" s="78"/>
      <c r="B84" s="10" t="s">
        <v>333</v>
      </c>
      <c r="C84" s="71"/>
      <c r="D84" s="71"/>
      <c r="E84" s="496"/>
      <c r="F84" s="169"/>
      <c r="G84" s="62"/>
      <c r="H84" s="62"/>
    </row>
    <row r="85" spans="1:8" ht="12" customHeight="1" thickBot="1">
      <c r="A85" s="78"/>
      <c r="B85" s="423" t="s">
        <v>969</v>
      </c>
      <c r="C85" s="72"/>
      <c r="D85" s="72"/>
      <c r="E85" s="880"/>
      <c r="F85" s="169"/>
      <c r="G85" s="62"/>
      <c r="H85" s="62"/>
    </row>
    <row r="86" spans="1:8" ht="12" customHeight="1" thickBot="1">
      <c r="A86" s="74"/>
      <c r="B86" s="425" t="s">
        <v>80</v>
      </c>
      <c r="C86" s="76">
        <f>SUM(C80:C85)</f>
        <v>15000</v>
      </c>
      <c r="D86" s="76">
        <f>SUM(D80:D85)</f>
        <v>15000</v>
      </c>
      <c r="E86" s="881">
        <f>SUM(D86/C86)</f>
        <v>1</v>
      </c>
      <c r="F86" s="170"/>
      <c r="G86" s="62"/>
      <c r="H86" s="62"/>
    </row>
    <row r="87" spans="1:8" ht="12" customHeight="1">
      <c r="A87" s="80">
        <v>3123</v>
      </c>
      <c r="B87" s="90" t="s">
        <v>48</v>
      </c>
      <c r="C87" s="82"/>
      <c r="D87" s="82"/>
      <c r="E87" s="496"/>
      <c r="F87" s="18"/>
      <c r="G87" s="62"/>
      <c r="H87" s="62"/>
    </row>
    <row r="88" spans="1:8" ht="12" customHeight="1">
      <c r="A88" s="78"/>
      <c r="B88" s="65" t="s">
        <v>37</v>
      </c>
      <c r="C88" s="71"/>
      <c r="D88" s="71"/>
      <c r="E88" s="496"/>
      <c r="F88" s="169"/>
      <c r="G88" s="62"/>
      <c r="H88" s="62"/>
    </row>
    <row r="89" spans="1:8" ht="12" customHeight="1">
      <c r="A89" s="78"/>
      <c r="B89" s="7" t="s">
        <v>342</v>
      </c>
      <c r="C89" s="71"/>
      <c r="D89" s="71"/>
      <c r="E89" s="496"/>
      <c r="F89" s="169"/>
      <c r="G89" s="62"/>
      <c r="H89" s="62"/>
    </row>
    <row r="90" spans="1:8" ht="12" customHeight="1">
      <c r="A90" s="78"/>
      <c r="B90" s="79" t="s">
        <v>321</v>
      </c>
      <c r="C90" s="71">
        <v>10000</v>
      </c>
      <c r="D90" s="71">
        <v>11239</v>
      </c>
      <c r="E90" s="496">
        <f>SUM(D90/C90)</f>
        <v>1.1239</v>
      </c>
      <c r="F90" s="169"/>
      <c r="G90" s="62"/>
      <c r="H90" s="62"/>
    </row>
    <row r="91" spans="1:8" ht="12" customHeight="1">
      <c r="A91" s="78"/>
      <c r="B91" s="10" t="s">
        <v>45</v>
      </c>
      <c r="C91" s="71"/>
      <c r="D91" s="71"/>
      <c r="E91" s="496"/>
      <c r="F91" s="169"/>
      <c r="G91" s="62"/>
      <c r="H91" s="62"/>
    </row>
    <row r="92" spans="1:8" ht="12" customHeight="1">
      <c r="A92" s="78"/>
      <c r="B92" s="10" t="s">
        <v>333</v>
      </c>
      <c r="C92" s="71"/>
      <c r="D92" s="71"/>
      <c r="E92" s="496"/>
      <c r="F92" s="169"/>
      <c r="G92" s="62"/>
      <c r="H92" s="62"/>
    </row>
    <row r="93" spans="1:8" ht="12" customHeight="1" thickBot="1">
      <c r="A93" s="78"/>
      <c r="B93" s="423" t="s">
        <v>969</v>
      </c>
      <c r="C93" s="72"/>
      <c r="D93" s="72"/>
      <c r="E93" s="880"/>
      <c r="F93" s="169"/>
      <c r="G93" s="62"/>
      <c r="H93" s="62"/>
    </row>
    <row r="94" spans="1:8" ht="12" customHeight="1" thickBot="1">
      <c r="A94" s="74"/>
      <c r="B94" s="425" t="s">
        <v>80</v>
      </c>
      <c r="C94" s="76">
        <f>SUM(C88:C93)</f>
        <v>10000</v>
      </c>
      <c r="D94" s="76">
        <f>SUM(D88:D93)</f>
        <v>11239</v>
      </c>
      <c r="E94" s="881">
        <f>SUM(D94/C94)</f>
        <v>1.1239</v>
      </c>
      <c r="F94" s="170"/>
      <c r="G94" s="62"/>
      <c r="H94" s="62"/>
    </row>
    <row r="95" spans="1:8" ht="12" customHeight="1">
      <c r="A95" s="80">
        <v>3124</v>
      </c>
      <c r="B95" s="90" t="s">
        <v>51</v>
      </c>
      <c r="C95" s="82"/>
      <c r="D95" s="82"/>
      <c r="E95" s="496"/>
      <c r="F95" s="18" t="s">
        <v>111</v>
      </c>
      <c r="G95" s="62"/>
      <c r="H95" s="62"/>
    </row>
    <row r="96" spans="1:8" ht="12" customHeight="1">
      <c r="A96" s="78"/>
      <c r="B96" s="65" t="s">
        <v>37</v>
      </c>
      <c r="C96" s="71"/>
      <c r="D96" s="71"/>
      <c r="E96" s="496"/>
      <c r="F96" s="169"/>
      <c r="G96" s="62"/>
      <c r="H96" s="62"/>
    </row>
    <row r="97" spans="1:8" ht="12" customHeight="1">
      <c r="A97" s="78"/>
      <c r="B97" s="7" t="s">
        <v>342</v>
      </c>
      <c r="C97" s="71"/>
      <c r="D97" s="71"/>
      <c r="E97" s="496"/>
      <c r="F97" s="169"/>
      <c r="G97" s="62"/>
      <c r="H97" s="62"/>
    </row>
    <row r="98" spans="1:8" ht="12" customHeight="1">
      <c r="A98" s="78"/>
      <c r="B98" s="79" t="s">
        <v>321</v>
      </c>
      <c r="C98" s="71">
        <v>30000</v>
      </c>
      <c r="D98" s="71">
        <v>31922</v>
      </c>
      <c r="E98" s="496">
        <f>SUM(D98/C98)</f>
        <v>1.0640666666666667</v>
      </c>
      <c r="F98" s="169"/>
      <c r="G98" s="62"/>
      <c r="H98" s="62"/>
    </row>
    <row r="99" spans="1:8" ht="12" customHeight="1">
      <c r="A99" s="78"/>
      <c r="B99" s="10" t="s">
        <v>333</v>
      </c>
      <c r="C99" s="71"/>
      <c r="D99" s="71"/>
      <c r="E99" s="496"/>
      <c r="F99" s="169"/>
      <c r="G99" s="62"/>
      <c r="H99" s="62"/>
    </row>
    <row r="100" spans="1:8" ht="12" customHeight="1">
      <c r="A100" s="78"/>
      <c r="B100" s="10" t="s">
        <v>333</v>
      </c>
      <c r="C100" s="71"/>
      <c r="D100" s="71"/>
      <c r="E100" s="496"/>
      <c r="F100" s="169"/>
      <c r="G100" s="62"/>
      <c r="H100" s="62"/>
    </row>
    <row r="101" spans="1:8" ht="12" customHeight="1" thickBot="1">
      <c r="A101" s="78"/>
      <c r="B101" s="423" t="s">
        <v>969</v>
      </c>
      <c r="C101" s="72"/>
      <c r="D101" s="72"/>
      <c r="E101" s="880"/>
      <c r="F101" s="169"/>
      <c r="G101" s="62"/>
      <c r="H101" s="62"/>
    </row>
    <row r="102" spans="1:8" ht="12" customHeight="1" thickBot="1">
      <c r="A102" s="74"/>
      <c r="B102" s="425" t="s">
        <v>80</v>
      </c>
      <c r="C102" s="76">
        <f>SUM(C96:C101)</f>
        <v>30000</v>
      </c>
      <c r="D102" s="76">
        <f>SUM(D96:D101)</f>
        <v>31922</v>
      </c>
      <c r="E102" s="881">
        <f>SUM(D102/C102)</f>
        <v>1.0640666666666667</v>
      </c>
      <c r="F102" s="170"/>
      <c r="G102" s="62"/>
      <c r="H102" s="62"/>
    </row>
    <row r="103" spans="1:8" ht="12" customHeight="1">
      <c r="A103" s="80">
        <v>3125</v>
      </c>
      <c r="B103" s="90" t="s">
        <v>867</v>
      </c>
      <c r="C103" s="82"/>
      <c r="D103" s="82"/>
      <c r="E103" s="496"/>
      <c r="F103" s="18"/>
      <c r="G103" s="62"/>
      <c r="H103" s="62"/>
    </row>
    <row r="104" spans="1:8" ht="12" customHeight="1">
      <c r="A104" s="78"/>
      <c r="B104" s="65" t="s">
        <v>37</v>
      </c>
      <c r="C104" s="71"/>
      <c r="D104" s="71"/>
      <c r="E104" s="496"/>
      <c r="F104" s="169"/>
      <c r="G104" s="62"/>
      <c r="H104" s="62"/>
    </row>
    <row r="105" spans="1:8" ht="12" customHeight="1">
      <c r="A105" s="78"/>
      <c r="B105" s="7" t="s">
        <v>342</v>
      </c>
      <c r="C105" s="71"/>
      <c r="D105" s="71"/>
      <c r="E105" s="496"/>
      <c r="F105" s="169"/>
      <c r="G105" s="62"/>
      <c r="H105" s="62"/>
    </row>
    <row r="106" spans="1:8" ht="12" customHeight="1">
      <c r="A106" s="78"/>
      <c r="B106" s="79" t="s">
        <v>321</v>
      </c>
      <c r="C106" s="71">
        <v>4000</v>
      </c>
      <c r="D106" s="71">
        <v>4000</v>
      </c>
      <c r="E106" s="496">
        <f>SUM(D106/C106)</f>
        <v>1</v>
      </c>
      <c r="F106" s="169"/>
      <c r="G106" s="62"/>
      <c r="H106" s="62"/>
    </row>
    <row r="107" spans="1:8" ht="12" customHeight="1">
      <c r="A107" s="78"/>
      <c r="B107" s="10" t="s">
        <v>45</v>
      </c>
      <c r="C107" s="71"/>
      <c r="D107" s="71"/>
      <c r="E107" s="496"/>
      <c r="F107" s="169"/>
      <c r="G107" s="62"/>
      <c r="H107" s="62"/>
    </row>
    <row r="108" spans="1:8" ht="12" customHeight="1">
      <c r="A108" s="78"/>
      <c r="B108" s="10" t="s">
        <v>333</v>
      </c>
      <c r="C108" s="71"/>
      <c r="D108" s="71"/>
      <c r="E108" s="496"/>
      <c r="F108" s="169"/>
      <c r="G108" s="62"/>
      <c r="H108" s="62"/>
    </row>
    <row r="109" spans="1:8" ht="12" customHeight="1" thickBot="1">
      <c r="A109" s="78"/>
      <c r="B109" s="423" t="s">
        <v>969</v>
      </c>
      <c r="C109" s="72"/>
      <c r="D109" s="72"/>
      <c r="E109" s="880"/>
      <c r="F109" s="169"/>
      <c r="G109" s="62"/>
      <c r="H109" s="62"/>
    </row>
    <row r="110" spans="1:8" ht="12" customHeight="1" thickBot="1">
      <c r="A110" s="74"/>
      <c r="B110" s="425" t="s">
        <v>80</v>
      </c>
      <c r="C110" s="76">
        <f>SUM(C104:C109)</f>
        <v>4000</v>
      </c>
      <c r="D110" s="76">
        <f>SUM(D104:D109)</f>
        <v>4000</v>
      </c>
      <c r="E110" s="881">
        <f>SUM(D110/C110)</f>
        <v>1</v>
      </c>
      <c r="F110" s="170"/>
      <c r="G110" s="62"/>
      <c r="H110" s="62"/>
    </row>
    <row r="111" spans="1:8" ht="12" customHeight="1" thickBot="1">
      <c r="A111" s="131">
        <v>3140</v>
      </c>
      <c r="B111" s="81" t="s">
        <v>53</v>
      </c>
      <c r="C111" s="76">
        <f>SUM(C119+C127+C135+C143+C151)</f>
        <v>44500</v>
      </c>
      <c r="D111" s="76">
        <f>SUM(D119+D127+D135+D143+D151)</f>
        <v>48085</v>
      </c>
      <c r="E111" s="881">
        <f>SUM(D111/C111)</f>
        <v>1.080561797752809</v>
      </c>
      <c r="F111" s="170"/>
      <c r="G111" s="62"/>
      <c r="H111" s="62"/>
    </row>
    <row r="112" spans="1:8" ht="12" customHeight="1">
      <c r="A112" s="80">
        <v>3141</v>
      </c>
      <c r="B112" s="90" t="s">
        <v>78</v>
      </c>
      <c r="C112" s="82"/>
      <c r="D112" s="82"/>
      <c r="E112" s="496"/>
      <c r="F112" s="169"/>
      <c r="G112" s="62"/>
      <c r="H112" s="62"/>
    </row>
    <row r="113" spans="1:8" ht="12" customHeight="1">
      <c r="A113" s="78"/>
      <c r="B113" s="65" t="s">
        <v>37</v>
      </c>
      <c r="C113" s="71"/>
      <c r="D113" s="71"/>
      <c r="E113" s="496"/>
      <c r="F113" s="169"/>
      <c r="G113" s="62"/>
      <c r="H113" s="62"/>
    </row>
    <row r="114" spans="1:8" ht="12" customHeight="1">
      <c r="A114" s="78"/>
      <c r="B114" s="7" t="s">
        <v>342</v>
      </c>
      <c r="C114" s="71"/>
      <c r="D114" s="71"/>
      <c r="E114" s="496"/>
      <c r="F114" s="169"/>
      <c r="G114" s="62"/>
      <c r="H114" s="62"/>
    </row>
    <row r="115" spans="1:8" ht="12" customHeight="1">
      <c r="A115" s="78"/>
      <c r="B115" s="79" t="s">
        <v>321</v>
      </c>
      <c r="C115" s="71"/>
      <c r="D115" s="71"/>
      <c r="E115" s="496"/>
      <c r="F115" s="169"/>
      <c r="G115" s="62"/>
      <c r="H115" s="62"/>
    </row>
    <row r="116" spans="1:8" ht="12" customHeight="1">
      <c r="A116" s="78"/>
      <c r="B116" s="10" t="s">
        <v>45</v>
      </c>
      <c r="C116" s="71"/>
      <c r="D116" s="71"/>
      <c r="E116" s="496"/>
      <c r="F116" s="169"/>
      <c r="G116" s="62"/>
      <c r="H116" s="62"/>
    </row>
    <row r="117" spans="1:8" ht="12" customHeight="1">
      <c r="A117" s="78"/>
      <c r="B117" s="10" t="s">
        <v>333</v>
      </c>
      <c r="C117" s="227">
        <v>20000</v>
      </c>
      <c r="D117" s="227">
        <v>20835</v>
      </c>
      <c r="E117" s="496">
        <f>SUM(D117/C117)</f>
        <v>1.04175</v>
      </c>
      <c r="F117" s="169"/>
      <c r="G117" s="62"/>
      <c r="H117" s="62"/>
    </row>
    <row r="118" spans="1:8" ht="12" customHeight="1" thickBot="1">
      <c r="A118" s="78"/>
      <c r="B118" s="423" t="s">
        <v>969</v>
      </c>
      <c r="C118" s="72"/>
      <c r="D118" s="72"/>
      <c r="E118" s="880"/>
      <c r="F118" s="29"/>
      <c r="G118" s="62"/>
      <c r="H118" s="62"/>
    </row>
    <row r="119" spans="1:8" ht="12" customHeight="1" thickBot="1">
      <c r="A119" s="74"/>
      <c r="B119" s="425" t="s">
        <v>80</v>
      </c>
      <c r="C119" s="76">
        <f>SUM(C113:C118)</f>
        <v>20000</v>
      </c>
      <c r="D119" s="76">
        <f>SUM(D113:D118)</f>
        <v>20835</v>
      </c>
      <c r="E119" s="881">
        <f>SUM(D119/C119)</f>
        <v>1.04175</v>
      </c>
      <c r="F119" s="170"/>
      <c r="G119" s="62"/>
      <c r="H119" s="62"/>
    </row>
    <row r="120" spans="1:8" ht="12" customHeight="1">
      <c r="A120" s="80">
        <v>3142</v>
      </c>
      <c r="B120" s="67" t="s">
        <v>850</v>
      </c>
      <c r="C120" s="82"/>
      <c r="D120" s="82"/>
      <c r="E120" s="496"/>
      <c r="F120" s="4"/>
      <c r="G120" s="62"/>
      <c r="H120" s="62"/>
    </row>
    <row r="121" spans="1:8" ht="12" customHeight="1">
      <c r="A121" s="80"/>
      <c r="B121" s="65" t="s">
        <v>37</v>
      </c>
      <c r="C121" s="71">
        <v>2000</v>
      </c>
      <c r="D121" s="71">
        <v>2000</v>
      </c>
      <c r="E121" s="496">
        <f>SUM(D121/C121)</f>
        <v>1</v>
      </c>
      <c r="F121" s="5"/>
      <c r="G121" s="62"/>
      <c r="H121" s="62"/>
    </row>
    <row r="122" spans="1:8" ht="12" customHeight="1">
      <c r="A122" s="80"/>
      <c r="B122" s="7" t="s">
        <v>342</v>
      </c>
      <c r="C122" s="71">
        <v>750</v>
      </c>
      <c r="D122" s="71">
        <v>750</v>
      </c>
      <c r="E122" s="496">
        <f>SUM(D122/C122)</f>
        <v>1</v>
      </c>
      <c r="F122" s="199"/>
      <c r="G122" s="62"/>
      <c r="H122" s="62"/>
    </row>
    <row r="123" spans="1:8" ht="12" customHeight="1">
      <c r="A123" s="80"/>
      <c r="B123" s="79" t="s">
        <v>321</v>
      </c>
      <c r="C123" s="227">
        <v>6250</v>
      </c>
      <c r="D123" s="227">
        <v>6523</v>
      </c>
      <c r="E123" s="496">
        <f>SUM(D123/C123)</f>
        <v>1.04368</v>
      </c>
      <c r="F123" s="169"/>
      <c r="G123" s="62"/>
      <c r="H123" s="62"/>
    </row>
    <row r="124" spans="1:8" ht="12" customHeight="1">
      <c r="A124" s="80"/>
      <c r="B124" s="10" t="s">
        <v>45</v>
      </c>
      <c r="C124" s="227"/>
      <c r="D124" s="227"/>
      <c r="E124" s="496"/>
      <c r="F124" s="169"/>
      <c r="G124" s="62"/>
      <c r="H124" s="62"/>
    </row>
    <row r="125" spans="1:8" ht="12" customHeight="1">
      <c r="A125" s="80"/>
      <c r="B125" s="10" t="s">
        <v>333</v>
      </c>
      <c r="C125" s="227"/>
      <c r="D125" s="227">
        <v>1136</v>
      </c>
      <c r="E125" s="496"/>
      <c r="F125" s="199"/>
      <c r="G125" s="62"/>
      <c r="H125" s="62"/>
    </row>
    <row r="126" spans="1:8" ht="12" customHeight="1" thickBot="1">
      <c r="A126" s="80"/>
      <c r="B126" s="423" t="s">
        <v>969</v>
      </c>
      <c r="C126" s="44"/>
      <c r="D126" s="44"/>
      <c r="E126" s="880"/>
      <c r="F126" s="29"/>
      <c r="G126" s="62"/>
      <c r="H126" s="62"/>
    </row>
    <row r="127" spans="1:8" ht="12" customHeight="1" thickBot="1">
      <c r="A127" s="74"/>
      <c r="B127" s="425" t="s">
        <v>80</v>
      </c>
      <c r="C127" s="76">
        <f>SUM(C121:C126)</f>
        <v>9000</v>
      </c>
      <c r="D127" s="76">
        <f>SUM(D121:D126)</f>
        <v>10409</v>
      </c>
      <c r="E127" s="881">
        <f>SUM(D127/C127)</f>
        <v>1.1565555555555556</v>
      </c>
      <c r="F127" s="170"/>
      <c r="G127" s="62"/>
      <c r="H127" s="62"/>
    </row>
    <row r="128" spans="1:8" ht="12" customHeight="1">
      <c r="A128" s="99">
        <v>3143</v>
      </c>
      <c r="B128" s="90" t="s">
        <v>869</v>
      </c>
      <c r="C128" s="82"/>
      <c r="D128" s="82"/>
      <c r="E128" s="496"/>
      <c r="F128" s="30" t="s">
        <v>150</v>
      </c>
      <c r="G128" s="62"/>
      <c r="H128" s="62"/>
    </row>
    <row r="129" spans="1:8" ht="12" customHeight="1">
      <c r="A129" s="78"/>
      <c r="B129" s="65" t="s">
        <v>37</v>
      </c>
      <c r="C129" s="71"/>
      <c r="D129" s="71"/>
      <c r="E129" s="496"/>
      <c r="F129" s="169"/>
      <c r="G129" s="62"/>
      <c r="H129" s="62"/>
    </row>
    <row r="130" spans="1:8" ht="12" customHeight="1">
      <c r="A130" s="78"/>
      <c r="B130" s="7" t="s">
        <v>342</v>
      </c>
      <c r="C130" s="71"/>
      <c r="D130" s="71"/>
      <c r="E130" s="496"/>
      <c r="F130" s="169"/>
      <c r="G130" s="62"/>
      <c r="H130" s="62"/>
    </row>
    <row r="131" spans="1:8" ht="12" customHeight="1">
      <c r="A131" s="78"/>
      <c r="B131" s="79" t="s">
        <v>321</v>
      </c>
      <c r="C131" s="227"/>
      <c r="D131" s="227"/>
      <c r="E131" s="496"/>
      <c r="F131" s="199"/>
      <c r="G131" s="62"/>
      <c r="H131" s="62"/>
    </row>
    <row r="132" spans="1:8" ht="12" customHeight="1">
      <c r="A132" s="78"/>
      <c r="B132" s="10" t="s">
        <v>45</v>
      </c>
      <c r="C132" s="227"/>
      <c r="D132" s="227"/>
      <c r="E132" s="496"/>
      <c r="F132" s="337"/>
      <c r="G132" s="62"/>
      <c r="H132" s="62"/>
    </row>
    <row r="133" spans="1:8" ht="12" customHeight="1">
      <c r="A133" s="78"/>
      <c r="B133" s="10" t="s">
        <v>333</v>
      </c>
      <c r="C133" s="71">
        <v>8000</v>
      </c>
      <c r="D133" s="71">
        <v>8000</v>
      </c>
      <c r="E133" s="496">
        <f>SUM(D133/C133)</f>
        <v>1</v>
      </c>
      <c r="F133" s="169"/>
      <c r="G133" s="62"/>
      <c r="H133" s="62"/>
    </row>
    <row r="134" spans="1:8" ht="12" customHeight="1" thickBot="1">
      <c r="A134" s="78"/>
      <c r="B134" s="423" t="s">
        <v>969</v>
      </c>
      <c r="C134" s="71"/>
      <c r="D134" s="71"/>
      <c r="E134" s="880"/>
      <c r="F134" s="5"/>
      <c r="G134" s="62"/>
      <c r="H134" s="62"/>
    </row>
    <row r="135" spans="1:8" ht="12" customHeight="1" thickBot="1">
      <c r="A135" s="74"/>
      <c r="B135" s="425" t="s">
        <v>80</v>
      </c>
      <c r="C135" s="76">
        <f>SUM(C129:C134)</f>
        <v>8000</v>
      </c>
      <c r="D135" s="76">
        <f>SUM(D129:D134)</f>
        <v>8000</v>
      </c>
      <c r="E135" s="881">
        <f>SUM(D135/C135)</f>
        <v>1</v>
      </c>
      <c r="F135" s="170"/>
      <c r="G135" s="62"/>
      <c r="H135" s="62"/>
    </row>
    <row r="136" spans="1:8" ht="12" customHeight="1">
      <c r="A136" s="80">
        <v>3144</v>
      </c>
      <c r="B136" s="90" t="s">
        <v>79</v>
      </c>
      <c r="C136" s="82"/>
      <c r="D136" s="82"/>
      <c r="E136" s="496"/>
      <c r="F136" s="169"/>
      <c r="G136" s="62"/>
      <c r="H136" s="62"/>
    </row>
    <row r="137" spans="1:8" ht="12" customHeight="1">
      <c r="A137" s="78"/>
      <c r="B137" s="65" t="s">
        <v>37</v>
      </c>
      <c r="C137" s="71"/>
      <c r="D137" s="71"/>
      <c r="E137" s="496"/>
      <c r="F137" s="169"/>
      <c r="G137" s="62"/>
      <c r="H137" s="62"/>
    </row>
    <row r="138" spans="1:8" ht="12" customHeight="1">
      <c r="A138" s="78"/>
      <c r="B138" s="7" t="s">
        <v>342</v>
      </c>
      <c r="C138" s="71"/>
      <c r="D138" s="71"/>
      <c r="E138" s="496"/>
      <c r="F138" s="199"/>
      <c r="G138" s="62"/>
      <c r="H138" s="62"/>
    </row>
    <row r="139" spans="1:8" ht="12" customHeight="1">
      <c r="A139" s="78"/>
      <c r="B139" s="79" t="s">
        <v>321</v>
      </c>
      <c r="C139" s="71">
        <v>15</v>
      </c>
      <c r="D139" s="71">
        <v>15</v>
      </c>
      <c r="E139" s="496">
        <f>SUM(D139/C139)</f>
        <v>1</v>
      </c>
      <c r="F139" s="199"/>
      <c r="G139" s="62"/>
      <c r="H139" s="62"/>
    </row>
    <row r="140" spans="1:8" ht="12" customHeight="1">
      <c r="A140" s="78"/>
      <c r="B140" s="10" t="s">
        <v>45</v>
      </c>
      <c r="C140" s="71">
        <v>3485</v>
      </c>
      <c r="D140" s="71">
        <v>3485</v>
      </c>
      <c r="E140" s="496">
        <f>SUM(D140/C140)</f>
        <v>1</v>
      </c>
      <c r="F140" s="337"/>
      <c r="G140" s="62"/>
      <c r="H140" s="62"/>
    </row>
    <row r="141" spans="1:8" ht="12" customHeight="1">
      <c r="A141" s="78"/>
      <c r="B141" s="10" t="s">
        <v>333</v>
      </c>
      <c r="C141" s="71"/>
      <c r="D141" s="71"/>
      <c r="E141" s="496"/>
      <c r="F141" s="169"/>
      <c r="G141" s="62"/>
      <c r="H141" s="62"/>
    </row>
    <row r="142" spans="1:8" ht="12" customHeight="1" thickBot="1">
      <c r="A142" s="78"/>
      <c r="B142" s="423" t="s">
        <v>969</v>
      </c>
      <c r="C142" s="72"/>
      <c r="D142" s="72"/>
      <c r="E142" s="880"/>
      <c r="F142" s="29"/>
      <c r="G142" s="62"/>
      <c r="H142" s="62"/>
    </row>
    <row r="143" spans="1:8" ht="12" customHeight="1" thickBot="1">
      <c r="A143" s="74"/>
      <c r="B143" s="425" t="s">
        <v>80</v>
      </c>
      <c r="C143" s="76">
        <f>SUM(C137:C142)</f>
        <v>3500</v>
      </c>
      <c r="D143" s="76">
        <f>SUM(D137:D142)</f>
        <v>3500</v>
      </c>
      <c r="E143" s="881">
        <f>SUM(D143/C143)</f>
        <v>1</v>
      </c>
      <c r="F143" s="170"/>
      <c r="G143" s="62"/>
      <c r="H143" s="62"/>
    </row>
    <row r="144" spans="1:8" ht="12" customHeight="1">
      <c r="A144" s="428">
        <v>3145</v>
      </c>
      <c r="B144" s="414" t="s">
        <v>881</v>
      </c>
      <c r="C144" s="415"/>
      <c r="D144" s="415"/>
      <c r="E144" s="496"/>
      <c r="F144" s="419"/>
      <c r="G144" s="62"/>
      <c r="H144" s="62"/>
    </row>
    <row r="145" spans="1:8" ht="12" customHeight="1">
      <c r="A145" s="140"/>
      <c r="B145" s="417" t="s">
        <v>37</v>
      </c>
      <c r="C145" s="418">
        <v>300</v>
      </c>
      <c r="D145" s="418">
        <v>300</v>
      </c>
      <c r="E145" s="496">
        <f>SUM(D145/C145)</f>
        <v>1</v>
      </c>
      <c r="F145" s="419"/>
      <c r="G145" s="62"/>
      <c r="H145" s="62"/>
    </row>
    <row r="146" spans="1:8" ht="12" customHeight="1">
      <c r="A146" s="140"/>
      <c r="B146" s="420" t="s">
        <v>342</v>
      </c>
      <c r="C146" s="418"/>
      <c r="D146" s="418">
        <v>14</v>
      </c>
      <c r="E146" s="496"/>
      <c r="F146" s="419"/>
      <c r="G146" s="62"/>
      <c r="H146" s="62"/>
    </row>
    <row r="147" spans="1:8" ht="12" customHeight="1">
      <c r="A147" s="140"/>
      <c r="B147" s="421" t="s">
        <v>321</v>
      </c>
      <c r="C147" s="418">
        <v>3700</v>
      </c>
      <c r="D147" s="418">
        <v>5027</v>
      </c>
      <c r="E147" s="496">
        <f>SUM(D147/C147)</f>
        <v>1.3586486486486486</v>
      </c>
      <c r="F147" s="430"/>
      <c r="G147" s="62"/>
      <c r="H147" s="62"/>
    </row>
    <row r="148" spans="1:8" ht="12" customHeight="1">
      <c r="A148" s="140"/>
      <c r="B148" s="422" t="s">
        <v>45</v>
      </c>
      <c r="C148" s="418"/>
      <c r="D148" s="418"/>
      <c r="E148" s="496"/>
      <c r="F148" s="430"/>
      <c r="G148" s="62"/>
      <c r="H148" s="62"/>
    </row>
    <row r="149" spans="1:8" ht="12" customHeight="1">
      <c r="A149" s="140"/>
      <c r="B149" s="422" t="s">
        <v>333</v>
      </c>
      <c r="C149" s="418"/>
      <c r="D149" s="418"/>
      <c r="E149" s="496"/>
      <c r="F149" s="419"/>
      <c r="G149" s="62"/>
      <c r="H149" s="62"/>
    </row>
    <row r="150" spans="1:8" ht="12" customHeight="1" thickBot="1">
      <c r="A150" s="140"/>
      <c r="B150" s="423" t="s">
        <v>969</v>
      </c>
      <c r="C150" s="449"/>
      <c r="D150" s="449"/>
      <c r="E150" s="880"/>
      <c r="F150" s="429"/>
      <c r="G150" s="62"/>
      <c r="H150" s="62"/>
    </row>
    <row r="151" spans="1:8" ht="12" customHeight="1" thickBot="1">
      <c r="A151" s="424"/>
      <c r="B151" s="425" t="s">
        <v>80</v>
      </c>
      <c r="C151" s="426">
        <f>SUM(C145:C150)</f>
        <v>4000</v>
      </c>
      <c r="D151" s="426">
        <f>SUM(D145:D150)</f>
        <v>5341</v>
      </c>
      <c r="E151" s="881">
        <f>SUM(D151/C151)</f>
        <v>1.33525</v>
      </c>
      <c r="F151" s="427"/>
      <c r="G151" s="62"/>
      <c r="H151" s="62"/>
    </row>
    <row r="152" spans="1:8" ht="12.75" thickBot="1">
      <c r="A152" s="131"/>
      <c r="B152" s="57" t="s">
        <v>899</v>
      </c>
      <c r="C152" s="76">
        <f>SUM(C176+C184+C201+C209+C217+C250+C225+C233+C258+C168+C266+C274+C241+C160+C192+C282)</f>
        <v>2238560</v>
      </c>
      <c r="D152" s="76">
        <f>SUM(D176+D184+D201+D209+D217+D250+D225+D233+D258+D168+D266+D274+D241+D160+D192+D282)</f>
        <v>2350180</v>
      </c>
      <c r="E152" s="881">
        <f>SUM(D152/C152)</f>
        <v>1.0498624115502824</v>
      </c>
      <c r="F152" s="170"/>
      <c r="G152" s="62"/>
      <c r="H152" s="62"/>
    </row>
    <row r="153" spans="1:8" ht="12">
      <c r="A153" s="80">
        <v>3200</v>
      </c>
      <c r="B153" s="93" t="s">
        <v>39</v>
      </c>
      <c r="C153" s="91"/>
      <c r="D153" s="91"/>
      <c r="E153" s="496"/>
      <c r="F153" s="30"/>
      <c r="G153" s="62"/>
      <c r="H153" s="62"/>
    </row>
    <row r="154" spans="1:8" ht="12">
      <c r="A154" s="64"/>
      <c r="B154" s="65" t="s">
        <v>37</v>
      </c>
      <c r="C154" s="71">
        <v>41926</v>
      </c>
      <c r="D154" s="71">
        <v>41926</v>
      </c>
      <c r="E154" s="496">
        <f>SUM(D154/C154)</f>
        <v>1</v>
      </c>
      <c r="F154" s="68"/>
      <c r="G154" s="62"/>
      <c r="H154" s="62"/>
    </row>
    <row r="155" spans="1:8" ht="12">
      <c r="A155" s="64"/>
      <c r="B155" s="7" t="s">
        <v>342</v>
      </c>
      <c r="C155" s="71">
        <v>11341</v>
      </c>
      <c r="D155" s="71">
        <v>11341</v>
      </c>
      <c r="E155" s="496">
        <f>SUM(D155/C155)</f>
        <v>1</v>
      </c>
      <c r="F155" s="199"/>
      <c r="G155" s="62"/>
      <c r="H155" s="62"/>
    </row>
    <row r="156" spans="1:8" ht="12">
      <c r="A156" s="78"/>
      <c r="B156" s="79" t="s">
        <v>321</v>
      </c>
      <c r="C156" s="71">
        <v>1720</v>
      </c>
      <c r="D156" s="71">
        <v>1720</v>
      </c>
      <c r="E156" s="496">
        <f>SUM(D156/C156)</f>
        <v>1</v>
      </c>
      <c r="F156" s="5"/>
      <c r="G156" s="62"/>
      <c r="H156" s="62"/>
    </row>
    <row r="157" spans="1:8" ht="12">
      <c r="A157" s="78"/>
      <c r="B157" s="10" t="s">
        <v>45</v>
      </c>
      <c r="C157" s="71"/>
      <c r="D157" s="71"/>
      <c r="E157" s="496"/>
      <c r="F157" s="5"/>
      <c r="G157" s="62"/>
      <c r="H157" s="62"/>
    </row>
    <row r="158" spans="1:8" ht="12">
      <c r="A158" s="64"/>
      <c r="B158" s="10" t="s">
        <v>333</v>
      </c>
      <c r="C158" s="71"/>
      <c r="D158" s="71"/>
      <c r="E158" s="496"/>
      <c r="F158" s="68"/>
      <c r="G158" s="62"/>
      <c r="H158" s="62"/>
    </row>
    <row r="159" spans="1:8" ht="12.75" thickBot="1">
      <c r="A159" s="78"/>
      <c r="B159" s="423" t="s">
        <v>969</v>
      </c>
      <c r="C159" s="159"/>
      <c r="D159" s="159"/>
      <c r="E159" s="880"/>
      <c r="F159" s="171"/>
      <c r="G159" s="62"/>
      <c r="H159" s="62"/>
    </row>
    <row r="160" spans="1:8" ht="12.75" thickBot="1">
      <c r="A160" s="74"/>
      <c r="B160" s="425" t="s">
        <v>80</v>
      </c>
      <c r="C160" s="76">
        <f>SUM(C154:C159)</f>
        <v>54987</v>
      </c>
      <c r="D160" s="76">
        <f>SUM(D154:D159)</f>
        <v>54987</v>
      </c>
      <c r="E160" s="881">
        <f>SUM(D160/C160)</f>
        <v>1</v>
      </c>
      <c r="F160" s="170"/>
      <c r="G160" s="62"/>
      <c r="H160" s="62"/>
    </row>
    <row r="161" spans="1:8" ht="12">
      <c r="A161" s="80">
        <v>3201</v>
      </c>
      <c r="B161" s="304" t="s">
        <v>427</v>
      </c>
      <c r="C161" s="82"/>
      <c r="D161" s="82"/>
      <c r="E161" s="496"/>
      <c r="F161" s="30"/>
      <c r="G161" s="62"/>
      <c r="H161" s="62"/>
    </row>
    <row r="162" spans="1:8" ht="12">
      <c r="A162" s="80"/>
      <c r="B162" s="79" t="s">
        <v>37</v>
      </c>
      <c r="C162" s="227">
        <v>9000</v>
      </c>
      <c r="D162" s="227">
        <v>9900</v>
      </c>
      <c r="E162" s="496">
        <f>SUM(D162/C162)</f>
        <v>1.1</v>
      </c>
      <c r="F162" s="5"/>
      <c r="G162" s="62"/>
      <c r="H162" s="62"/>
    </row>
    <row r="163" spans="1:8" ht="12">
      <c r="A163" s="80"/>
      <c r="B163" s="7" t="s">
        <v>342</v>
      </c>
      <c r="C163" s="227">
        <v>2100</v>
      </c>
      <c r="D163" s="227">
        <v>2343</v>
      </c>
      <c r="E163" s="496">
        <f>SUM(D163/C163)</f>
        <v>1.1157142857142857</v>
      </c>
      <c r="F163" s="199"/>
      <c r="G163" s="62"/>
      <c r="H163" s="62"/>
    </row>
    <row r="164" spans="1:8" ht="12">
      <c r="A164" s="80"/>
      <c r="B164" s="79" t="s">
        <v>321</v>
      </c>
      <c r="C164" s="227">
        <v>70100</v>
      </c>
      <c r="D164" s="227">
        <v>73976</v>
      </c>
      <c r="E164" s="496">
        <f>SUM(D164/C164)</f>
        <v>1.0552924393723253</v>
      </c>
      <c r="F164" s="199"/>
      <c r="G164" s="62"/>
      <c r="H164" s="62"/>
    </row>
    <row r="165" spans="1:8" ht="12">
      <c r="A165" s="80"/>
      <c r="B165" s="166" t="s">
        <v>45</v>
      </c>
      <c r="C165" s="227">
        <v>300</v>
      </c>
      <c r="D165" s="227">
        <v>300</v>
      </c>
      <c r="E165" s="496">
        <f>SUM(D165/C165)</f>
        <v>1</v>
      </c>
      <c r="F165" s="199"/>
      <c r="G165" s="62"/>
      <c r="H165" s="62"/>
    </row>
    <row r="166" spans="1:8" ht="12">
      <c r="A166" s="80"/>
      <c r="B166" s="166" t="s">
        <v>333</v>
      </c>
      <c r="C166" s="227"/>
      <c r="D166" s="227"/>
      <c r="E166" s="496"/>
      <c r="F166" s="5"/>
      <c r="G166" s="62"/>
      <c r="H166" s="62"/>
    </row>
    <row r="167" spans="1:8" ht="12.75" thickBot="1">
      <c r="A167" s="80"/>
      <c r="B167" s="423" t="s">
        <v>969</v>
      </c>
      <c r="C167" s="82"/>
      <c r="D167" s="82"/>
      <c r="E167" s="880"/>
      <c r="F167" s="5"/>
      <c r="G167" s="62"/>
      <c r="H167" s="62"/>
    </row>
    <row r="168" spans="1:8" ht="12.75" thickBot="1">
      <c r="A168" s="49"/>
      <c r="B168" s="425" t="s">
        <v>80</v>
      </c>
      <c r="C168" s="76">
        <f>SUM(C162:C167)</f>
        <v>81500</v>
      </c>
      <c r="D168" s="76">
        <f>SUM(D162:D167)</f>
        <v>86519</v>
      </c>
      <c r="E168" s="881">
        <f>SUM(D168/C168)</f>
        <v>1.0615828220858896</v>
      </c>
      <c r="F168" s="170"/>
      <c r="G168" s="62"/>
      <c r="H168" s="62"/>
    </row>
    <row r="169" spans="1:8" ht="12">
      <c r="A169" s="15">
        <v>3202</v>
      </c>
      <c r="B169" s="67" t="s">
        <v>322</v>
      </c>
      <c r="C169" s="82"/>
      <c r="D169" s="82"/>
      <c r="E169" s="496"/>
      <c r="F169" s="3" t="s">
        <v>150</v>
      </c>
      <c r="G169" s="62"/>
      <c r="H169" s="62"/>
    </row>
    <row r="170" spans="1:8" ht="12">
      <c r="A170" s="15"/>
      <c r="B170" s="65" t="s">
        <v>37</v>
      </c>
      <c r="C170" s="227">
        <v>3000</v>
      </c>
      <c r="D170" s="227">
        <v>3000</v>
      </c>
      <c r="E170" s="496">
        <f>SUM(D170/C170)</f>
        <v>1</v>
      </c>
      <c r="F170" s="5"/>
      <c r="G170" s="62"/>
      <c r="H170" s="62"/>
    </row>
    <row r="171" spans="1:8" ht="12">
      <c r="A171" s="15"/>
      <c r="B171" s="7" t="s">
        <v>342</v>
      </c>
      <c r="C171" s="227">
        <v>1000</v>
      </c>
      <c r="D171" s="227">
        <v>1000</v>
      </c>
      <c r="E171" s="496">
        <f>SUM(D171/C171)</f>
        <v>1</v>
      </c>
      <c r="F171" s="199"/>
      <c r="G171" s="62"/>
      <c r="H171" s="62"/>
    </row>
    <row r="172" spans="1:8" ht="12">
      <c r="A172" s="15"/>
      <c r="B172" s="79" t="s">
        <v>321</v>
      </c>
      <c r="C172" s="227">
        <v>9000</v>
      </c>
      <c r="D172" s="227">
        <v>10288</v>
      </c>
      <c r="E172" s="496">
        <f>SUM(D172/C172)</f>
        <v>1.1431111111111112</v>
      </c>
      <c r="F172" s="199"/>
      <c r="G172" s="62"/>
      <c r="H172" s="62"/>
    </row>
    <row r="173" spans="1:8" ht="12">
      <c r="A173" s="15"/>
      <c r="B173" s="10" t="s">
        <v>45</v>
      </c>
      <c r="C173" s="227"/>
      <c r="D173" s="227"/>
      <c r="E173" s="496"/>
      <c r="F173" s="199"/>
      <c r="G173" s="62"/>
      <c r="H173" s="62"/>
    </row>
    <row r="174" spans="1:8" ht="12">
      <c r="A174" s="15"/>
      <c r="B174" s="10" t="s">
        <v>333</v>
      </c>
      <c r="C174" s="82"/>
      <c r="D174" s="227">
        <v>172</v>
      </c>
      <c r="E174" s="496"/>
      <c r="F174" s="199"/>
      <c r="G174" s="62"/>
      <c r="H174" s="62"/>
    </row>
    <row r="175" spans="1:8" ht="12.75" thickBot="1">
      <c r="A175" s="15"/>
      <c r="B175" s="423" t="s">
        <v>723</v>
      </c>
      <c r="C175" s="44"/>
      <c r="D175" s="411">
        <v>2000</v>
      </c>
      <c r="E175" s="880"/>
      <c r="F175" s="171"/>
      <c r="G175" s="62"/>
      <c r="H175" s="62"/>
    </row>
    <row r="176" spans="1:8" ht="12.75" thickBot="1">
      <c r="A176" s="49"/>
      <c r="B176" s="425" t="s">
        <v>80</v>
      </c>
      <c r="C176" s="76">
        <f>SUM(C170:C175)</f>
        <v>13000</v>
      </c>
      <c r="D176" s="76">
        <f>SUM(D170:D175)</f>
        <v>16460</v>
      </c>
      <c r="E176" s="881">
        <f>SUM(D176/C176)</f>
        <v>1.2661538461538462</v>
      </c>
      <c r="F176" s="170"/>
      <c r="G176" s="62"/>
      <c r="H176" s="62"/>
    </row>
    <row r="177" spans="1:8" ht="12">
      <c r="A177" s="15">
        <v>3203</v>
      </c>
      <c r="B177" s="95" t="s">
        <v>122</v>
      </c>
      <c r="C177" s="82"/>
      <c r="D177" s="82"/>
      <c r="E177" s="496"/>
      <c r="F177" s="4" t="s">
        <v>109</v>
      </c>
      <c r="G177" s="62"/>
      <c r="H177" s="62"/>
    </row>
    <row r="178" spans="1:8" ht="12" customHeight="1">
      <c r="A178" s="64"/>
      <c r="B178" s="65" t="s">
        <v>37</v>
      </c>
      <c r="C178" s="71"/>
      <c r="D178" s="71"/>
      <c r="E178" s="496"/>
      <c r="F178" s="5" t="s">
        <v>110</v>
      </c>
      <c r="G178" s="62"/>
      <c r="H178" s="62"/>
    </row>
    <row r="179" spans="1:8" ht="12" customHeight="1">
      <c r="A179" s="64"/>
      <c r="B179" s="7" t="s">
        <v>342</v>
      </c>
      <c r="C179" s="71"/>
      <c r="D179" s="71"/>
      <c r="E179" s="496"/>
      <c r="F179" s="4"/>
      <c r="G179" s="62"/>
      <c r="H179" s="62"/>
    </row>
    <row r="180" spans="1:8" ht="12" customHeight="1">
      <c r="A180" s="64"/>
      <c r="B180" s="79" t="s">
        <v>321</v>
      </c>
      <c r="C180" s="71">
        <v>10000</v>
      </c>
      <c r="D180" s="71">
        <v>11425</v>
      </c>
      <c r="E180" s="496">
        <f>SUM(D180/C180)</f>
        <v>1.1425</v>
      </c>
      <c r="F180" s="337"/>
      <c r="G180" s="62"/>
      <c r="H180" s="62"/>
    </row>
    <row r="181" spans="1:8" ht="12" customHeight="1">
      <c r="A181" s="64"/>
      <c r="B181" s="10" t="s">
        <v>45</v>
      </c>
      <c r="C181" s="71"/>
      <c r="D181" s="71"/>
      <c r="E181" s="496"/>
      <c r="F181" s="337"/>
      <c r="G181" s="62"/>
      <c r="H181" s="62"/>
    </row>
    <row r="182" spans="1:8" ht="12" customHeight="1">
      <c r="A182" s="64"/>
      <c r="B182" s="10" t="s">
        <v>333</v>
      </c>
      <c r="C182" s="71"/>
      <c r="D182" s="71"/>
      <c r="E182" s="496"/>
      <c r="F182" s="337"/>
      <c r="G182" s="62"/>
      <c r="H182" s="62"/>
    </row>
    <row r="183" spans="1:8" ht="12" customHeight="1" thickBot="1">
      <c r="A183" s="64"/>
      <c r="B183" s="423" t="s">
        <v>723</v>
      </c>
      <c r="C183" s="71"/>
      <c r="D183" s="71">
        <v>5380</v>
      </c>
      <c r="E183" s="880"/>
      <c r="F183" s="3"/>
      <c r="G183" s="62"/>
      <c r="H183" s="62"/>
    </row>
    <row r="184" spans="1:8" ht="12" customHeight="1" thickBot="1">
      <c r="A184" s="49"/>
      <c r="B184" s="425" t="s">
        <v>80</v>
      </c>
      <c r="C184" s="76">
        <f>SUM(C178:C183)</f>
        <v>10000</v>
      </c>
      <c r="D184" s="76">
        <f>SUM(D178:D183)</f>
        <v>16805</v>
      </c>
      <c r="E184" s="881">
        <f>SUM(D184/C184)</f>
        <v>1.6805</v>
      </c>
      <c r="F184" s="170"/>
      <c r="G184" s="62"/>
      <c r="H184" s="62"/>
    </row>
    <row r="185" spans="1:8" ht="12" customHeight="1">
      <c r="A185" s="15">
        <v>3204</v>
      </c>
      <c r="B185" s="95" t="s">
        <v>62</v>
      </c>
      <c r="C185" s="82"/>
      <c r="D185" s="82"/>
      <c r="E185" s="496"/>
      <c r="F185" s="4"/>
      <c r="G185" s="62"/>
      <c r="H185" s="62"/>
    </row>
    <row r="186" spans="1:8" ht="12" customHeight="1">
      <c r="A186" s="64"/>
      <c r="B186" s="65" t="s">
        <v>37</v>
      </c>
      <c r="C186" s="71"/>
      <c r="D186" s="71"/>
      <c r="E186" s="496"/>
      <c r="F186" s="5"/>
      <c r="G186" s="62"/>
      <c r="H186" s="62"/>
    </row>
    <row r="187" spans="1:8" ht="12" customHeight="1">
      <c r="A187" s="64"/>
      <c r="B187" s="7" t="s">
        <v>342</v>
      </c>
      <c r="C187" s="71"/>
      <c r="D187" s="71"/>
      <c r="E187" s="496"/>
      <c r="F187" s="4"/>
      <c r="G187" s="62"/>
      <c r="H187" s="62"/>
    </row>
    <row r="188" spans="1:8" ht="12" customHeight="1">
      <c r="A188" s="64"/>
      <c r="B188" s="79" t="s">
        <v>321</v>
      </c>
      <c r="C188" s="71">
        <v>5000</v>
      </c>
      <c r="D188" s="71">
        <v>5000</v>
      </c>
      <c r="E188" s="496">
        <f>SUM(D188/C188)</f>
        <v>1</v>
      </c>
      <c r="F188" s="337"/>
      <c r="G188" s="62"/>
      <c r="H188" s="62"/>
    </row>
    <row r="189" spans="1:8" ht="12" customHeight="1">
      <c r="A189" s="64"/>
      <c r="B189" s="10" t="s">
        <v>333</v>
      </c>
      <c r="C189" s="71"/>
      <c r="D189" s="71"/>
      <c r="E189" s="496"/>
      <c r="F189" s="337"/>
      <c r="G189" s="62"/>
      <c r="H189" s="62"/>
    </row>
    <row r="190" spans="1:8" ht="12" customHeight="1">
      <c r="A190" s="64"/>
      <c r="B190" s="10" t="s">
        <v>45</v>
      </c>
      <c r="C190" s="71"/>
      <c r="D190" s="71"/>
      <c r="E190" s="496"/>
      <c r="F190" s="5"/>
      <c r="G190" s="62"/>
      <c r="H190" s="62"/>
    </row>
    <row r="191" spans="1:8" ht="12" customHeight="1" thickBot="1">
      <c r="A191" s="64"/>
      <c r="B191" s="423" t="s">
        <v>969</v>
      </c>
      <c r="C191" s="71"/>
      <c r="D191" s="71"/>
      <c r="E191" s="880"/>
      <c r="F191" s="3"/>
      <c r="G191" s="62"/>
      <c r="H191" s="62"/>
    </row>
    <row r="192" spans="1:8" ht="12" customHeight="1" thickBot="1">
      <c r="A192" s="49"/>
      <c r="B192" s="425" t="s">
        <v>80</v>
      </c>
      <c r="C192" s="76">
        <f>SUM(C186:C191)</f>
        <v>5000</v>
      </c>
      <c r="D192" s="76">
        <f>SUM(D186:D191)</f>
        <v>5000</v>
      </c>
      <c r="E192" s="881">
        <f>SUM(D192/C192)</f>
        <v>1</v>
      </c>
      <c r="F192" s="170"/>
      <c r="G192" s="62"/>
      <c r="H192" s="62"/>
    </row>
    <row r="193" spans="1:8" ht="12" customHeight="1">
      <c r="A193" s="15">
        <v>3205</v>
      </c>
      <c r="B193" s="95" t="s">
        <v>431</v>
      </c>
      <c r="C193" s="82"/>
      <c r="D193" s="82"/>
      <c r="E193" s="496"/>
      <c r="F193" s="4" t="s">
        <v>109</v>
      </c>
      <c r="G193" s="62"/>
      <c r="H193" s="62"/>
    </row>
    <row r="194" spans="1:8" ht="12" customHeight="1">
      <c r="A194" s="64"/>
      <c r="B194" s="65" t="s">
        <v>37</v>
      </c>
      <c r="C194" s="71">
        <v>1700</v>
      </c>
      <c r="D194" s="71">
        <v>1700</v>
      </c>
      <c r="E194" s="496">
        <f>SUM(D194/C194)</f>
        <v>1</v>
      </c>
      <c r="F194" s="5" t="s">
        <v>110</v>
      </c>
      <c r="G194" s="62"/>
      <c r="H194" s="62"/>
    </row>
    <row r="195" spans="1:8" ht="12" customHeight="1">
      <c r="A195" s="64"/>
      <c r="B195" s="7" t="s">
        <v>342</v>
      </c>
      <c r="C195" s="71">
        <v>460</v>
      </c>
      <c r="D195" s="71">
        <v>460</v>
      </c>
      <c r="E195" s="496">
        <f>SUM(D195/C195)</f>
        <v>1</v>
      </c>
      <c r="F195" s="169"/>
      <c r="G195" s="62"/>
      <c r="H195" s="62"/>
    </row>
    <row r="196" spans="1:8" ht="12" customHeight="1">
      <c r="A196" s="78"/>
      <c r="B196" s="79" t="s">
        <v>321</v>
      </c>
      <c r="C196" s="71">
        <v>26840</v>
      </c>
      <c r="D196" s="71">
        <v>37328</v>
      </c>
      <c r="E196" s="496">
        <f>SUM(D196/C196)</f>
        <v>1.3907600596125187</v>
      </c>
      <c r="F196" s="174"/>
      <c r="G196" s="62"/>
      <c r="H196" s="62"/>
    </row>
    <row r="197" spans="1:8" ht="12" customHeight="1">
      <c r="A197" s="78"/>
      <c r="B197" s="10" t="s">
        <v>45</v>
      </c>
      <c r="C197" s="71"/>
      <c r="D197" s="71"/>
      <c r="E197" s="496"/>
      <c r="F197" s="174"/>
      <c r="G197" s="62"/>
      <c r="H197" s="62"/>
    </row>
    <row r="198" spans="1:8" ht="12" customHeight="1">
      <c r="A198" s="78"/>
      <c r="B198" s="10" t="s">
        <v>333</v>
      </c>
      <c r="C198" s="71"/>
      <c r="D198" s="71"/>
      <c r="E198" s="496"/>
      <c r="F198" s="174"/>
      <c r="G198" s="62"/>
      <c r="H198" s="62"/>
    </row>
    <row r="199" spans="1:8" ht="12" customHeight="1">
      <c r="A199" s="78"/>
      <c r="B199" s="10" t="s">
        <v>45</v>
      </c>
      <c r="C199" s="71"/>
      <c r="D199" s="71"/>
      <c r="E199" s="496"/>
      <c r="F199" s="174"/>
      <c r="G199" s="62"/>
      <c r="H199" s="62"/>
    </row>
    <row r="200" spans="1:8" ht="12" customHeight="1" thickBot="1">
      <c r="A200" s="78"/>
      <c r="B200" s="423" t="s">
        <v>969</v>
      </c>
      <c r="C200" s="72"/>
      <c r="D200" s="72"/>
      <c r="E200" s="880"/>
      <c r="F200" s="56"/>
      <c r="G200" s="62"/>
      <c r="H200" s="62"/>
    </row>
    <row r="201" spans="1:8" ht="12" customHeight="1" thickBot="1">
      <c r="A201" s="49"/>
      <c r="B201" s="425" t="s">
        <v>80</v>
      </c>
      <c r="C201" s="76">
        <f>SUM(C194:C200)</f>
        <v>29000</v>
      </c>
      <c r="D201" s="76">
        <f>SUM(D194:D200)</f>
        <v>39488</v>
      </c>
      <c r="E201" s="883">
        <f>SUM(D201/C201)</f>
        <v>1.361655172413793</v>
      </c>
      <c r="F201" s="175"/>
      <c r="G201" s="62"/>
      <c r="H201" s="62"/>
    </row>
    <row r="202" spans="1:8" ht="12" customHeight="1">
      <c r="A202" s="80">
        <v>3206</v>
      </c>
      <c r="B202" s="95" t="s">
        <v>52</v>
      </c>
      <c r="C202" s="82"/>
      <c r="D202" s="82"/>
      <c r="E202" s="496"/>
      <c r="F202" s="4" t="s">
        <v>109</v>
      </c>
      <c r="G202" s="62"/>
      <c r="H202" s="62"/>
    </row>
    <row r="203" spans="1:8" ht="12" customHeight="1">
      <c r="A203" s="78"/>
      <c r="B203" s="65" t="s">
        <v>37</v>
      </c>
      <c r="C203" s="71"/>
      <c r="D203" s="71"/>
      <c r="E203" s="496"/>
      <c r="F203" s="5" t="s">
        <v>110</v>
      </c>
      <c r="G203" s="62"/>
      <c r="H203" s="62"/>
    </row>
    <row r="204" spans="1:8" ht="12" customHeight="1">
      <c r="A204" s="78"/>
      <c r="B204" s="7" t="s">
        <v>342</v>
      </c>
      <c r="C204" s="71"/>
      <c r="D204" s="71"/>
      <c r="E204" s="496"/>
      <c r="F204" s="169"/>
      <c r="G204" s="62"/>
      <c r="H204" s="62"/>
    </row>
    <row r="205" spans="1:8" ht="12" customHeight="1">
      <c r="A205" s="78"/>
      <c r="B205" s="79" t="s">
        <v>321</v>
      </c>
      <c r="C205" s="71">
        <v>3000</v>
      </c>
      <c r="D205" s="71">
        <v>3000</v>
      </c>
      <c r="E205" s="496">
        <f>SUM(D205/C205)</f>
        <v>1</v>
      </c>
      <c r="F205" s="174"/>
      <c r="G205" s="62"/>
      <c r="H205" s="62"/>
    </row>
    <row r="206" spans="1:8" ht="12" customHeight="1">
      <c r="A206" s="78"/>
      <c r="B206" s="10" t="s">
        <v>45</v>
      </c>
      <c r="C206" s="71"/>
      <c r="D206" s="71"/>
      <c r="E206" s="496"/>
      <c r="F206" s="174"/>
      <c r="G206" s="62"/>
      <c r="H206" s="62"/>
    </row>
    <row r="207" spans="1:8" ht="12" customHeight="1">
      <c r="A207" s="64"/>
      <c r="B207" s="10" t="s">
        <v>333</v>
      </c>
      <c r="C207" s="71"/>
      <c r="D207" s="71"/>
      <c r="E207" s="496"/>
      <c r="F207" s="174"/>
      <c r="G207" s="62"/>
      <c r="H207" s="62"/>
    </row>
    <row r="208" spans="1:8" ht="12" customHeight="1" thickBot="1">
      <c r="A208" s="64"/>
      <c r="B208" s="423" t="s">
        <v>969</v>
      </c>
      <c r="C208" s="72"/>
      <c r="D208" s="72"/>
      <c r="E208" s="880"/>
      <c r="F208" s="29"/>
      <c r="G208" s="62"/>
      <c r="H208" s="62"/>
    </row>
    <row r="209" spans="1:8" ht="12" customHeight="1" thickBot="1">
      <c r="A209" s="49"/>
      <c r="B209" s="425" t="s">
        <v>80</v>
      </c>
      <c r="C209" s="76">
        <f>SUM(C203:C208)</f>
        <v>3000</v>
      </c>
      <c r="D209" s="76">
        <f>SUM(D203:D208)</f>
        <v>3000</v>
      </c>
      <c r="E209" s="883">
        <f>SUM(D209/C209)</f>
        <v>1</v>
      </c>
      <c r="F209" s="176"/>
      <c r="G209" s="62"/>
      <c r="H209" s="62"/>
    </row>
    <row r="210" spans="1:8" ht="12" customHeight="1">
      <c r="A210" s="80">
        <v>3207</v>
      </c>
      <c r="B210" s="95" t="s">
        <v>330</v>
      </c>
      <c r="C210" s="82"/>
      <c r="D210" s="82"/>
      <c r="E210" s="496"/>
      <c r="F210" s="169"/>
      <c r="G210" s="62"/>
      <c r="H210" s="62"/>
    </row>
    <row r="211" spans="1:8" ht="12" customHeight="1">
      <c r="A211" s="78"/>
      <c r="B211" s="65" t="s">
        <v>37</v>
      </c>
      <c r="C211" s="71"/>
      <c r="D211" s="71"/>
      <c r="E211" s="496"/>
      <c r="F211" s="169"/>
      <c r="G211" s="62"/>
      <c r="H211" s="62"/>
    </row>
    <row r="212" spans="1:8" ht="12" customHeight="1">
      <c r="A212" s="78"/>
      <c r="B212" s="7" t="s">
        <v>342</v>
      </c>
      <c r="C212" s="71"/>
      <c r="D212" s="71"/>
      <c r="E212" s="496"/>
      <c r="F212" s="169"/>
      <c r="G212" s="62"/>
      <c r="H212" s="62"/>
    </row>
    <row r="213" spans="1:8" ht="12" customHeight="1">
      <c r="A213" s="78"/>
      <c r="B213" s="79" t="s">
        <v>321</v>
      </c>
      <c r="C213" s="71">
        <v>25000</v>
      </c>
      <c r="D213" s="71">
        <v>25000</v>
      </c>
      <c r="E213" s="496">
        <f>SUM(D213/C213)</f>
        <v>1</v>
      </c>
      <c r="F213" s="169"/>
      <c r="G213" s="62"/>
      <c r="H213" s="62"/>
    </row>
    <row r="214" spans="1:8" ht="12" customHeight="1">
      <c r="A214" s="78"/>
      <c r="B214" s="10" t="s">
        <v>45</v>
      </c>
      <c r="C214" s="71"/>
      <c r="D214" s="71"/>
      <c r="E214" s="496"/>
      <c r="F214" s="169"/>
      <c r="G214" s="62"/>
      <c r="H214" s="62"/>
    </row>
    <row r="215" spans="1:8" ht="12" customHeight="1">
      <c r="A215" s="78"/>
      <c r="B215" s="10" t="s">
        <v>333</v>
      </c>
      <c r="C215" s="71"/>
      <c r="D215" s="71"/>
      <c r="E215" s="496"/>
      <c r="F215" s="169"/>
      <c r="G215" s="62"/>
      <c r="H215" s="62"/>
    </row>
    <row r="216" spans="1:8" ht="12" customHeight="1" thickBot="1">
      <c r="A216" s="78"/>
      <c r="B216" s="423" t="s">
        <v>969</v>
      </c>
      <c r="C216" s="72"/>
      <c r="D216" s="72"/>
      <c r="E216" s="880"/>
      <c r="F216" s="3"/>
      <c r="G216" s="62"/>
      <c r="H216" s="62"/>
    </row>
    <row r="217" spans="1:8" ht="12.75" thickBot="1">
      <c r="A217" s="74"/>
      <c r="B217" s="425" t="s">
        <v>80</v>
      </c>
      <c r="C217" s="76">
        <f>SUM(C211:C216)</f>
        <v>25000</v>
      </c>
      <c r="D217" s="76">
        <f>SUM(D211:D216)</f>
        <v>25000</v>
      </c>
      <c r="E217" s="883">
        <f>SUM(D217/C217)</f>
        <v>1</v>
      </c>
      <c r="F217" s="170"/>
      <c r="G217" s="62"/>
      <c r="H217" s="62"/>
    </row>
    <row r="218" spans="1:8" ht="12">
      <c r="A218" s="80">
        <v>3208</v>
      </c>
      <c r="B218" s="95" t="s">
        <v>165</v>
      </c>
      <c r="C218" s="82"/>
      <c r="D218" s="82"/>
      <c r="E218" s="496"/>
      <c r="F218" s="169"/>
      <c r="G218" s="62"/>
      <c r="H218" s="62"/>
    </row>
    <row r="219" spans="1:8" ht="12">
      <c r="A219" s="78"/>
      <c r="B219" s="65" t="s">
        <v>37</v>
      </c>
      <c r="C219" s="71"/>
      <c r="D219" s="71"/>
      <c r="E219" s="496"/>
      <c r="F219" s="169"/>
      <c r="G219" s="62"/>
      <c r="H219" s="62"/>
    </row>
    <row r="220" spans="1:8" ht="12">
      <c r="A220" s="78"/>
      <c r="B220" s="7" t="s">
        <v>342</v>
      </c>
      <c r="C220" s="71"/>
      <c r="D220" s="71"/>
      <c r="E220" s="496"/>
      <c r="F220" s="169"/>
      <c r="G220" s="62"/>
      <c r="H220" s="62"/>
    </row>
    <row r="221" spans="1:8" ht="12">
      <c r="A221" s="78"/>
      <c r="B221" s="79" t="s">
        <v>321</v>
      </c>
      <c r="C221" s="71">
        <v>20500</v>
      </c>
      <c r="D221" s="71">
        <v>20970</v>
      </c>
      <c r="E221" s="496">
        <f>SUM(D221/C221)</f>
        <v>1.0229268292682927</v>
      </c>
      <c r="F221" s="169"/>
      <c r="G221" s="62"/>
      <c r="H221" s="62"/>
    </row>
    <row r="222" spans="1:8" ht="12">
      <c r="A222" s="78"/>
      <c r="B222" s="10" t="s">
        <v>45</v>
      </c>
      <c r="C222" s="71"/>
      <c r="D222" s="71"/>
      <c r="E222" s="496"/>
      <c r="F222" s="169"/>
      <c r="G222" s="62"/>
      <c r="H222" s="62"/>
    </row>
    <row r="223" spans="1:8" ht="12">
      <c r="A223" s="78"/>
      <c r="B223" s="10" t="s">
        <v>333</v>
      </c>
      <c r="C223" s="71"/>
      <c r="D223" s="71"/>
      <c r="E223" s="496"/>
      <c r="F223" s="169"/>
      <c r="G223" s="62"/>
      <c r="H223" s="62"/>
    </row>
    <row r="224" spans="1:8" ht="12.75" thickBot="1">
      <c r="A224" s="78"/>
      <c r="B224" s="423" t="s">
        <v>969</v>
      </c>
      <c r="C224" s="72"/>
      <c r="D224" s="72"/>
      <c r="E224" s="880"/>
      <c r="F224" s="3"/>
      <c r="G224" s="62"/>
      <c r="H224" s="62"/>
    </row>
    <row r="225" spans="1:8" ht="12.75" thickBot="1">
      <c r="A225" s="74"/>
      <c r="B225" s="425" t="s">
        <v>80</v>
      </c>
      <c r="C225" s="76">
        <f>SUM(C219:C224)</f>
        <v>20500</v>
      </c>
      <c r="D225" s="76">
        <f>SUM(D219:D224)</f>
        <v>20970</v>
      </c>
      <c r="E225" s="883">
        <f>SUM(D225/C225)</f>
        <v>1.0229268292682927</v>
      </c>
      <c r="F225" s="170"/>
      <c r="G225" s="62"/>
      <c r="H225" s="62"/>
    </row>
    <row r="226" spans="1:8" ht="12">
      <c r="A226" s="15">
        <v>3209</v>
      </c>
      <c r="B226" s="94" t="s">
        <v>941</v>
      </c>
      <c r="C226" s="82"/>
      <c r="D226" s="82"/>
      <c r="E226" s="496"/>
      <c r="F226" s="4"/>
      <c r="G226" s="62"/>
      <c r="H226" s="62"/>
    </row>
    <row r="227" spans="1:8" ht="12">
      <c r="A227" s="15"/>
      <c r="B227" s="79" t="s">
        <v>37</v>
      </c>
      <c r="C227" s="227">
        <v>100</v>
      </c>
      <c r="D227" s="227">
        <v>100</v>
      </c>
      <c r="E227" s="496">
        <f>SUM(D227/C227)</f>
        <v>1</v>
      </c>
      <c r="F227" s="5"/>
      <c r="G227" s="62"/>
      <c r="H227" s="62"/>
    </row>
    <row r="228" spans="1:8" ht="12">
      <c r="A228" s="15"/>
      <c r="B228" s="7" t="s">
        <v>342</v>
      </c>
      <c r="C228" s="227">
        <v>80</v>
      </c>
      <c r="D228" s="227">
        <v>80</v>
      </c>
      <c r="E228" s="496">
        <f>SUM(D228/C228)</f>
        <v>1</v>
      </c>
      <c r="F228" s="199"/>
      <c r="G228" s="62"/>
      <c r="H228" s="62"/>
    </row>
    <row r="229" spans="1:8" ht="12">
      <c r="A229" s="15"/>
      <c r="B229" s="79" t="s">
        <v>321</v>
      </c>
      <c r="C229" s="227">
        <v>3320</v>
      </c>
      <c r="D229" s="227">
        <v>5501</v>
      </c>
      <c r="E229" s="496">
        <f>SUM(D229/C229)</f>
        <v>1.6569277108433735</v>
      </c>
      <c r="F229" s="199"/>
      <c r="G229" s="62"/>
      <c r="H229" s="62"/>
    </row>
    <row r="230" spans="1:8" ht="12">
      <c r="A230" s="15"/>
      <c r="B230" s="166" t="s">
        <v>45</v>
      </c>
      <c r="C230" s="227"/>
      <c r="D230" s="227"/>
      <c r="E230" s="496"/>
      <c r="F230" s="199"/>
      <c r="G230" s="62"/>
      <c r="H230" s="62"/>
    </row>
    <row r="231" spans="1:8" ht="12">
      <c r="A231" s="15"/>
      <c r="B231" s="166" t="s">
        <v>333</v>
      </c>
      <c r="C231" s="227">
        <v>4500</v>
      </c>
      <c r="D231" s="227">
        <v>8750</v>
      </c>
      <c r="E231" s="496">
        <f>SUM(D231/C231)</f>
        <v>1.9444444444444444</v>
      </c>
      <c r="F231" s="5"/>
      <c r="G231" s="62"/>
      <c r="H231" s="62"/>
    </row>
    <row r="232" spans="1:8" ht="12.75" thickBot="1">
      <c r="A232" s="15"/>
      <c r="B232" s="423" t="s">
        <v>969</v>
      </c>
      <c r="C232" s="44"/>
      <c r="D232" s="44"/>
      <c r="E232" s="880"/>
      <c r="F232" s="171"/>
      <c r="G232" s="62"/>
      <c r="H232" s="62"/>
    </row>
    <row r="233" spans="1:8" ht="12.75" thickBot="1">
      <c r="A233" s="49"/>
      <c r="B233" s="425" t="s">
        <v>80</v>
      </c>
      <c r="C233" s="76">
        <f>SUM(C227:C232)</f>
        <v>8000</v>
      </c>
      <c r="D233" s="76">
        <f>SUM(D227:D232)</f>
        <v>14431</v>
      </c>
      <c r="E233" s="883">
        <f>SUM(D233/C233)</f>
        <v>1.803875</v>
      </c>
      <c r="F233" s="170"/>
      <c r="G233" s="62"/>
      <c r="H233" s="62"/>
    </row>
    <row r="234" spans="1:8" ht="12">
      <c r="A234" s="15">
        <v>3210</v>
      </c>
      <c r="B234" s="94" t="s">
        <v>874</v>
      </c>
      <c r="C234" s="82"/>
      <c r="D234" s="82"/>
      <c r="E234" s="496"/>
      <c r="F234" s="4"/>
      <c r="G234" s="62"/>
      <c r="H234" s="62"/>
    </row>
    <row r="235" spans="1:8" ht="12">
      <c r="A235" s="15"/>
      <c r="B235" s="79" t="s">
        <v>37</v>
      </c>
      <c r="C235" s="82"/>
      <c r="D235" s="82"/>
      <c r="E235" s="496"/>
      <c r="F235" s="5"/>
      <c r="G235" s="62"/>
      <c r="H235" s="62"/>
    </row>
    <row r="236" spans="1:8" ht="12">
      <c r="A236" s="15"/>
      <c r="B236" s="7" t="s">
        <v>342</v>
      </c>
      <c r="C236" s="82"/>
      <c r="D236" s="82"/>
      <c r="E236" s="496"/>
      <c r="F236" s="199"/>
      <c r="G236" s="62"/>
      <c r="H236" s="62"/>
    </row>
    <row r="237" spans="1:8" ht="12">
      <c r="A237" s="15"/>
      <c r="B237" s="79" t="s">
        <v>321</v>
      </c>
      <c r="C237" s="227">
        <v>3000</v>
      </c>
      <c r="D237" s="227">
        <v>3000</v>
      </c>
      <c r="E237" s="496">
        <f>SUM(D237/C237)</f>
        <v>1</v>
      </c>
      <c r="F237" s="199"/>
      <c r="G237" s="62"/>
      <c r="H237" s="62"/>
    </row>
    <row r="238" spans="1:8" ht="12">
      <c r="A238" s="15"/>
      <c r="B238" s="166" t="s">
        <v>45</v>
      </c>
      <c r="C238" s="227"/>
      <c r="D238" s="227"/>
      <c r="E238" s="496"/>
      <c r="F238" s="199"/>
      <c r="G238" s="62"/>
      <c r="H238" s="62"/>
    </row>
    <row r="239" spans="1:8" ht="12">
      <c r="A239" s="15"/>
      <c r="B239" s="166" t="s">
        <v>333</v>
      </c>
      <c r="C239" s="227"/>
      <c r="D239" s="227"/>
      <c r="E239" s="496"/>
      <c r="F239" s="5"/>
      <c r="G239" s="62"/>
      <c r="H239" s="62"/>
    </row>
    <row r="240" spans="1:8" ht="12.75" thickBot="1">
      <c r="A240" s="15"/>
      <c r="B240" s="423" t="s">
        <v>969</v>
      </c>
      <c r="C240" s="44"/>
      <c r="D240" s="44"/>
      <c r="E240" s="880"/>
      <c r="F240" s="171"/>
      <c r="G240" s="62"/>
      <c r="H240" s="62"/>
    </row>
    <row r="241" spans="1:8" ht="12.75" thickBot="1">
      <c r="A241" s="49"/>
      <c r="B241" s="425" t="s">
        <v>80</v>
      </c>
      <c r="C241" s="76">
        <f>SUM(C237:C240)</f>
        <v>3000</v>
      </c>
      <c r="D241" s="76">
        <f>SUM(D237:D240)</f>
        <v>3000</v>
      </c>
      <c r="E241" s="883">
        <f>SUM(D241/C241)</f>
        <v>1</v>
      </c>
      <c r="F241" s="170"/>
      <c r="G241" s="62"/>
      <c r="H241" s="62"/>
    </row>
    <row r="242" spans="1:8" ht="12">
      <c r="A242" s="80"/>
      <c r="B242" s="67" t="s">
        <v>972</v>
      </c>
      <c r="C242" s="91">
        <f>SUM(C250+C258+C266+C274+C282)</f>
        <v>1985573</v>
      </c>
      <c r="D242" s="91">
        <f>SUM(D250+D258+D266+D274+D282)</f>
        <v>2064520</v>
      </c>
      <c r="E242" s="884">
        <f>SUM(D242/C242)</f>
        <v>1.0397603110034233</v>
      </c>
      <c r="F242" s="30"/>
      <c r="G242" s="62"/>
      <c r="H242" s="62"/>
    </row>
    <row r="243" spans="1:8" ht="12">
      <c r="A243" s="80">
        <v>3211</v>
      </c>
      <c r="B243" s="98" t="s">
        <v>847</v>
      </c>
      <c r="C243" s="82"/>
      <c r="D243" s="82"/>
      <c r="E243" s="496"/>
      <c r="F243" s="4"/>
      <c r="G243" s="62"/>
      <c r="H243" s="62"/>
    </row>
    <row r="244" spans="1:8" ht="12">
      <c r="A244" s="80"/>
      <c r="B244" s="79" t="s">
        <v>37</v>
      </c>
      <c r="C244" s="82"/>
      <c r="D244" s="82"/>
      <c r="E244" s="496"/>
      <c r="F244" s="5"/>
      <c r="G244" s="62"/>
      <c r="H244" s="62"/>
    </row>
    <row r="245" spans="1:8" ht="12">
      <c r="A245" s="80"/>
      <c r="B245" s="7" t="s">
        <v>342</v>
      </c>
      <c r="C245" s="82"/>
      <c r="D245" s="82"/>
      <c r="E245" s="496"/>
      <c r="F245" s="5"/>
      <c r="G245" s="62"/>
      <c r="H245" s="62"/>
    </row>
    <row r="246" spans="1:8" ht="12">
      <c r="A246" s="80"/>
      <c r="B246" s="79" t="s">
        <v>321</v>
      </c>
      <c r="C246" s="227">
        <v>176174</v>
      </c>
      <c r="D246" s="227">
        <v>196174</v>
      </c>
      <c r="E246" s="496">
        <f>SUM(D246/C246)</f>
        <v>1.1135241295537366</v>
      </c>
      <c r="F246" s="199"/>
      <c r="G246" s="62"/>
      <c r="H246" s="62"/>
    </row>
    <row r="247" spans="1:8" ht="12">
      <c r="A247" s="80"/>
      <c r="B247" s="166" t="s">
        <v>45</v>
      </c>
      <c r="C247" s="227"/>
      <c r="D247" s="227"/>
      <c r="E247" s="496"/>
      <c r="F247" s="199"/>
      <c r="G247" s="62"/>
      <c r="H247" s="62"/>
    </row>
    <row r="248" spans="1:8" ht="12">
      <c r="A248" s="80"/>
      <c r="B248" s="166" t="s">
        <v>333</v>
      </c>
      <c r="C248" s="82"/>
      <c r="D248" s="82"/>
      <c r="E248" s="496"/>
      <c r="F248" s="199"/>
      <c r="G248" s="62"/>
      <c r="H248" s="62"/>
    </row>
    <row r="249" spans="1:8" ht="12.75" thickBot="1">
      <c r="A249" s="80"/>
      <c r="B249" s="423" t="s">
        <v>969</v>
      </c>
      <c r="C249" s="44"/>
      <c r="D249" s="44"/>
      <c r="E249" s="880"/>
      <c r="F249" s="171"/>
      <c r="G249" s="62"/>
      <c r="H249" s="62"/>
    </row>
    <row r="250" spans="1:8" ht="12.75" thickBot="1">
      <c r="A250" s="49"/>
      <c r="B250" s="425" t="s">
        <v>80</v>
      </c>
      <c r="C250" s="76">
        <f>SUM(C246:C249)</f>
        <v>176174</v>
      </c>
      <c r="D250" s="76">
        <f>SUM(D246:D249)</f>
        <v>196174</v>
      </c>
      <c r="E250" s="883">
        <f>SUM(D250/C250)</f>
        <v>1.1135241295537366</v>
      </c>
      <c r="F250" s="170"/>
      <c r="G250" s="62"/>
      <c r="H250" s="62"/>
    </row>
    <row r="251" spans="1:8" ht="12">
      <c r="A251" s="80">
        <v>3212</v>
      </c>
      <c r="B251" s="98" t="s">
        <v>120</v>
      </c>
      <c r="C251" s="82"/>
      <c r="D251" s="82"/>
      <c r="E251" s="496"/>
      <c r="F251" s="4"/>
      <c r="G251" s="62"/>
      <c r="H251" s="62"/>
    </row>
    <row r="252" spans="1:8" ht="12">
      <c r="A252" s="80"/>
      <c r="B252" s="79" t="s">
        <v>37</v>
      </c>
      <c r="C252" s="227"/>
      <c r="D252" s="227"/>
      <c r="E252" s="496"/>
      <c r="F252" s="5"/>
      <c r="G252" s="62"/>
      <c r="H252" s="62"/>
    </row>
    <row r="253" spans="1:8" ht="12">
      <c r="A253" s="80"/>
      <c r="B253" s="7" t="s">
        <v>342</v>
      </c>
      <c r="C253" s="227"/>
      <c r="D253" s="227"/>
      <c r="E253" s="496"/>
      <c r="F253" s="199"/>
      <c r="G253" s="62"/>
      <c r="H253" s="62"/>
    </row>
    <row r="254" spans="1:8" ht="12">
      <c r="A254" s="80"/>
      <c r="B254" s="79" t="s">
        <v>321</v>
      </c>
      <c r="C254" s="227">
        <v>817180</v>
      </c>
      <c r="D254" s="227">
        <v>837180</v>
      </c>
      <c r="E254" s="496">
        <f>SUM(D254/C254)</f>
        <v>1.0244744120022518</v>
      </c>
      <c r="F254" s="199"/>
      <c r="G254" s="62"/>
      <c r="H254" s="62"/>
    </row>
    <row r="255" spans="1:8" ht="12">
      <c r="A255" s="80"/>
      <c r="B255" s="166" t="s">
        <v>45</v>
      </c>
      <c r="C255" s="227"/>
      <c r="D255" s="227"/>
      <c r="E255" s="496"/>
      <c r="F255" s="199"/>
      <c r="G255" s="62"/>
      <c r="H255" s="62"/>
    </row>
    <row r="256" spans="1:8" ht="12">
      <c r="A256" s="80"/>
      <c r="B256" s="166" t="s">
        <v>333</v>
      </c>
      <c r="C256" s="82"/>
      <c r="D256" s="82"/>
      <c r="E256" s="496"/>
      <c r="F256" s="199"/>
      <c r="G256" s="62"/>
      <c r="H256" s="62"/>
    </row>
    <row r="257" spans="1:8" ht="12.75" thickBot="1">
      <c r="A257" s="80"/>
      <c r="B257" s="423" t="s">
        <v>969</v>
      </c>
      <c r="C257" s="44"/>
      <c r="D257" s="44"/>
      <c r="E257" s="880"/>
      <c r="F257" s="171"/>
      <c r="G257" s="62"/>
      <c r="H257" s="62"/>
    </row>
    <row r="258" spans="1:8" ht="12.75" thickBot="1">
      <c r="A258" s="49"/>
      <c r="B258" s="425" t="s">
        <v>80</v>
      </c>
      <c r="C258" s="76">
        <f>SUM(C252:C257)</f>
        <v>817180</v>
      </c>
      <c r="D258" s="76">
        <f>SUM(D252:D257)</f>
        <v>837180</v>
      </c>
      <c r="E258" s="883">
        <f>SUM(D258/C258)</f>
        <v>1.0244744120022518</v>
      </c>
      <c r="F258" s="170"/>
      <c r="G258" s="62"/>
      <c r="H258" s="62"/>
    </row>
    <row r="259" spans="1:8" ht="12">
      <c r="A259" s="80">
        <v>3213</v>
      </c>
      <c r="B259" s="94" t="s">
        <v>412</v>
      </c>
      <c r="C259" s="82"/>
      <c r="D259" s="82"/>
      <c r="E259" s="496"/>
      <c r="F259" s="30"/>
      <c r="G259" s="62"/>
      <c r="H259" s="62"/>
    </row>
    <row r="260" spans="1:8" ht="12">
      <c r="A260" s="80"/>
      <c r="B260" s="79" t="s">
        <v>37</v>
      </c>
      <c r="C260" s="82"/>
      <c r="D260" s="82"/>
      <c r="E260" s="496"/>
      <c r="F260" s="5"/>
      <c r="G260" s="62"/>
      <c r="H260" s="62"/>
    </row>
    <row r="261" spans="1:8" ht="12">
      <c r="A261" s="80"/>
      <c r="B261" s="7" t="s">
        <v>342</v>
      </c>
      <c r="C261" s="82"/>
      <c r="D261" s="82"/>
      <c r="E261" s="496"/>
      <c r="F261" s="5"/>
      <c r="G261" s="62"/>
      <c r="H261" s="62"/>
    </row>
    <row r="262" spans="1:8" ht="12">
      <c r="A262" s="80"/>
      <c r="B262" s="79" t="s">
        <v>321</v>
      </c>
      <c r="C262" s="227">
        <v>637000</v>
      </c>
      <c r="D262" s="227">
        <v>637000</v>
      </c>
      <c r="E262" s="496">
        <f>SUM(D262/C262)</f>
        <v>1</v>
      </c>
      <c r="F262" s="199"/>
      <c r="G262" s="62"/>
      <c r="H262" s="62"/>
    </row>
    <row r="263" spans="1:8" ht="12">
      <c r="A263" s="80"/>
      <c r="B263" s="166" t="s">
        <v>45</v>
      </c>
      <c r="C263" s="227"/>
      <c r="D263" s="227"/>
      <c r="E263" s="496"/>
      <c r="F263" s="199"/>
      <c r="G263" s="62"/>
      <c r="H263" s="62"/>
    </row>
    <row r="264" spans="1:8" ht="12">
      <c r="A264" s="80"/>
      <c r="B264" s="166" t="s">
        <v>333</v>
      </c>
      <c r="C264" s="82"/>
      <c r="D264" s="82"/>
      <c r="E264" s="496"/>
      <c r="F264" s="5"/>
      <c r="G264" s="62"/>
      <c r="H264" s="62"/>
    </row>
    <row r="265" spans="1:8" ht="12.75" thickBot="1">
      <c r="A265" s="80"/>
      <c r="B265" s="423" t="s">
        <v>969</v>
      </c>
      <c r="C265" s="44"/>
      <c r="D265" s="44"/>
      <c r="E265" s="880"/>
      <c r="F265" s="171"/>
      <c r="G265" s="62"/>
      <c r="H265" s="62"/>
    </row>
    <row r="266" spans="1:8" ht="12.75" thickBot="1">
      <c r="A266" s="49"/>
      <c r="B266" s="425" t="s">
        <v>80</v>
      </c>
      <c r="C266" s="76">
        <f>SUM(C262:C265)</f>
        <v>637000</v>
      </c>
      <c r="D266" s="76">
        <f>SUM(D262:D265)</f>
        <v>637000</v>
      </c>
      <c r="E266" s="883">
        <f>SUM(D266/C266)</f>
        <v>1</v>
      </c>
      <c r="F266" s="4"/>
      <c r="G266" s="62"/>
      <c r="H266" s="62"/>
    </row>
    <row r="267" spans="1:8" ht="12">
      <c r="A267" s="80">
        <v>3214</v>
      </c>
      <c r="B267" s="94" t="s">
        <v>442</v>
      </c>
      <c r="C267" s="82"/>
      <c r="D267" s="82"/>
      <c r="E267" s="496"/>
      <c r="F267" s="30"/>
      <c r="G267" s="62"/>
      <c r="H267" s="62"/>
    </row>
    <row r="268" spans="1:8" ht="12">
      <c r="A268" s="80"/>
      <c r="B268" s="79" t="s">
        <v>37</v>
      </c>
      <c r="C268" s="82"/>
      <c r="D268" s="82"/>
      <c r="E268" s="496"/>
      <c r="F268" s="5"/>
      <c r="G268" s="62"/>
      <c r="H268" s="62"/>
    </row>
    <row r="269" spans="1:8" ht="12">
      <c r="A269" s="80"/>
      <c r="B269" s="7" t="s">
        <v>342</v>
      </c>
      <c r="C269" s="82"/>
      <c r="D269" s="82"/>
      <c r="E269" s="496"/>
      <c r="F269" s="5"/>
      <c r="G269" s="62"/>
      <c r="H269" s="62"/>
    </row>
    <row r="270" spans="1:8" ht="12">
      <c r="A270" s="80"/>
      <c r="B270" s="79" t="s">
        <v>321</v>
      </c>
      <c r="C270" s="227"/>
      <c r="D270" s="227">
        <v>908</v>
      </c>
      <c r="E270" s="496"/>
      <c r="F270" s="199"/>
      <c r="G270" s="62"/>
      <c r="H270" s="62"/>
    </row>
    <row r="271" spans="1:8" ht="12">
      <c r="A271" s="80"/>
      <c r="B271" s="166" t="s">
        <v>45</v>
      </c>
      <c r="C271" s="227"/>
      <c r="D271" s="227"/>
      <c r="E271" s="496"/>
      <c r="F271" s="199"/>
      <c r="G271" s="62"/>
      <c r="H271" s="62"/>
    </row>
    <row r="272" spans="1:8" ht="12">
      <c r="A272" s="80"/>
      <c r="B272" s="166" t="s">
        <v>333</v>
      </c>
      <c r="C272" s="82"/>
      <c r="D272" s="82"/>
      <c r="E272" s="496"/>
      <c r="F272" s="5"/>
      <c r="G272" s="62"/>
      <c r="H272" s="62"/>
    </row>
    <row r="273" spans="1:8" ht="12.75" thickBot="1">
      <c r="A273" s="80"/>
      <c r="B273" s="102" t="s">
        <v>254</v>
      </c>
      <c r="C273" s="411">
        <v>30099</v>
      </c>
      <c r="D273" s="411">
        <v>33549</v>
      </c>
      <c r="E273" s="880">
        <f>SUM(D273/C273)</f>
        <v>1.1146217482308383</v>
      </c>
      <c r="F273" s="171"/>
      <c r="G273" s="62"/>
      <c r="H273" s="62"/>
    </row>
    <row r="274" spans="1:8" ht="12.75" thickBot="1">
      <c r="A274" s="49"/>
      <c r="B274" s="425" t="s">
        <v>80</v>
      </c>
      <c r="C274" s="76">
        <f>SUM(C270:C273)</f>
        <v>30099</v>
      </c>
      <c r="D274" s="76">
        <f>SUM(D270:D273)</f>
        <v>34457</v>
      </c>
      <c r="E274" s="883">
        <f>SUM(D274/C274)</f>
        <v>1.1447888634173893</v>
      </c>
      <c r="F274" s="4"/>
      <c r="G274" s="62"/>
      <c r="H274" s="62"/>
    </row>
    <row r="275" spans="1:8" ht="12">
      <c r="A275" s="413">
        <v>3216</v>
      </c>
      <c r="B275" s="304" t="s">
        <v>868</v>
      </c>
      <c r="C275" s="415"/>
      <c r="D275" s="415"/>
      <c r="E275" s="496"/>
      <c r="F275" s="457"/>
      <c r="G275" s="62"/>
      <c r="H275" s="62"/>
    </row>
    <row r="276" spans="1:8" ht="12">
      <c r="A276" s="413"/>
      <c r="B276" s="421" t="s">
        <v>37</v>
      </c>
      <c r="C276" s="415"/>
      <c r="D276" s="415"/>
      <c r="E276" s="496"/>
      <c r="F276" s="455"/>
      <c r="G276" s="62"/>
      <c r="H276" s="62"/>
    </row>
    <row r="277" spans="1:8" ht="12">
      <c r="A277" s="413"/>
      <c r="B277" s="420" t="s">
        <v>342</v>
      </c>
      <c r="C277" s="415"/>
      <c r="D277" s="415"/>
      <c r="E277" s="496"/>
      <c r="F277" s="455"/>
      <c r="G277" s="62"/>
      <c r="H277" s="62"/>
    </row>
    <row r="278" spans="1:8" ht="12">
      <c r="A278" s="413"/>
      <c r="B278" s="421" t="s">
        <v>321</v>
      </c>
      <c r="C278" s="418">
        <v>325120</v>
      </c>
      <c r="D278" s="418">
        <v>359709</v>
      </c>
      <c r="E278" s="496">
        <f>SUM(D278/C278)</f>
        <v>1.1063884104330708</v>
      </c>
      <c r="F278" s="431"/>
      <c r="G278" s="62"/>
      <c r="H278" s="62"/>
    </row>
    <row r="279" spans="1:8" ht="12">
      <c r="A279" s="413"/>
      <c r="B279" s="459" t="s">
        <v>45</v>
      </c>
      <c r="C279" s="418"/>
      <c r="D279" s="418"/>
      <c r="E279" s="496"/>
      <c r="F279" s="431"/>
      <c r="G279" s="62"/>
      <c r="H279" s="62"/>
    </row>
    <row r="280" spans="1:8" ht="12">
      <c r="A280" s="413"/>
      <c r="B280" s="459" t="s">
        <v>333</v>
      </c>
      <c r="C280" s="415"/>
      <c r="D280" s="415"/>
      <c r="E280" s="496"/>
      <c r="F280" s="455"/>
      <c r="G280" s="62"/>
      <c r="H280" s="62"/>
    </row>
    <row r="281" spans="1:8" ht="12.75" thickBot="1">
      <c r="A281" s="413"/>
      <c r="B281" s="423" t="s">
        <v>969</v>
      </c>
      <c r="C281" s="460"/>
      <c r="D281" s="460"/>
      <c r="E281" s="880"/>
      <c r="F281" s="461"/>
      <c r="G281" s="62"/>
      <c r="H281" s="62"/>
    </row>
    <row r="282" spans="1:8" ht="12.75" thickBot="1">
      <c r="A282" s="424"/>
      <c r="B282" s="425" t="s">
        <v>80</v>
      </c>
      <c r="C282" s="426">
        <f>SUM(C278:C281)</f>
        <v>325120</v>
      </c>
      <c r="D282" s="426">
        <f>SUM(D278:D281)</f>
        <v>359709</v>
      </c>
      <c r="E282" s="883">
        <f>SUM(D282/C282)</f>
        <v>1.1063884104330708</v>
      </c>
      <c r="F282" s="454"/>
      <c r="G282" s="62"/>
      <c r="H282" s="62"/>
    </row>
    <row r="283" spans="1:8" ht="12.75" thickBot="1">
      <c r="A283" s="80">
        <v>3220</v>
      </c>
      <c r="B283" s="52" t="s">
        <v>599</v>
      </c>
      <c r="C283" s="76">
        <f>SUM(C287)</f>
        <v>20000</v>
      </c>
      <c r="D283" s="76">
        <f>SUM(D287)</f>
        <v>20000</v>
      </c>
      <c r="E283" s="883">
        <f>SUM(D283/C283)</f>
        <v>1</v>
      </c>
      <c r="F283" s="170"/>
      <c r="G283" s="62"/>
      <c r="H283" s="62"/>
    </row>
    <row r="284" spans="1:8" ht="12">
      <c r="A284" s="80">
        <v>3223</v>
      </c>
      <c r="B284" s="94" t="s">
        <v>955</v>
      </c>
      <c r="C284" s="82"/>
      <c r="D284" s="82"/>
      <c r="E284" s="496"/>
      <c r="F284" s="30"/>
      <c r="G284" s="62"/>
      <c r="H284" s="62"/>
    </row>
    <row r="285" spans="1:8" ht="12">
      <c r="A285" s="80"/>
      <c r="B285" s="65" t="s">
        <v>37</v>
      </c>
      <c r="C285" s="82"/>
      <c r="D285" s="82"/>
      <c r="E285" s="496"/>
      <c r="F285" s="4"/>
      <c r="G285" s="62"/>
      <c r="H285" s="62"/>
    </row>
    <row r="286" spans="1:8" ht="12">
      <c r="A286" s="80"/>
      <c r="B286" s="7" t="s">
        <v>342</v>
      </c>
      <c r="C286" s="82"/>
      <c r="D286" s="82"/>
      <c r="E286" s="496"/>
      <c r="F286" s="5"/>
      <c r="G286" s="62"/>
      <c r="H286" s="62"/>
    </row>
    <row r="287" spans="1:8" ht="12">
      <c r="A287" s="80"/>
      <c r="B287" s="79" t="s">
        <v>321</v>
      </c>
      <c r="C287" s="227">
        <v>20000</v>
      </c>
      <c r="D287" s="227">
        <v>20000</v>
      </c>
      <c r="E287" s="496">
        <f>SUM(D287/C287)</f>
        <v>1</v>
      </c>
      <c r="F287" s="199"/>
      <c r="G287" s="62"/>
      <c r="H287" s="62"/>
    </row>
    <row r="288" spans="1:8" ht="12">
      <c r="A288" s="80"/>
      <c r="B288" s="10" t="s">
        <v>45</v>
      </c>
      <c r="C288" s="227"/>
      <c r="D288" s="227"/>
      <c r="E288" s="496"/>
      <c r="F288" s="199"/>
      <c r="G288" s="62"/>
      <c r="H288" s="62"/>
    </row>
    <row r="289" spans="1:8" ht="12">
      <c r="A289" s="80"/>
      <c r="B289" s="10" t="s">
        <v>333</v>
      </c>
      <c r="C289" s="82"/>
      <c r="D289" s="82"/>
      <c r="E289" s="496"/>
      <c r="F289" s="5"/>
      <c r="G289" s="62"/>
      <c r="H289" s="62"/>
    </row>
    <row r="290" spans="1:8" ht="12.75" thickBot="1">
      <c r="A290" s="80"/>
      <c r="B290" s="423" t="s">
        <v>969</v>
      </c>
      <c r="C290" s="44"/>
      <c r="D290" s="44"/>
      <c r="E290" s="880"/>
      <c r="F290" s="171"/>
      <c r="G290" s="62"/>
      <c r="H290" s="62"/>
    </row>
    <row r="291" spans="1:8" ht="12.75" thickBot="1">
      <c r="A291" s="49"/>
      <c r="B291" s="425" t="s">
        <v>80</v>
      </c>
      <c r="C291" s="76">
        <f>SUM(C287:C290)</f>
        <v>20000</v>
      </c>
      <c r="D291" s="76">
        <f>SUM(D287:D290)</f>
        <v>20000</v>
      </c>
      <c r="E291" s="883">
        <f>SUM(D291/C291)</f>
        <v>1</v>
      </c>
      <c r="F291" s="170"/>
      <c r="G291" s="62"/>
      <c r="H291" s="62"/>
    </row>
    <row r="292" spans="1:8" ht="12" customHeight="1" thickBot="1">
      <c r="A292" s="80">
        <v>3300</v>
      </c>
      <c r="B292" s="57" t="s">
        <v>900</v>
      </c>
      <c r="C292" s="76">
        <f>SUM(C300+C308+C316+C325+C334+C342+C350+C358+C366+C374+C383+C392+C400+C408+C416+C424+C433+C441+C449+C457+C465+C473+C481+C489+C497+C506+C514+C522+C530+C538+C546)</f>
        <v>437280</v>
      </c>
      <c r="D292" s="76">
        <f>SUM(D300+D308+D316+D325+D334+D342+D350+D358+D366+D374+D383+D392+D400+D408+D416+D424+D433+D441+D449+D457+D465+D473+D481+D489+D497+D506+D514+D522+D530+D538+D546)</f>
        <v>516015</v>
      </c>
      <c r="E292" s="883">
        <f>SUM(D292/C292)</f>
        <v>1.1800562568605928</v>
      </c>
      <c r="F292" s="177"/>
      <c r="G292" s="62"/>
      <c r="H292" s="62"/>
    </row>
    <row r="293" spans="1:8" ht="12" customHeight="1">
      <c r="A293" s="80">
        <v>3301</v>
      </c>
      <c r="B293" s="100" t="s">
        <v>98</v>
      </c>
      <c r="C293" s="82"/>
      <c r="D293" s="82"/>
      <c r="E293" s="496"/>
      <c r="F293" s="4" t="s">
        <v>150</v>
      </c>
      <c r="G293" s="62"/>
      <c r="H293" s="62"/>
    </row>
    <row r="294" spans="1:8" ht="12" customHeight="1">
      <c r="A294" s="15"/>
      <c r="B294" s="65" t="s">
        <v>37</v>
      </c>
      <c r="C294" s="227">
        <v>150</v>
      </c>
      <c r="D294" s="227">
        <v>150</v>
      </c>
      <c r="E294" s="496">
        <f>SUM(D294/C294)</f>
        <v>1</v>
      </c>
      <c r="F294" s="169"/>
      <c r="G294" s="62"/>
      <c r="H294" s="62"/>
    </row>
    <row r="295" spans="1:8" ht="12" customHeight="1">
      <c r="A295" s="15"/>
      <c r="B295" s="7" t="s">
        <v>342</v>
      </c>
      <c r="C295" s="227">
        <v>40</v>
      </c>
      <c r="D295" s="227">
        <v>40</v>
      </c>
      <c r="E295" s="496">
        <f>SUM(D295/C295)</f>
        <v>1</v>
      </c>
      <c r="F295" s="199"/>
      <c r="G295" s="62"/>
      <c r="H295" s="62"/>
    </row>
    <row r="296" spans="1:8" ht="12" customHeight="1">
      <c r="A296" s="80"/>
      <c r="B296" s="79" t="s">
        <v>321</v>
      </c>
      <c r="C296" s="71">
        <v>7410</v>
      </c>
      <c r="D296" s="71">
        <v>8326</v>
      </c>
      <c r="E296" s="496">
        <f>SUM(D296/C296)</f>
        <v>1.1236167341430499</v>
      </c>
      <c r="F296" s="199"/>
      <c r="G296" s="62"/>
      <c r="H296" s="62"/>
    </row>
    <row r="297" spans="1:8" ht="12" customHeight="1">
      <c r="A297" s="80"/>
      <c r="B297" s="10" t="s">
        <v>45</v>
      </c>
      <c r="C297" s="71"/>
      <c r="D297" s="71"/>
      <c r="E297" s="496"/>
      <c r="F297" s="199"/>
      <c r="G297" s="62"/>
      <c r="H297" s="62"/>
    </row>
    <row r="298" spans="1:8" ht="12" customHeight="1">
      <c r="A298" s="15"/>
      <c r="B298" s="10" t="s">
        <v>333</v>
      </c>
      <c r="C298" s="227"/>
      <c r="D298" s="227"/>
      <c r="E298" s="496"/>
      <c r="F298" s="174"/>
      <c r="G298" s="62"/>
      <c r="H298" s="62"/>
    </row>
    <row r="299" spans="1:8" ht="12" customHeight="1" thickBot="1">
      <c r="A299" s="15"/>
      <c r="B299" s="423" t="s">
        <v>969</v>
      </c>
      <c r="C299" s="96"/>
      <c r="D299" s="96"/>
      <c r="E299" s="880"/>
      <c r="F299" s="172"/>
      <c r="G299" s="62"/>
      <c r="H299" s="62"/>
    </row>
    <row r="300" spans="1:8" ht="12.75" thickBot="1">
      <c r="A300" s="49"/>
      <c r="B300" s="425" t="s">
        <v>80</v>
      </c>
      <c r="C300" s="76">
        <f>SUM(C294:C299)</f>
        <v>7600</v>
      </c>
      <c r="D300" s="76">
        <f>SUM(D294:D299)</f>
        <v>8516</v>
      </c>
      <c r="E300" s="883">
        <f>SUM(D300/C300)</f>
        <v>1.1205263157894736</v>
      </c>
      <c r="F300" s="170"/>
      <c r="G300" s="62"/>
      <c r="H300" s="62"/>
    </row>
    <row r="301" spans="1:8" ht="12">
      <c r="A301" s="80">
        <v>3302</v>
      </c>
      <c r="B301" s="100" t="s">
        <v>382</v>
      </c>
      <c r="C301" s="82"/>
      <c r="D301" s="82"/>
      <c r="E301" s="496"/>
      <c r="F301" s="4"/>
      <c r="G301" s="62"/>
      <c r="H301" s="62"/>
    </row>
    <row r="302" spans="1:8" ht="12">
      <c r="A302" s="15"/>
      <c r="B302" s="65" t="s">
        <v>37</v>
      </c>
      <c r="C302" s="82"/>
      <c r="D302" s="82"/>
      <c r="E302" s="496"/>
      <c r="F302" s="169"/>
      <c r="G302" s="62"/>
      <c r="H302" s="62"/>
    </row>
    <row r="303" spans="1:8" ht="12">
      <c r="A303" s="15"/>
      <c r="B303" s="7" t="s">
        <v>342</v>
      </c>
      <c r="C303" s="227"/>
      <c r="D303" s="227"/>
      <c r="E303" s="496"/>
      <c r="F303" s="199"/>
      <c r="G303" s="62"/>
      <c r="H303" s="62"/>
    </row>
    <row r="304" spans="1:8" ht="12">
      <c r="A304" s="80"/>
      <c r="B304" s="79" t="s">
        <v>321</v>
      </c>
      <c r="C304" s="71">
        <v>197000</v>
      </c>
      <c r="D304" s="71">
        <v>197200</v>
      </c>
      <c r="E304" s="496">
        <f>SUM(D304/C304)</f>
        <v>1.001015228426396</v>
      </c>
      <c r="F304" s="199"/>
      <c r="G304" s="62"/>
      <c r="H304" s="62"/>
    </row>
    <row r="305" spans="1:8" ht="12">
      <c r="A305" s="80"/>
      <c r="B305" s="10" t="s">
        <v>45</v>
      </c>
      <c r="C305" s="71"/>
      <c r="D305" s="71"/>
      <c r="E305" s="496"/>
      <c r="F305" s="199"/>
      <c r="G305" s="62"/>
      <c r="H305" s="62"/>
    </row>
    <row r="306" spans="1:8" ht="12">
      <c r="A306" s="15"/>
      <c r="B306" s="10" t="s">
        <v>333</v>
      </c>
      <c r="C306" s="227"/>
      <c r="D306" s="227"/>
      <c r="E306" s="496"/>
      <c r="F306" s="174"/>
      <c r="G306" s="62"/>
      <c r="H306" s="62"/>
    </row>
    <row r="307" spans="1:8" ht="12.75" thickBot="1">
      <c r="A307" s="15"/>
      <c r="B307" s="423" t="s">
        <v>969</v>
      </c>
      <c r="C307" s="96"/>
      <c r="D307" s="96"/>
      <c r="E307" s="880"/>
      <c r="F307" s="172"/>
      <c r="G307" s="62"/>
      <c r="H307" s="62"/>
    </row>
    <row r="308" spans="1:8" ht="12.75" thickBot="1">
      <c r="A308" s="49"/>
      <c r="B308" s="425" t="s">
        <v>80</v>
      </c>
      <c r="C308" s="76">
        <f>SUM(C302:C307)</f>
        <v>197000</v>
      </c>
      <c r="D308" s="76">
        <f>SUM(D302:D307)</f>
        <v>197200</v>
      </c>
      <c r="E308" s="883">
        <f>SUM(D308/C308)</f>
        <v>1.001015228426396</v>
      </c>
      <c r="F308" s="170"/>
      <c r="G308" s="62"/>
      <c r="H308" s="62"/>
    </row>
    <row r="309" spans="1:8" ht="12.75">
      <c r="A309" s="80">
        <v>3303</v>
      </c>
      <c r="B309" s="90" t="s">
        <v>154</v>
      </c>
      <c r="C309" s="82"/>
      <c r="D309" s="82"/>
      <c r="E309" s="496"/>
      <c r="F309" s="178"/>
      <c r="G309" s="62"/>
      <c r="H309" s="62"/>
    </row>
    <row r="310" spans="1:8" ht="12" customHeight="1">
      <c r="A310" s="78"/>
      <c r="B310" s="65" t="s">
        <v>37</v>
      </c>
      <c r="C310" s="71"/>
      <c r="D310" s="71"/>
      <c r="E310" s="496"/>
      <c r="F310" s="173"/>
      <c r="G310" s="62"/>
      <c r="H310" s="62"/>
    </row>
    <row r="311" spans="1:8" ht="12" customHeight="1">
      <c r="A311" s="78"/>
      <c r="B311" s="7" t="s">
        <v>342</v>
      </c>
      <c r="C311" s="71"/>
      <c r="D311" s="71"/>
      <c r="E311" s="496"/>
      <c r="F311" s="173"/>
      <c r="G311" s="62"/>
      <c r="H311" s="62"/>
    </row>
    <row r="312" spans="1:8" ht="12" customHeight="1">
      <c r="A312" s="78"/>
      <c r="B312" s="79" t="s">
        <v>321</v>
      </c>
      <c r="C312" s="71">
        <v>600</v>
      </c>
      <c r="D312" s="71">
        <v>600</v>
      </c>
      <c r="E312" s="496">
        <f>SUM(D312/C312)</f>
        <v>1</v>
      </c>
      <c r="F312" s="173"/>
      <c r="G312" s="62"/>
      <c r="H312" s="62"/>
    </row>
    <row r="313" spans="1:8" ht="12" customHeight="1">
      <c r="A313" s="78"/>
      <c r="B313" s="10" t="s">
        <v>45</v>
      </c>
      <c r="C313" s="71">
        <v>5500</v>
      </c>
      <c r="D313" s="71">
        <v>27425</v>
      </c>
      <c r="E313" s="496">
        <f>SUM(D313/C313)</f>
        <v>4.986363636363636</v>
      </c>
      <c r="F313" s="173"/>
      <c r="G313" s="62"/>
      <c r="H313" s="62"/>
    </row>
    <row r="314" spans="1:8" ht="12" customHeight="1">
      <c r="A314" s="78"/>
      <c r="B314" s="10" t="s">
        <v>333</v>
      </c>
      <c r="C314" s="227"/>
      <c r="D314" s="227"/>
      <c r="E314" s="496"/>
      <c r="F314" s="338"/>
      <c r="G314" s="62"/>
      <c r="H314" s="62"/>
    </row>
    <row r="315" spans="1:8" ht="12" customHeight="1" thickBot="1">
      <c r="A315" s="64"/>
      <c r="B315" s="423" t="s">
        <v>969</v>
      </c>
      <c r="C315" s="72"/>
      <c r="D315" s="72"/>
      <c r="E315" s="880"/>
      <c r="F315" s="29"/>
      <c r="G315" s="62"/>
      <c r="H315" s="62"/>
    </row>
    <row r="316" spans="1:8" ht="12" customHeight="1" thickBot="1">
      <c r="A316" s="49"/>
      <c r="B316" s="425" t="s">
        <v>80</v>
      </c>
      <c r="C316" s="76">
        <f>SUM(C310:C315)</f>
        <v>6100</v>
      </c>
      <c r="D316" s="76">
        <f>SUM(D310:D315)</f>
        <v>28025</v>
      </c>
      <c r="E316" s="883">
        <f>SUM(D316/C316)</f>
        <v>4.594262295081967</v>
      </c>
      <c r="F316" s="112"/>
      <c r="G316" s="62"/>
      <c r="H316" s="62"/>
    </row>
    <row r="317" spans="1:8" ht="12" customHeight="1">
      <c r="A317" s="15">
        <v>3304</v>
      </c>
      <c r="B317" s="95" t="s">
        <v>155</v>
      </c>
      <c r="C317" s="82"/>
      <c r="D317" s="82"/>
      <c r="E317" s="496"/>
      <c r="F317" s="178"/>
      <c r="G317" s="62"/>
      <c r="H317" s="62"/>
    </row>
    <row r="318" spans="1:8" ht="12" customHeight="1">
      <c r="A318" s="64"/>
      <c r="B318" s="65" t="s">
        <v>37</v>
      </c>
      <c r="C318" s="71"/>
      <c r="D318" s="71"/>
      <c r="E318" s="496"/>
      <c r="F318" s="173"/>
      <c r="G318" s="62"/>
      <c r="H318" s="62"/>
    </row>
    <row r="319" spans="1:8" ht="12" customHeight="1">
      <c r="A319" s="64"/>
      <c r="B319" s="7" t="s">
        <v>342</v>
      </c>
      <c r="C319" s="71"/>
      <c r="D319" s="71"/>
      <c r="E319" s="496"/>
      <c r="F319" s="197"/>
      <c r="G319" s="62"/>
      <c r="H319" s="62"/>
    </row>
    <row r="320" spans="1:8" ht="12" customHeight="1">
      <c r="A320" s="64"/>
      <c r="B320" s="79" t="s">
        <v>321</v>
      </c>
      <c r="C320" s="71">
        <v>400</v>
      </c>
      <c r="D320" s="71">
        <v>400</v>
      </c>
      <c r="E320" s="496">
        <f>SUM(D320/C320)</f>
        <v>1</v>
      </c>
      <c r="F320" s="338"/>
      <c r="G320" s="62"/>
      <c r="H320" s="62"/>
    </row>
    <row r="321" spans="1:8" ht="12" customHeight="1">
      <c r="A321" s="64"/>
      <c r="B321" s="10" t="s">
        <v>45</v>
      </c>
      <c r="C321" s="71">
        <v>2600</v>
      </c>
      <c r="D321" s="71">
        <v>9997</v>
      </c>
      <c r="E321" s="496">
        <f>SUM(D321/C321)</f>
        <v>3.845</v>
      </c>
      <c r="F321" s="338"/>
      <c r="G321" s="62"/>
      <c r="H321" s="62"/>
    </row>
    <row r="322" spans="1:8" ht="12" customHeight="1">
      <c r="A322" s="64"/>
      <c r="B322" s="10" t="s">
        <v>333</v>
      </c>
      <c r="C322" s="227"/>
      <c r="D322" s="227"/>
      <c r="E322" s="496"/>
      <c r="F322" s="173"/>
      <c r="G322" s="62"/>
      <c r="H322" s="62"/>
    </row>
    <row r="323" spans="1:8" ht="12" customHeight="1">
      <c r="A323" s="64"/>
      <c r="B323" s="10" t="s">
        <v>45</v>
      </c>
      <c r="C323" s="71"/>
      <c r="D323" s="71"/>
      <c r="E323" s="496"/>
      <c r="F323" s="334"/>
      <c r="G323" s="62"/>
      <c r="H323" s="62"/>
    </row>
    <row r="324" spans="1:8" ht="12" customHeight="1" thickBot="1">
      <c r="A324" s="64"/>
      <c r="B324" s="423" t="s">
        <v>969</v>
      </c>
      <c r="C324" s="72"/>
      <c r="D324" s="72"/>
      <c r="E324" s="880"/>
      <c r="F324" s="29"/>
      <c r="G324" s="62"/>
      <c r="H324" s="62"/>
    </row>
    <row r="325" spans="1:8" ht="12" customHeight="1" thickBot="1">
      <c r="A325" s="49"/>
      <c r="B325" s="425" t="s">
        <v>80</v>
      </c>
      <c r="C325" s="76">
        <f>SUM(C318:C324)</f>
        <v>3000</v>
      </c>
      <c r="D325" s="76">
        <f>SUM(D318:D324)</f>
        <v>10397</v>
      </c>
      <c r="E325" s="883">
        <f>SUM(D325/C325)</f>
        <v>3.4656666666666665</v>
      </c>
      <c r="F325" s="112"/>
      <c r="G325" s="62"/>
      <c r="H325" s="62"/>
    </row>
    <row r="326" spans="1:8" ht="12" customHeight="1">
      <c r="A326" s="15">
        <v>3308</v>
      </c>
      <c r="B326" s="90" t="s">
        <v>306</v>
      </c>
      <c r="C326" s="82"/>
      <c r="D326" s="82"/>
      <c r="E326" s="496"/>
      <c r="F326" s="4"/>
      <c r="G326" s="62"/>
      <c r="H326" s="62"/>
    </row>
    <row r="327" spans="1:8" ht="12" customHeight="1">
      <c r="A327" s="15"/>
      <c r="B327" s="65" t="s">
        <v>37</v>
      </c>
      <c r="C327" s="82"/>
      <c r="D327" s="82"/>
      <c r="E327" s="496"/>
      <c r="F327" s="5"/>
      <c r="G327" s="62"/>
      <c r="H327" s="62"/>
    </row>
    <row r="328" spans="1:8" ht="12" customHeight="1">
      <c r="A328" s="15"/>
      <c r="B328" s="7" t="s">
        <v>342</v>
      </c>
      <c r="C328" s="82"/>
      <c r="D328" s="82"/>
      <c r="E328" s="496"/>
      <c r="F328" s="338"/>
      <c r="G328" s="62"/>
      <c r="H328" s="62"/>
    </row>
    <row r="329" spans="1:8" ht="12" customHeight="1">
      <c r="A329" s="15"/>
      <c r="B329" s="79" t="s">
        <v>321</v>
      </c>
      <c r="C329" s="227">
        <v>2000</v>
      </c>
      <c r="D329" s="227">
        <v>2000</v>
      </c>
      <c r="E329" s="496">
        <f>SUM(D329/C329)</f>
        <v>1</v>
      </c>
      <c r="F329" s="197"/>
      <c r="G329" s="62"/>
      <c r="H329" s="62"/>
    </row>
    <row r="330" spans="1:8" ht="12" customHeight="1">
      <c r="A330" s="15"/>
      <c r="B330" s="10" t="s">
        <v>45</v>
      </c>
      <c r="C330" s="227">
        <v>30000</v>
      </c>
      <c r="D330" s="227">
        <v>52695</v>
      </c>
      <c r="E330" s="496">
        <f>SUM(D330/C330)</f>
        <v>1.7565</v>
      </c>
      <c r="F330" s="197"/>
      <c r="G330" s="62"/>
      <c r="H330" s="62"/>
    </row>
    <row r="331" spans="1:8" ht="12" customHeight="1">
      <c r="A331" s="15"/>
      <c r="B331" s="10" t="s">
        <v>333</v>
      </c>
      <c r="C331" s="227"/>
      <c r="D331" s="227"/>
      <c r="E331" s="496"/>
      <c r="F331" s="338"/>
      <c r="G331" s="62"/>
      <c r="H331" s="62"/>
    </row>
    <row r="332" spans="1:8" ht="12" customHeight="1">
      <c r="A332" s="15"/>
      <c r="B332" s="10" t="s">
        <v>45</v>
      </c>
      <c r="C332" s="82"/>
      <c r="D332" s="82"/>
      <c r="E332" s="496"/>
      <c r="F332" s="199"/>
      <c r="G332" s="62"/>
      <c r="H332" s="62"/>
    </row>
    <row r="333" spans="1:8" ht="12" customHeight="1" thickBot="1">
      <c r="A333" s="15"/>
      <c r="B333" s="423" t="s">
        <v>969</v>
      </c>
      <c r="C333" s="44"/>
      <c r="D333" s="44"/>
      <c r="E333" s="880"/>
      <c r="F333" s="171"/>
      <c r="G333" s="62"/>
      <c r="H333" s="62"/>
    </row>
    <row r="334" spans="1:8" ht="12" customHeight="1" thickBot="1">
      <c r="A334" s="49"/>
      <c r="B334" s="425" t="s">
        <v>80</v>
      </c>
      <c r="C334" s="76">
        <f>SUM(C329:C333)</f>
        <v>32000</v>
      </c>
      <c r="D334" s="76">
        <f>SUM(D329:D333)</f>
        <v>54695</v>
      </c>
      <c r="E334" s="883">
        <f>SUM(D334/C334)</f>
        <v>1.70921875</v>
      </c>
      <c r="F334" s="29"/>
      <c r="G334" s="62"/>
      <c r="H334" s="62"/>
    </row>
    <row r="335" spans="1:8" ht="12" customHeight="1">
      <c r="A335" s="15">
        <v>3309</v>
      </c>
      <c r="B335" s="90" t="s">
        <v>307</v>
      </c>
      <c r="C335" s="82"/>
      <c r="D335" s="82"/>
      <c r="E335" s="496"/>
      <c r="F335" s="169"/>
      <c r="G335" s="62"/>
      <c r="H335" s="62"/>
    </row>
    <row r="336" spans="1:8" ht="12" customHeight="1">
      <c r="A336" s="64"/>
      <c r="B336" s="65" t="s">
        <v>37</v>
      </c>
      <c r="C336" s="71"/>
      <c r="D336" s="71"/>
      <c r="E336" s="496"/>
      <c r="F336" s="169"/>
      <c r="G336" s="62"/>
      <c r="H336" s="62"/>
    </row>
    <row r="337" spans="1:8" ht="12" customHeight="1">
      <c r="A337" s="64"/>
      <c r="B337" s="7" t="s">
        <v>342</v>
      </c>
      <c r="C337" s="71"/>
      <c r="D337" s="71"/>
      <c r="E337" s="496"/>
      <c r="F337" s="169"/>
      <c r="G337" s="62"/>
      <c r="H337" s="62"/>
    </row>
    <row r="338" spans="1:8" ht="12" customHeight="1">
      <c r="A338" s="64"/>
      <c r="B338" s="79" t="s">
        <v>321</v>
      </c>
      <c r="C338" s="71">
        <v>20</v>
      </c>
      <c r="D338" s="71">
        <v>20</v>
      </c>
      <c r="E338" s="496">
        <f>SUM(D338/C338)</f>
        <v>1</v>
      </c>
      <c r="F338" s="338"/>
      <c r="G338" s="62"/>
      <c r="H338" s="62"/>
    </row>
    <row r="339" spans="1:8" ht="12" customHeight="1">
      <c r="A339" s="64"/>
      <c r="B339" s="10" t="s">
        <v>45</v>
      </c>
      <c r="C339" s="71">
        <v>4580</v>
      </c>
      <c r="D339" s="71">
        <v>18071</v>
      </c>
      <c r="E339" s="496">
        <f>SUM(D339/C339)</f>
        <v>3.9456331877729256</v>
      </c>
      <c r="F339" s="338"/>
      <c r="G339" s="62"/>
      <c r="H339" s="62"/>
    </row>
    <row r="340" spans="1:8" ht="12" customHeight="1">
      <c r="A340" s="64"/>
      <c r="B340" s="10" t="s">
        <v>333</v>
      </c>
      <c r="C340" s="227"/>
      <c r="D340" s="227"/>
      <c r="E340" s="496"/>
      <c r="F340" s="338"/>
      <c r="G340" s="62"/>
      <c r="H340" s="62"/>
    </row>
    <row r="341" spans="1:8" ht="12" customHeight="1" thickBot="1">
      <c r="A341" s="64"/>
      <c r="B341" s="423" t="s">
        <v>969</v>
      </c>
      <c r="C341" s="72"/>
      <c r="D341" s="72"/>
      <c r="E341" s="880"/>
      <c r="F341" s="29"/>
      <c r="G341" s="62"/>
      <c r="H341" s="62"/>
    </row>
    <row r="342" spans="1:8" ht="12.75" customHeight="1" thickBot="1">
      <c r="A342" s="49"/>
      <c r="B342" s="425" t="s">
        <v>80</v>
      </c>
      <c r="C342" s="76">
        <f>SUM(C336:C341)</f>
        <v>4600</v>
      </c>
      <c r="D342" s="76">
        <f>SUM(D336:D341)</f>
        <v>18091</v>
      </c>
      <c r="E342" s="883">
        <f>SUM(D342/C342)</f>
        <v>3.932826086956522</v>
      </c>
      <c r="F342" s="170"/>
      <c r="G342" s="62"/>
      <c r="H342" s="62"/>
    </row>
    <row r="343" spans="1:8" ht="12.75" customHeight="1">
      <c r="A343" s="15">
        <v>3310</v>
      </c>
      <c r="B343" s="90" t="s">
        <v>383</v>
      </c>
      <c r="C343" s="82"/>
      <c r="D343" s="82"/>
      <c r="E343" s="496"/>
      <c r="F343" s="169"/>
      <c r="G343" s="62"/>
      <c r="H343" s="62"/>
    </row>
    <row r="344" spans="1:8" ht="12.75" customHeight="1">
      <c r="A344" s="64"/>
      <c r="B344" s="65" t="s">
        <v>37</v>
      </c>
      <c r="C344" s="71"/>
      <c r="D344" s="71"/>
      <c r="E344" s="496"/>
      <c r="F344" s="169"/>
      <c r="G344" s="62"/>
      <c r="H344" s="62"/>
    </row>
    <row r="345" spans="1:8" ht="12.75" customHeight="1">
      <c r="A345" s="64"/>
      <c r="B345" s="7" t="s">
        <v>342</v>
      </c>
      <c r="C345" s="71"/>
      <c r="D345" s="71"/>
      <c r="E345" s="496"/>
      <c r="F345" s="169"/>
      <c r="G345" s="62"/>
      <c r="H345" s="62"/>
    </row>
    <row r="346" spans="1:8" ht="12.75" customHeight="1">
      <c r="A346" s="64"/>
      <c r="B346" s="79" t="s">
        <v>321</v>
      </c>
      <c r="C346" s="71"/>
      <c r="D346" s="71"/>
      <c r="E346" s="496"/>
      <c r="F346" s="338"/>
      <c r="G346" s="62"/>
      <c r="H346" s="62"/>
    </row>
    <row r="347" spans="1:8" ht="12.75" customHeight="1">
      <c r="A347" s="64"/>
      <c r="B347" s="10" t="s">
        <v>45</v>
      </c>
      <c r="C347" s="71">
        <v>6000</v>
      </c>
      <c r="D347" s="71">
        <v>6000</v>
      </c>
      <c r="E347" s="496">
        <f>SUM(D347/C347)</f>
        <v>1</v>
      </c>
      <c r="F347" s="338"/>
      <c r="G347" s="62"/>
      <c r="H347" s="62"/>
    </row>
    <row r="348" spans="1:8" ht="12.75" customHeight="1">
      <c r="A348" s="64"/>
      <c r="B348" s="10" t="s">
        <v>333</v>
      </c>
      <c r="C348" s="227"/>
      <c r="D348" s="227"/>
      <c r="E348" s="496"/>
      <c r="F348" s="338"/>
      <c r="G348" s="62"/>
      <c r="H348" s="62"/>
    </row>
    <row r="349" spans="1:8" ht="12.75" customHeight="1" thickBot="1">
      <c r="A349" s="64"/>
      <c r="B349" s="423" t="s">
        <v>969</v>
      </c>
      <c r="C349" s="72"/>
      <c r="D349" s="72"/>
      <c r="E349" s="880"/>
      <c r="F349" s="29"/>
      <c r="G349" s="62"/>
      <c r="H349" s="62"/>
    </row>
    <row r="350" spans="1:8" ht="12.75" customHeight="1" thickBot="1">
      <c r="A350" s="49"/>
      <c r="B350" s="425" t="s">
        <v>80</v>
      </c>
      <c r="C350" s="76">
        <f>SUM(C344:C349)</f>
        <v>6000</v>
      </c>
      <c r="D350" s="76">
        <f>SUM(D344:D349)</f>
        <v>6000</v>
      </c>
      <c r="E350" s="883">
        <f>SUM(D350/C350)</f>
        <v>1</v>
      </c>
      <c r="F350" s="170"/>
      <c r="G350" s="62"/>
      <c r="H350" s="62"/>
    </row>
    <row r="351" spans="1:8" ht="12" customHeight="1">
      <c r="A351" s="15">
        <v>3311</v>
      </c>
      <c r="B351" s="90" t="s">
        <v>81</v>
      </c>
      <c r="C351" s="82"/>
      <c r="D351" s="82"/>
      <c r="E351" s="496"/>
      <c r="F351" s="169"/>
      <c r="G351" s="62"/>
      <c r="H351" s="62"/>
    </row>
    <row r="352" spans="1:8" ht="12" customHeight="1">
      <c r="A352" s="64"/>
      <c r="B352" s="65" t="s">
        <v>37</v>
      </c>
      <c r="C352" s="71"/>
      <c r="D352" s="71"/>
      <c r="E352" s="496"/>
      <c r="F352" s="169"/>
      <c r="G352" s="62"/>
      <c r="H352" s="62"/>
    </row>
    <row r="353" spans="1:8" ht="12" customHeight="1">
      <c r="A353" s="64"/>
      <c r="B353" s="7" t="s">
        <v>342</v>
      </c>
      <c r="C353" s="71"/>
      <c r="D353" s="71"/>
      <c r="E353" s="496"/>
      <c r="F353" s="169"/>
      <c r="G353" s="62"/>
      <c r="H353" s="62"/>
    </row>
    <row r="354" spans="1:8" ht="12" customHeight="1">
      <c r="A354" s="64"/>
      <c r="B354" s="79" t="s">
        <v>321</v>
      </c>
      <c r="C354" s="71"/>
      <c r="D354" s="71"/>
      <c r="E354" s="496"/>
      <c r="F354" s="338"/>
      <c r="G354" s="62"/>
      <c r="H354" s="62"/>
    </row>
    <row r="355" spans="1:8" ht="12" customHeight="1">
      <c r="A355" s="64"/>
      <c r="B355" s="10" t="s">
        <v>45</v>
      </c>
      <c r="C355" s="71">
        <v>15000</v>
      </c>
      <c r="D355" s="71">
        <v>15000</v>
      </c>
      <c r="E355" s="496">
        <f>SUM(D355/C355)</f>
        <v>1</v>
      </c>
      <c r="F355" s="338"/>
      <c r="G355" s="62"/>
      <c r="H355" s="62"/>
    </row>
    <row r="356" spans="1:8" ht="12" customHeight="1">
      <c r="A356" s="64"/>
      <c r="B356" s="10" t="s">
        <v>333</v>
      </c>
      <c r="C356" s="227"/>
      <c r="D356" s="227"/>
      <c r="E356" s="496"/>
      <c r="F356" s="338"/>
      <c r="G356" s="62"/>
      <c r="H356" s="62"/>
    </row>
    <row r="357" spans="1:8" ht="12" customHeight="1" thickBot="1">
      <c r="A357" s="64"/>
      <c r="B357" s="423" t="s">
        <v>969</v>
      </c>
      <c r="C357" s="72"/>
      <c r="D357" s="72"/>
      <c r="E357" s="880"/>
      <c r="F357" s="29"/>
      <c r="G357" s="62"/>
      <c r="H357" s="62"/>
    </row>
    <row r="358" spans="1:8" ht="12.75" thickBot="1">
      <c r="A358" s="49"/>
      <c r="B358" s="425" t="s">
        <v>80</v>
      </c>
      <c r="C358" s="76">
        <f>SUM(C352:C357)</f>
        <v>15000</v>
      </c>
      <c r="D358" s="76">
        <f>SUM(D352:D357)</f>
        <v>15000</v>
      </c>
      <c r="E358" s="883">
        <f>SUM(D358/C358)</f>
        <v>1</v>
      </c>
      <c r="F358" s="170"/>
      <c r="G358" s="62"/>
      <c r="H358" s="62"/>
    </row>
    <row r="359" spans="1:8" ht="12">
      <c r="A359" s="63">
        <v>3312</v>
      </c>
      <c r="B359" s="90" t="s">
        <v>973</v>
      </c>
      <c r="C359" s="82"/>
      <c r="D359" s="82"/>
      <c r="E359" s="496"/>
      <c r="F359" s="169"/>
      <c r="G359" s="62"/>
      <c r="H359" s="62"/>
    </row>
    <row r="360" spans="1:8" ht="12">
      <c r="A360" s="64"/>
      <c r="B360" s="65" t="s">
        <v>37</v>
      </c>
      <c r="C360" s="71"/>
      <c r="D360" s="71"/>
      <c r="E360" s="496"/>
      <c r="F360" s="169"/>
      <c r="G360" s="62"/>
      <c r="H360" s="62"/>
    </row>
    <row r="361" spans="1:8" ht="12.75">
      <c r="A361" s="64"/>
      <c r="B361" s="7" t="s">
        <v>342</v>
      </c>
      <c r="C361" s="71"/>
      <c r="D361" s="71"/>
      <c r="E361" s="496"/>
      <c r="F361" s="338"/>
      <c r="G361" s="62"/>
      <c r="H361" s="62"/>
    </row>
    <row r="362" spans="1:8" ht="12">
      <c r="A362" s="64"/>
      <c r="B362" s="79" t="s">
        <v>321</v>
      </c>
      <c r="C362" s="71"/>
      <c r="D362" s="71"/>
      <c r="E362" s="496"/>
      <c r="F362" s="169"/>
      <c r="G362" s="62"/>
      <c r="H362" s="62"/>
    </row>
    <row r="363" spans="1:8" ht="12">
      <c r="A363" s="64"/>
      <c r="B363" s="10" t="s">
        <v>45</v>
      </c>
      <c r="C363" s="71">
        <v>25000</v>
      </c>
      <c r="D363" s="71">
        <v>25000</v>
      </c>
      <c r="E363" s="496">
        <f>SUM(D363/C363)</f>
        <v>1</v>
      </c>
      <c r="F363" s="169"/>
      <c r="G363" s="62"/>
      <c r="H363" s="62"/>
    </row>
    <row r="364" spans="1:8" ht="12">
      <c r="A364" s="64"/>
      <c r="B364" s="10" t="s">
        <v>333</v>
      </c>
      <c r="C364" s="227"/>
      <c r="D364" s="227"/>
      <c r="E364" s="496"/>
      <c r="F364" s="169"/>
      <c r="G364" s="62"/>
      <c r="H364" s="62"/>
    </row>
    <row r="365" spans="1:8" ht="12.75" thickBot="1">
      <c r="A365" s="64"/>
      <c r="B365" s="423" t="s">
        <v>969</v>
      </c>
      <c r="C365" s="72"/>
      <c r="D365" s="72"/>
      <c r="E365" s="880"/>
      <c r="F365" s="29"/>
      <c r="G365" s="62"/>
      <c r="H365" s="62"/>
    </row>
    <row r="366" spans="1:8" ht="12.75" thickBot="1">
      <c r="A366" s="49"/>
      <c r="B366" s="425" t="s">
        <v>80</v>
      </c>
      <c r="C366" s="76">
        <f>SUM(C360:C365)</f>
        <v>25000</v>
      </c>
      <c r="D366" s="76">
        <f>SUM(D360:D365)</f>
        <v>25000</v>
      </c>
      <c r="E366" s="883">
        <f>SUM(D366/C366)</f>
        <v>1</v>
      </c>
      <c r="F366" s="170"/>
      <c r="G366" s="62"/>
      <c r="H366" s="62"/>
    </row>
    <row r="367" spans="1:8" ht="12" customHeight="1">
      <c r="A367" s="15">
        <v>3315</v>
      </c>
      <c r="B367" s="95" t="s">
        <v>82</v>
      </c>
      <c r="C367" s="82"/>
      <c r="D367" s="82"/>
      <c r="E367" s="496"/>
      <c r="F367" s="169"/>
      <c r="G367" s="62"/>
      <c r="H367" s="62"/>
    </row>
    <row r="368" spans="1:8" ht="12" customHeight="1">
      <c r="A368" s="64"/>
      <c r="B368" s="65" t="s">
        <v>37</v>
      </c>
      <c r="C368" s="71"/>
      <c r="D368" s="71"/>
      <c r="E368" s="496"/>
      <c r="F368" s="169"/>
      <c r="G368" s="62"/>
      <c r="H368" s="62"/>
    </row>
    <row r="369" spans="1:8" ht="12" customHeight="1">
      <c r="A369" s="64"/>
      <c r="B369" s="7" t="s">
        <v>342</v>
      </c>
      <c r="C369" s="71"/>
      <c r="D369" s="71"/>
      <c r="E369" s="496"/>
      <c r="F369" s="338"/>
      <c r="G369" s="62"/>
      <c r="H369" s="62"/>
    </row>
    <row r="370" spans="1:8" ht="12" customHeight="1">
      <c r="A370" s="64"/>
      <c r="B370" s="79" t="s">
        <v>321</v>
      </c>
      <c r="C370" s="71"/>
      <c r="D370" s="71"/>
      <c r="E370" s="496"/>
      <c r="F370" s="169"/>
      <c r="G370" s="62"/>
      <c r="H370" s="62"/>
    </row>
    <row r="371" spans="1:8" ht="12" customHeight="1">
      <c r="A371" s="64"/>
      <c r="B371" s="10" t="s">
        <v>45</v>
      </c>
      <c r="C371" s="71"/>
      <c r="D371" s="71">
        <v>94</v>
      </c>
      <c r="E371" s="496"/>
      <c r="F371" s="169"/>
      <c r="G371" s="62"/>
      <c r="H371" s="62"/>
    </row>
    <row r="372" spans="1:8" ht="12" customHeight="1">
      <c r="A372" s="64"/>
      <c r="B372" s="10" t="s">
        <v>333</v>
      </c>
      <c r="C372" s="227"/>
      <c r="D372" s="227"/>
      <c r="E372" s="496"/>
      <c r="F372" s="169"/>
      <c r="G372" s="62"/>
      <c r="H372" s="62"/>
    </row>
    <row r="373" spans="1:8" ht="12" customHeight="1" thickBot="1">
      <c r="A373" s="64"/>
      <c r="B373" s="423" t="s">
        <v>969</v>
      </c>
      <c r="C373" s="72"/>
      <c r="D373" s="72"/>
      <c r="E373" s="880"/>
      <c r="F373" s="171"/>
      <c r="G373" s="62"/>
      <c r="H373" s="62"/>
    </row>
    <row r="374" spans="1:8" ht="12" customHeight="1" thickBot="1">
      <c r="A374" s="49"/>
      <c r="B374" s="425" t="s">
        <v>80</v>
      </c>
      <c r="C374" s="76"/>
      <c r="D374" s="76">
        <f>SUM(D371:D373)</f>
        <v>94</v>
      </c>
      <c r="E374" s="882"/>
      <c r="F374" s="170"/>
      <c r="G374" s="62"/>
      <c r="H374" s="62"/>
    </row>
    <row r="375" spans="1:8" ht="12" customHeight="1">
      <c r="A375" s="15">
        <v>3318</v>
      </c>
      <c r="B375" s="95" t="s">
        <v>83</v>
      </c>
      <c r="C375" s="82"/>
      <c r="D375" s="82"/>
      <c r="E375" s="496"/>
      <c r="F375" s="169"/>
      <c r="G375" s="62"/>
      <c r="H375" s="62"/>
    </row>
    <row r="376" spans="1:8" ht="12" customHeight="1">
      <c r="A376" s="64"/>
      <c r="B376" s="65" t="s">
        <v>37</v>
      </c>
      <c r="C376" s="71"/>
      <c r="D376" s="71"/>
      <c r="E376" s="496"/>
      <c r="F376" s="169"/>
      <c r="G376" s="62"/>
      <c r="H376" s="62"/>
    </row>
    <row r="377" spans="1:8" ht="12" customHeight="1">
      <c r="A377" s="64"/>
      <c r="B377" s="7" t="s">
        <v>342</v>
      </c>
      <c r="C377" s="71"/>
      <c r="D377" s="71"/>
      <c r="E377" s="496"/>
      <c r="F377" s="169"/>
      <c r="G377" s="62"/>
      <c r="H377" s="62"/>
    </row>
    <row r="378" spans="1:8" ht="12" customHeight="1">
      <c r="A378" s="64"/>
      <c r="B378" s="79" t="s">
        <v>321</v>
      </c>
      <c r="C378" s="71"/>
      <c r="D378" s="71"/>
      <c r="E378" s="496"/>
      <c r="F378" s="338"/>
      <c r="G378" s="62"/>
      <c r="H378" s="62"/>
    </row>
    <row r="379" spans="1:8" ht="12" customHeight="1">
      <c r="A379" s="64"/>
      <c r="B379" s="10" t="s">
        <v>45</v>
      </c>
      <c r="C379" s="71">
        <v>1800</v>
      </c>
      <c r="D379" s="71">
        <v>6913</v>
      </c>
      <c r="E379" s="496">
        <f>SUM(D379/C379)</f>
        <v>3.8405555555555555</v>
      </c>
      <c r="F379" s="648"/>
      <c r="G379" s="62"/>
      <c r="H379" s="62"/>
    </row>
    <row r="380" spans="1:8" ht="12" customHeight="1">
      <c r="A380" s="64"/>
      <c r="B380" s="10" t="s">
        <v>333</v>
      </c>
      <c r="C380" s="227"/>
      <c r="D380" s="227"/>
      <c r="E380" s="496"/>
      <c r="F380" s="169"/>
      <c r="G380" s="62"/>
      <c r="H380" s="62"/>
    </row>
    <row r="381" spans="1:8" ht="12" customHeight="1">
      <c r="A381" s="64"/>
      <c r="B381" s="10" t="s">
        <v>45</v>
      </c>
      <c r="C381" s="71"/>
      <c r="D381" s="71"/>
      <c r="E381" s="496"/>
      <c r="F381" s="174"/>
      <c r="G381" s="62"/>
      <c r="H381" s="62"/>
    </row>
    <row r="382" spans="1:8" ht="12" customHeight="1" thickBot="1">
      <c r="A382" s="64"/>
      <c r="B382" s="423" t="s">
        <v>969</v>
      </c>
      <c r="C382" s="72"/>
      <c r="D382" s="72"/>
      <c r="E382" s="880"/>
      <c r="F382" s="29"/>
      <c r="G382" s="62"/>
      <c r="H382" s="62"/>
    </row>
    <row r="383" spans="1:8" ht="12" customHeight="1" thickBot="1">
      <c r="A383" s="49"/>
      <c r="B383" s="425" t="s">
        <v>80</v>
      </c>
      <c r="C383" s="76">
        <f>SUM(C376:C382)</f>
        <v>1800</v>
      </c>
      <c r="D383" s="76">
        <f>SUM(D376:D382)</f>
        <v>6913</v>
      </c>
      <c r="E383" s="883">
        <f>SUM(D383/C383)</f>
        <v>3.8405555555555555</v>
      </c>
      <c r="F383" s="170"/>
      <c r="G383" s="62"/>
      <c r="H383" s="62"/>
    </row>
    <row r="384" spans="1:8" ht="12" customHeight="1">
      <c r="A384" s="15">
        <v>3320</v>
      </c>
      <c r="B384" s="90" t="s">
        <v>121</v>
      </c>
      <c r="C384" s="82"/>
      <c r="D384" s="82"/>
      <c r="E384" s="496"/>
      <c r="F384" s="169"/>
      <c r="G384" s="62"/>
      <c r="H384" s="62"/>
    </row>
    <row r="385" spans="1:8" ht="12" customHeight="1">
      <c r="A385" s="64"/>
      <c r="B385" s="65" t="s">
        <v>37</v>
      </c>
      <c r="C385" s="71"/>
      <c r="D385" s="71"/>
      <c r="E385" s="496"/>
      <c r="F385" s="169"/>
      <c r="G385" s="62"/>
      <c r="H385" s="62"/>
    </row>
    <row r="386" spans="1:8" ht="12" customHeight="1">
      <c r="A386" s="64"/>
      <c r="B386" s="7" t="s">
        <v>342</v>
      </c>
      <c r="C386" s="71"/>
      <c r="D386" s="71"/>
      <c r="E386" s="496"/>
      <c r="F386" s="169"/>
      <c r="G386" s="62"/>
      <c r="H386" s="62"/>
    </row>
    <row r="387" spans="1:8" ht="12" customHeight="1">
      <c r="A387" s="64"/>
      <c r="B387" s="79" t="s">
        <v>321</v>
      </c>
      <c r="C387" s="71"/>
      <c r="D387" s="71"/>
      <c r="E387" s="496"/>
      <c r="F387" s="338"/>
      <c r="G387" s="62"/>
      <c r="H387" s="62"/>
    </row>
    <row r="388" spans="1:8" ht="12" customHeight="1">
      <c r="A388" s="64"/>
      <c r="B388" s="10" t="s">
        <v>45</v>
      </c>
      <c r="C388" s="71">
        <v>840</v>
      </c>
      <c r="D388" s="71">
        <v>840</v>
      </c>
      <c r="E388" s="496">
        <f>SUM(D388/C388)</f>
        <v>1</v>
      </c>
      <c r="F388" s="648"/>
      <c r="G388" s="62"/>
      <c r="H388" s="62"/>
    </row>
    <row r="389" spans="1:8" ht="12" customHeight="1">
      <c r="A389" s="64"/>
      <c r="B389" s="10" t="s">
        <v>333</v>
      </c>
      <c r="C389" s="227"/>
      <c r="D389" s="227"/>
      <c r="E389" s="496"/>
      <c r="F389" s="169"/>
      <c r="G389" s="62"/>
      <c r="H389" s="62"/>
    </row>
    <row r="390" spans="1:8" ht="12" customHeight="1">
      <c r="A390" s="64"/>
      <c r="B390" s="10" t="s">
        <v>45</v>
      </c>
      <c r="C390" s="71"/>
      <c r="D390" s="71"/>
      <c r="E390" s="496"/>
      <c r="F390" s="338"/>
      <c r="G390" s="62"/>
      <c r="H390" s="62"/>
    </row>
    <row r="391" spans="1:8" ht="12" customHeight="1" thickBot="1">
      <c r="A391" s="64"/>
      <c r="B391" s="423" t="s">
        <v>969</v>
      </c>
      <c r="C391" s="72"/>
      <c r="D391" s="72"/>
      <c r="E391" s="880"/>
      <c r="F391" s="29"/>
      <c r="G391" s="62"/>
      <c r="H391" s="62"/>
    </row>
    <row r="392" spans="1:8" ht="12" customHeight="1" thickBot="1">
      <c r="A392" s="49"/>
      <c r="B392" s="425" t="s">
        <v>80</v>
      </c>
      <c r="C392" s="76">
        <f>SUM(C385:C391)</f>
        <v>840</v>
      </c>
      <c r="D392" s="76">
        <f>SUM(D385:D391)</f>
        <v>840</v>
      </c>
      <c r="E392" s="883">
        <f>SUM(D392/C392)</f>
        <v>1</v>
      </c>
      <c r="F392" s="170"/>
      <c r="G392" s="62"/>
      <c r="H392" s="62"/>
    </row>
    <row r="393" spans="1:8" ht="12" customHeight="1">
      <c r="A393" s="15">
        <v>3322</v>
      </c>
      <c r="B393" s="90" t="s">
        <v>84</v>
      </c>
      <c r="C393" s="82"/>
      <c r="D393" s="82"/>
      <c r="E393" s="496"/>
      <c r="F393" s="169"/>
      <c r="G393" s="62"/>
      <c r="H393" s="62"/>
    </row>
    <row r="394" spans="1:8" ht="12" customHeight="1">
      <c r="A394" s="64"/>
      <c r="B394" s="65" t="s">
        <v>37</v>
      </c>
      <c r="C394" s="71"/>
      <c r="D394" s="71"/>
      <c r="E394" s="496"/>
      <c r="F394" s="169"/>
      <c r="G394" s="62"/>
      <c r="H394" s="62"/>
    </row>
    <row r="395" spans="1:8" ht="12" customHeight="1">
      <c r="A395" s="64"/>
      <c r="B395" s="7" t="s">
        <v>342</v>
      </c>
      <c r="C395" s="71"/>
      <c r="D395" s="71"/>
      <c r="E395" s="496"/>
      <c r="F395" s="338"/>
      <c r="G395" s="62"/>
      <c r="H395" s="62"/>
    </row>
    <row r="396" spans="1:8" ht="12" customHeight="1">
      <c r="A396" s="64"/>
      <c r="B396" s="79" t="s">
        <v>321</v>
      </c>
      <c r="C396" s="71">
        <v>100</v>
      </c>
      <c r="D396" s="71">
        <v>100</v>
      </c>
      <c r="E396" s="496">
        <f>SUM(D396/C396)</f>
        <v>1</v>
      </c>
      <c r="F396" s="169"/>
      <c r="G396" s="62"/>
      <c r="H396" s="62"/>
    </row>
    <row r="397" spans="1:8" ht="12" customHeight="1">
      <c r="A397" s="64"/>
      <c r="B397" s="10" t="s">
        <v>45</v>
      </c>
      <c r="C397" s="71">
        <v>6400</v>
      </c>
      <c r="D397" s="71">
        <v>6400</v>
      </c>
      <c r="E397" s="496">
        <f>SUM(D397/C397)</f>
        <v>1</v>
      </c>
      <c r="F397" s="649"/>
      <c r="G397" s="62"/>
      <c r="H397" s="62"/>
    </row>
    <row r="398" spans="1:8" ht="12" customHeight="1">
      <c r="A398" s="64"/>
      <c r="B398" s="10" t="s">
        <v>333</v>
      </c>
      <c r="C398" s="227"/>
      <c r="D398" s="227"/>
      <c r="E398" s="496"/>
      <c r="F398" s="338"/>
      <c r="G398" s="62"/>
      <c r="H398" s="62"/>
    </row>
    <row r="399" spans="1:8" ht="12" customHeight="1" thickBot="1">
      <c r="A399" s="64"/>
      <c r="B399" s="423" t="s">
        <v>969</v>
      </c>
      <c r="C399" s="72"/>
      <c r="D399" s="72"/>
      <c r="E399" s="880"/>
      <c r="F399" s="335"/>
      <c r="G399" s="62"/>
      <c r="H399" s="62"/>
    </row>
    <row r="400" spans="1:8" ht="12" customHeight="1" thickBot="1">
      <c r="A400" s="49"/>
      <c r="B400" s="425" t="s">
        <v>80</v>
      </c>
      <c r="C400" s="76">
        <f>SUM(C394:C399)</f>
        <v>6500</v>
      </c>
      <c r="D400" s="76">
        <f>SUM(D394:D399)</f>
        <v>6500</v>
      </c>
      <c r="E400" s="881">
        <f>SUM(D400/C400)</f>
        <v>1</v>
      </c>
      <c r="F400" s="170"/>
      <c r="G400" s="62"/>
      <c r="H400" s="62"/>
    </row>
    <row r="401" spans="1:8" ht="12" customHeight="1">
      <c r="A401" s="160">
        <v>3323</v>
      </c>
      <c r="B401" s="474" t="s">
        <v>437</v>
      </c>
      <c r="C401" s="82"/>
      <c r="D401" s="82"/>
      <c r="E401" s="496"/>
      <c r="F401" s="169"/>
      <c r="G401" s="62"/>
      <c r="H401" s="62"/>
    </row>
    <row r="402" spans="1:8" ht="12" customHeight="1">
      <c r="A402" s="64"/>
      <c r="B402" s="65" t="s">
        <v>37</v>
      </c>
      <c r="C402" s="71"/>
      <c r="D402" s="71"/>
      <c r="E402" s="496"/>
      <c r="F402" s="169"/>
      <c r="G402" s="62"/>
      <c r="H402" s="62"/>
    </row>
    <row r="403" spans="1:8" ht="12" customHeight="1">
      <c r="A403" s="64"/>
      <c r="B403" s="7" t="s">
        <v>342</v>
      </c>
      <c r="C403" s="71"/>
      <c r="D403" s="71"/>
      <c r="E403" s="496"/>
      <c r="F403" s="338"/>
      <c r="G403" s="62"/>
      <c r="H403" s="62"/>
    </row>
    <row r="404" spans="1:8" ht="12" customHeight="1">
      <c r="A404" s="64"/>
      <c r="B404" s="79" t="s">
        <v>321</v>
      </c>
      <c r="C404" s="71">
        <v>100</v>
      </c>
      <c r="D404" s="71">
        <v>100</v>
      </c>
      <c r="E404" s="496">
        <f>SUM(D404/C404)</f>
        <v>1</v>
      </c>
      <c r="F404" s="169"/>
      <c r="G404" s="62"/>
      <c r="H404" s="62"/>
    </row>
    <row r="405" spans="1:8" ht="12" customHeight="1">
      <c r="A405" s="64"/>
      <c r="B405" s="10" t="s">
        <v>45</v>
      </c>
      <c r="C405" s="71">
        <v>5900</v>
      </c>
      <c r="D405" s="71">
        <v>5900</v>
      </c>
      <c r="E405" s="496">
        <f>SUM(D405/C405)</f>
        <v>1</v>
      </c>
      <c r="F405" s="649"/>
      <c r="G405" s="62"/>
      <c r="H405" s="62"/>
    </row>
    <row r="406" spans="1:8" ht="12" customHeight="1">
      <c r="A406" s="64"/>
      <c r="B406" s="10" t="s">
        <v>333</v>
      </c>
      <c r="C406" s="227"/>
      <c r="D406" s="227"/>
      <c r="E406" s="496"/>
      <c r="F406" s="338"/>
      <c r="G406" s="62"/>
      <c r="H406" s="62"/>
    </row>
    <row r="407" spans="1:8" ht="12" customHeight="1" thickBot="1">
      <c r="A407" s="64"/>
      <c r="B407" s="423" t="s">
        <v>969</v>
      </c>
      <c r="C407" s="72"/>
      <c r="D407" s="72"/>
      <c r="E407" s="880"/>
      <c r="F407" s="335"/>
      <c r="G407" s="62"/>
      <c r="H407" s="62"/>
    </row>
    <row r="408" spans="1:8" ht="12" customHeight="1" thickBot="1">
      <c r="A408" s="49"/>
      <c r="B408" s="425" t="s">
        <v>80</v>
      </c>
      <c r="C408" s="76">
        <f>SUM(C402:C407)</f>
        <v>6000</v>
      </c>
      <c r="D408" s="76">
        <f>SUM(D402:D407)</f>
        <v>6000</v>
      </c>
      <c r="E408" s="881">
        <f>SUM(D408/C408)</f>
        <v>1</v>
      </c>
      <c r="F408" s="170"/>
      <c r="G408" s="62"/>
      <c r="H408" s="62"/>
    </row>
    <row r="409" spans="1:8" ht="12" customHeight="1">
      <c r="A409" s="48">
        <v>3340</v>
      </c>
      <c r="B409" s="98" t="s">
        <v>441</v>
      </c>
      <c r="C409" s="82"/>
      <c r="D409" s="82"/>
      <c r="E409" s="496"/>
      <c r="F409" s="169"/>
      <c r="G409" s="62"/>
      <c r="H409" s="62"/>
    </row>
    <row r="410" spans="1:8" ht="12" customHeight="1">
      <c r="A410" s="15"/>
      <c r="B410" s="65" t="s">
        <v>37</v>
      </c>
      <c r="C410" s="82"/>
      <c r="D410" s="82"/>
      <c r="E410" s="496"/>
      <c r="F410" s="169"/>
      <c r="G410" s="62"/>
      <c r="H410" s="62"/>
    </row>
    <row r="411" spans="1:8" ht="12" customHeight="1">
      <c r="A411" s="15"/>
      <c r="B411" s="7" t="s">
        <v>342</v>
      </c>
      <c r="C411" s="82"/>
      <c r="D411" s="82"/>
      <c r="E411" s="496"/>
      <c r="F411" s="338"/>
      <c r="G411" s="62"/>
      <c r="H411" s="62"/>
    </row>
    <row r="412" spans="1:8" ht="12" customHeight="1">
      <c r="A412" s="80"/>
      <c r="B412" s="79" t="s">
        <v>321</v>
      </c>
      <c r="C412" s="227">
        <v>4000</v>
      </c>
      <c r="D412" s="227">
        <v>4000</v>
      </c>
      <c r="E412" s="496">
        <f>SUM(D412/C412)</f>
        <v>1</v>
      </c>
      <c r="F412" s="338"/>
      <c r="G412" s="62"/>
      <c r="H412" s="62"/>
    </row>
    <row r="413" spans="1:8" ht="12" customHeight="1">
      <c r="A413" s="80"/>
      <c r="B413" s="10" t="s">
        <v>45</v>
      </c>
      <c r="C413" s="227"/>
      <c r="D413" s="227"/>
      <c r="E413" s="496"/>
      <c r="F413" s="648"/>
      <c r="G413" s="62"/>
      <c r="H413" s="62"/>
    </row>
    <row r="414" spans="1:8" ht="12" customHeight="1">
      <c r="A414" s="15"/>
      <c r="B414" s="10" t="s">
        <v>333</v>
      </c>
      <c r="C414" s="82"/>
      <c r="D414" s="82"/>
      <c r="E414" s="496"/>
      <c r="F414" s="169"/>
      <c r="G414" s="62"/>
      <c r="H414" s="62"/>
    </row>
    <row r="415" spans="1:8" ht="12" customHeight="1" thickBot="1">
      <c r="A415" s="15"/>
      <c r="B415" s="423" t="s">
        <v>969</v>
      </c>
      <c r="C415" s="96"/>
      <c r="D415" s="96"/>
      <c r="E415" s="880"/>
      <c r="F415" s="29"/>
      <c r="G415" s="62"/>
      <c r="H415" s="62"/>
    </row>
    <row r="416" spans="1:8" ht="12" customHeight="1" thickBot="1">
      <c r="A416" s="74"/>
      <c r="B416" s="425" t="s">
        <v>80</v>
      </c>
      <c r="C416" s="76">
        <f>SUM(C410:C415)</f>
        <v>4000</v>
      </c>
      <c r="D416" s="76">
        <f>SUM(D410:D415)</f>
        <v>4000</v>
      </c>
      <c r="E416" s="881">
        <f>SUM(D416/C416)</f>
        <v>1</v>
      </c>
      <c r="F416" s="170"/>
      <c r="G416" s="62"/>
      <c r="H416" s="62"/>
    </row>
    <row r="417" spans="1:8" ht="12" customHeight="1">
      <c r="A417" s="48">
        <v>3341</v>
      </c>
      <c r="B417" s="98" t="s">
        <v>336</v>
      </c>
      <c r="C417" s="82"/>
      <c r="D417" s="82"/>
      <c r="E417" s="496"/>
      <c r="F417" s="169"/>
      <c r="G417" s="62"/>
      <c r="H417" s="62"/>
    </row>
    <row r="418" spans="1:8" ht="12" customHeight="1">
      <c r="A418" s="15"/>
      <c r="B418" s="65" t="s">
        <v>37</v>
      </c>
      <c r="C418" s="82"/>
      <c r="D418" s="82"/>
      <c r="E418" s="496"/>
      <c r="F418" s="169"/>
      <c r="G418" s="62"/>
      <c r="H418" s="62"/>
    </row>
    <row r="419" spans="1:8" ht="12" customHeight="1">
      <c r="A419" s="15"/>
      <c r="B419" s="7" t="s">
        <v>342</v>
      </c>
      <c r="C419" s="82"/>
      <c r="D419" s="82"/>
      <c r="E419" s="496"/>
      <c r="F419" s="338"/>
      <c r="G419" s="62"/>
      <c r="H419" s="62"/>
    </row>
    <row r="420" spans="1:8" ht="12" customHeight="1">
      <c r="A420" s="80"/>
      <c r="B420" s="79" t="s">
        <v>321</v>
      </c>
      <c r="C420" s="227">
        <v>1500</v>
      </c>
      <c r="D420" s="227">
        <v>2003</v>
      </c>
      <c r="E420" s="496">
        <f>SUM(D420/C420)</f>
        <v>1.3353333333333333</v>
      </c>
      <c r="F420" s="338"/>
      <c r="G420" s="62"/>
      <c r="H420" s="62"/>
    </row>
    <row r="421" spans="1:8" ht="12" customHeight="1">
      <c r="A421" s="80"/>
      <c r="B421" s="10" t="s">
        <v>45</v>
      </c>
      <c r="C421" s="227"/>
      <c r="D421" s="227"/>
      <c r="E421" s="496"/>
      <c r="F421" s="648"/>
      <c r="G421" s="62"/>
      <c r="H421" s="62"/>
    </row>
    <row r="422" spans="1:8" ht="12" customHeight="1">
      <c r="A422" s="15"/>
      <c r="B422" s="10" t="s">
        <v>333</v>
      </c>
      <c r="C422" s="82"/>
      <c r="D422" s="82"/>
      <c r="E422" s="496"/>
      <c r="F422" s="169"/>
      <c r="G422" s="62"/>
      <c r="H422" s="62"/>
    </row>
    <row r="423" spans="1:8" ht="12" customHeight="1" thickBot="1">
      <c r="A423" s="15"/>
      <c r="B423" s="423" t="s">
        <v>969</v>
      </c>
      <c r="C423" s="96"/>
      <c r="D423" s="96"/>
      <c r="E423" s="880"/>
      <c r="F423" s="29"/>
      <c r="G423" s="62"/>
      <c r="H423" s="62"/>
    </row>
    <row r="424" spans="1:8" ht="12" customHeight="1" thickBot="1">
      <c r="A424" s="74"/>
      <c r="B424" s="425" t="s">
        <v>80</v>
      </c>
      <c r="C424" s="76">
        <f>SUM(C418:C423)</f>
        <v>1500</v>
      </c>
      <c r="D424" s="76">
        <f>SUM(D418:D423)</f>
        <v>2003</v>
      </c>
      <c r="E424" s="883">
        <f>SUM(D424/C424)</f>
        <v>1.3353333333333333</v>
      </c>
      <c r="F424" s="170"/>
      <c r="G424" s="62"/>
      <c r="H424" s="62"/>
    </row>
    <row r="425" spans="1:8" ht="12" customHeight="1">
      <c r="A425" s="48">
        <v>3342</v>
      </c>
      <c r="B425" s="98" t="s">
        <v>337</v>
      </c>
      <c r="C425" s="82"/>
      <c r="D425" s="82"/>
      <c r="E425" s="496"/>
      <c r="F425" s="169"/>
      <c r="G425" s="62"/>
      <c r="H425" s="62"/>
    </row>
    <row r="426" spans="1:8" ht="12" customHeight="1">
      <c r="A426" s="15"/>
      <c r="B426" s="65" t="s">
        <v>37</v>
      </c>
      <c r="C426" s="82"/>
      <c r="D426" s="82"/>
      <c r="E426" s="496"/>
      <c r="F426" s="169"/>
      <c r="G426" s="62"/>
      <c r="H426" s="62"/>
    </row>
    <row r="427" spans="1:8" ht="12" customHeight="1">
      <c r="A427" s="15"/>
      <c r="B427" s="7" t="s">
        <v>342</v>
      </c>
      <c r="C427" s="82"/>
      <c r="D427" s="82"/>
      <c r="E427" s="496"/>
      <c r="F427" s="169"/>
      <c r="G427" s="62"/>
      <c r="H427" s="62"/>
    </row>
    <row r="428" spans="1:8" ht="12" customHeight="1">
      <c r="A428" s="80"/>
      <c r="B428" s="79" t="s">
        <v>321</v>
      </c>
      <c r="C428" s="227">
        <v>880</v>
      </c>
      <c r="D428" s="227">
        <v>880</v>
      </c>
      <c r="E428" s="496">
        <f>SUM(D428/C428)</f>
        <v>1</v>
      </c>
      <c r="F428" s="338"/>
      <c r="G428" s="62"/>
      <c r="H428" s="62"/>
    </row>
    <row r="429" spans="1:8" ht="12" customHeight="1">
      <c r="A429" s="80"/>
      <c r="B429" s="10" t="s">
        <v>45</v>
      </c>
      <c r="C429" s="227"/>
      <c r="D429" s="227"/>
      <c r="E429" s="496"/>
      <c r="F429" s="648"/>
      <c r="G429" s="62"/>
      <c r="H429" s="62"/>
    </row>
    <row r="430" spans="1:8" ht="12" customHeight="1">
      <c r="A430" s="15"/>
      <c r="B430" s="10" t="s">
        <v>333</v>
      </c>
      <c r="C430" s="82"/>
      <c r="D430" s="82"/>
      <c r="E430" s="496"/>
      <c r="F430" s="169"/>
      <c r="G430" s="62"/>
      <c r="H430" s="62"/>
    </row>
    <row r="431" spans="1:8" ht="12" customHeight="1">
      <c r="A431" s="15"/>
      <c r="B431" s="10" t="s">
        <v>45</v>
      </c>
      <c r="C431" s="82"/>
      <c r="D431" s="82"/>
      <c r="E431" s="496"/>
      <c r="F431" s="174"/>
      <c r="G431" s="62"/>
      <c r="H431" s="62"/>
    </row>
    <row r="432" spans="1:8" ht="12" customHeight="1" thickBot="1">
      <c r="A432" s="15"/>
      <c r="B432" s="423" t="s">
        <v>969</v>
      </c>
      <c r="C432" s="96"/>
      <c r="D432" s="96"/>
      <c r="E432" s="880"/>
      <c r="F432" s="29"/>
      <c r="G432" s="62"/>
      <c r="H432" s="62"/>
    </row>
    <row r="433" spans="1:8" ht="12" customHeight="1" thickBot="1">
      <c r="A433" s="74"/>
      <c r="B433" s="425" t="s">
        <v>80</v>
      </c>
      <c r="C433" s="76">
        <f>SUM(C426:C432)</f>
        <v>880</v>
      </c>
      <c r="D433" s="76">
        <f>SUM(D426:D432)</f>
        <v>880</v>
      </c>
      <c r="E433" s="883">
        <f>SUM(D433/C433)</f>
        <v>1</v>
      </c>
      <c r="F433" s="170"/>
      <c r="G433" s="62"/>
      <c r="H433" s="62"/>
    </row>
    <row r="434" spans="1:8" ht="12" customHeight="1">
      <c r="A434" s="48">
        <v>3343</v>
      </c>
      <c r="B434" s="98" t="s">
        <v>104</v>
      </c>
      <c r="C434" s="82"/>
      <c r="D434" s="82"/>
      <c r="E434" s="496"/>
      <c r="F434" s="169"/>
      <c r="G434" s="62"/>
      <c r="H434" s="62"/>
    </row>
    <row r="435" spans="1:8" ht="12" customHeight="1">
      <c r="A435" s="15"/>
      <c r="B435" s="65" t="s">
        <v>37</v>
      </c>
      <c r="C435" s="82"/>
      <c r="D435" s="82"/>
      <c r="E435" s="496"/>
      <c r="F435" s="169"/>
      <c r="G435" s="62"/>
      <c r="H435" s="62"/>
    </row>
    <row r="436" spans="1:8" ht="12" customHeight="1">
      <c r="A436" s="15"/>
      <c r="B436" s="7" t="s">
        <v>342</v>
      </c>
      <c r="C436" s="82"/>
      <c r="D436" s="82"/>
      <c r="E436" s="496"/>
      <c r="F436" s="169"/>
      <c r="G436" s="62"/>
      <c r="H436" s="62"/>
    </row>
    <row r="437" spans="1:8" ht="12" customHeight="1">
      <c r="A437" s="80"/>
      <c r="B437" s="79" t="s">
        <v>321</v>
      </c>
      <c r="C437" s="227">
        <v>1000</v>
      </c>
      <c r="D437" s="227">
        <v>1000</v>
      </c>
      <c r="E437" s="496">
        <f>SUM(D437/C437)</f>
        <v>1</v>
      </c>
      <c r="F437" s="338"/>
      <c r="G437" s="62"/>
      <c r="H437" s="62"/>
    </row>
    <row r="438" spans="1:8" ht="12" customHeight="1">
      <c r="A438" s="80"/>
      <c r="B438" s="10" t="s">
        <v>45</v>
      </c>
      <c r="C438" s="227"/>
      <c r="D438" s="227"/>
      <c r="E438" s="496"/>
      <c r="F438" s="648"/>
      <c r="G438" s="62"/>
      <c r="H438" s="62"/>
    </row>
    <row r="439" spans="1:8" ht="12.75" customHeight="1">
      <c r="A439" s="15"/>
      <c r="B439" s="10" t="s">
        <v>333</v>
      </c>
      <c r="C439" s="82"/>
      <c r="D439" s="82"/>
      <c r="E439" s="496"/>
      <c r="F439" s="169"/>
      <c r="G439" s="62"/>
      <c r="H439" s="62"/>
    </row>
    <row r="440" spans="1:8" ht="12" customHeight="1" thickBot="1">
      <c r="A440" s="15"/>
      <c r="B440" s="423" t="s">
        <v>969</v>
      </c>
      <c r="C440" s="96"/>
      <c r="D440" s="96"/>
      <c r="E440" s="880"/>
      <c r="F440" s="29"/>
      <c r="G440" s="62"/>
      <c r="H440" s="62"/>
    </row>
    <row r="441" spans="1:8" ht="12" customHeight="1" thickBot="1">
      <c r="A441" s="74"/>
      <c r="B441" s="425" t="s">
        <v>80</v>
      </c>
      <c r="C441" s="76">
        <f>SUM(C435:C440)</f>
        <v>1000</v>
      </c>
      <c r="D441" s="76">
        <f>SUM(D435:D440)</f>
        <v>1000</v>
      </c>
      <c r="E441" s="883">
        <f>SUM(D441/C441)</f>
        <v>1</v>
      </c>
      <c r="F441" s="170"/>
      <c r="G441" s="62"/>
      <c r="H441" s="62"/>
    </row>
    <row r="442" spans="1:8" ht="12" customHeight="1">
      <c r="A442" s="15">
        <v>3344</v>
      </c>
      <c r="B442" s="70" t="s">
        <v>309</v>
      </c>
      <c r="C442" s="91"/>
      <c r="D442" s="91"/>
      <c r="E442" s="496"/>
      <c r="F442" s="169"/>
      <c r="G442" s="62"/>
      <c r="H442" s="62"/>
    </row>
    <row r="443" spans="1:8" ht="12" customHeight="1">
      <c r="A443" s="15"/>
      <c r="B443" s="68" t="s">
        <v>37</v>
      </c>
      <c r="C443" s="82"/>
      <c r="D443" s="82"/>
      <c r="E443" s="496"/>
      <c r="F443" s="169"/>
      <c r="G443" s="62"/>
      <c r="H443" s="62"/>
    </row>
    <row r="444" spans="1:8" ht="12" customHeight="1">
      <c r="A444" s="15"/>
      <c r="B444" s="7" t="s">
        <v>342</v>
      </c>
      <c r="C444" s="82"/>
      <c r="D444" s="82"/>
      <c r="E444" s="496"/>
      <c r="F444" s="169"/>
      <c r="G444" s="62"/>
      <c r="H444" s="62"/>
    </row>
    <row r="445" spans="1:8" ht="12" customHeight="1">
      <c r="A445" s="160"/>
      <c r="B445" s="158" t="s">
        <v>321</v>
      </c>
      <c r="C445" s="227">
        <v>1027</v>
      </c>
      <c r="D445" s="227">
        <v>1027</v>
      </c>
      <c r="E445" s="496">
        <f>SUM(D445/C445)</f>
        <v>1</v>
      </c>
      <c r="F445" s="338"/>
      <c r="G445" s="62"/>
      <c r="H445" s="62"/>
    </row>
    <row r="446" spans="1:8" ht="12" customHeight="1">
      <c r="A446" s="160"/>
      <c r="B446" s="7" t="s">
        <v>45</v>
      </c>
      <c r="C446" s="227"/>
      <c r="D446" s="227"/>
      <c r="E446" s="496"/>
      <c r="F446" s="648"/>
      <c r="G446" s="62"/>
      <c r="H446" s="62"/>
    </row>
    <row r="447" spans="1:8" ht="12" customHeight="1">
      <c r="A447" s="160"/>
      <c r="B447" s="10" t="s">
        <v>333</v>
      </c>
      <c r="C447" s="82"/>
      <c r="D447" s="82"/>
      <c r="E447" s="496"/>
      <c r="F447" s="169"/>
      <c r="G447" s="62"/>
      <c r="H447" s="62"/>
    </row>
    <row r="448" spans="1:8" ht="12" customHeight="1" thickBot="1">
      <c r="A448" s="15"/>
      <c r="B448" s="423" t="s">
        <v>969</v>
      </c>
      <c r="C448" s="44"/>
      <c r="D448" s="44"/>
      <c r="E448" s="880"/>
      <c r="F448" s="29"/>
      <c r="G448" s="62"/>
      <c r="H448" s="62"/>
    </row>
    <row r="449" spans="1:8" ht="12" customHeight="1" thickBot="1">
      <c r="A449" s="49"/>
      <c r="B449" s="425" t="s">
        <v>80</v>
      </c>
      <c r="C449" s="97">
        <f>SUM(C443:C448)</f>
        <v>1027</v>
      </c>
      <c r="D449" s="97">
        <f>SUM(D443:D448)</f>
        <v>1027</v>
      </c>
      <c r="E449" s="881">
        <f>SUM(D449/C449)</f>
        <v>1</v>
      </c>
      <c r="F449" s="170"/>
      <c r="G449" s="62"/>
      <c r="H449" s="62"/>
    </row>
    <row r="450" spans="1:8" ht="12" customHeight="1">
      <c r="A450" s="15">
        <v>3345</v>
      </c>
      <c r="B450" s="67" t="s">
        <v>105</v>
      </c>
      <c r="C450" s="82"/>
      <c r="D450" s="82"/>
      <c r="E450" s="496"/>
      <c r="F450" s="4"/>
      <c r="G450" s="62"/>
      <c r="H450" s="62"/>
    </row>
    <row r="451" spans="1:8" ht="12" customHeight="1">
      <c r="A451" s="15"/>
      <c r="B451" s="65" t="s">
        <v>37</v>
      </c>
      <c r="C451" s="82"/>
      <c r="D451" s="82"/>
      <c r="E451" s="496"/>
      <c r="F451" s="5"/>
      <c r="G451" s="62"/>
      <c r="H451" s="62"/>
    </row>
    <row r="452" spans="1:8" ht="12" customHeight="1">
      <c r="A452" s="15"/>
      <c r="B452" s="7" t="s">
        <v>342</v>
      </c>
      <c r="C452" s="82"/>
      <c r="D452" s="82"/>
      <c r="E452" s="496"/>
      <c r="F452" s="5"/>
      <c r="G452" s="62"/>
      <c r="H452" s="62"/>
    </row>
    <row r="453" spans="1:8" ht="12" customHeight="1">
      <c r="A453" s="15"/>
      <c r="B453" s="79" t="s">
        <v>321</v>
      </c>
      <c r="C453" s="227">
        <v>300</v>
      </c>
      <c r="D453" s="227">
        <v>600</v>
      </c>
      <c r="E453" s="496">
        <f>SUM(D453/C453)</f>
        <v>2</v>
      </c>
      <c r="F453" s="338"/>
      <c r="G453" s="62"/>
      <c r="H453" s="62"/>
    </row>
    <row r="454" spans="1:8" ht="12" customHeight="1">
      <c r="A454" s="15"/>
      <c r="B454" s="10" t="s">
        <v>45</v>
      </c>
      <c r="C454" s="227"/>
      <c r="D454" s="227"/>
      <c r="E454" s="496"/>
      <c r="F454" s="338"/>
      <c r="G454" s="62"/>
      <c r="H454" s="62"/>
    </row>
    <row r="455" spans="1:8" ht="12" customHeight="1">
      <c r="A455" s="15"/>
      <c r="B455" s="10" t="s">
        <v>333</v>
      </c>
      <c r="C455" s="82"/>
      <c r="D455" s="82"/>
      <c r="E455" s="496"/>
      <c r="F455" s="5"/>
      <c r="G455" s="62"/>
      <c r="H455" s="62"/>
    </row>
    <row r="456" spans="1:8" ht="12" customHeight="1" thickBot="1">
      <c r="A456" s="15"/>
      <c r="B456" s="423" t="s">
        <v>969</v>
      </c>
      <c r="C456" s="44"/>
      <c r="D456" s="44"/>
      <c r="E456" s="880"/>
      <c r="F456" s="29"/>
      <c r="G456" s="62"/>
      <c r="H456" s="62"/>
    </row>
    <row r="457" spans="1:8" ht="13.5" customHeight="1" thickBot="1">
      <c r="A457" s="49"/>
      <c r="B457" s="425" t="s">
        <v>80</v>
      </c>
      <c r="C457" s="97">
        <f>SUM(C453:C456)</f>
        <v>300</v>
      </c>
      <c r="D457" s="97">
        <f>SUM(D453:D456)</f>
        <v>600</v>
      </c>
      <c r="E457" s="883">
        <f>SUM(D457/C457)</f>
        <v>2</v>
      </c>
      <c r="F457" s="170"/>
      <c r="G457" s="62"/>
      <c r="H457" s="62"/>
    </row>
    <row r="458" spans="1:8" ht="12" customHeight="1">
      <c r="A458" s="15">
        <v>3346</v>
      </c>
      <c r="B458" s="95" t="s">
        <v>41</v>
      </c>
      <c r="C458" s="82"/>
      <c r="D458" s="82"/>
      <c r="E458" s="496"/>
      <c r="F458" s="169"/>
      <c r="G458" s="62"/>
      <c r="H458" s="62"/>
    </row>
    <row r="459" spans="1:8" ht="12" customHeight="1">
      <c r="A459" s="64"/>
      <c r="B459" s="65" t="s">
        <v>37</v>
      </c>
      <c r="C459" s="82"/>
      <c r="D459" s="82"/>
      <c r="E459" s="496"/>
      <c r="F459" s="169"/>
      <c r="G459" s="62"/>
      <c r="H459" s="62"/>
    </row>
    <row r="460" spans="1:8" ht="12" customHeight="1">
      <c r="A460" s="64"/>
      <c r="B460" s="7" t="s">
        <v>342</v>
      </c>
      <c r="C460" s="82"/>
      <c r="D460" s="82"/>
      <c r="E460" s="496"/>
      <c r="F460" s="169"/>
      <c r="G460" s="62"/>
      <c r="H460" s="62"/>
    </row>
    <row r="461" spans="1:8" ht="12" customHeight="1">
      <c r="A461" s="64"/>
      <c r="B461" s="79" t="s">
        <v>321</v>
      </c>
      <c r="C461" s="227">
        <v>3733</v>
      </c>
      <c r="D461" s="227">
        <v>3733</v>
      </c>
      <c r="E461" s="496">
        <f>SUM(D461/C461)</f>
        <v>1</v>
      </c>
      <c r="F461" s="338"/>
      <c r="G461" s="62"/>
      <c r="H461" s="62"/>
    </row>
    <row r="462" spans="1:8" ht="12" customHeight="1">
      <c r="A462" s="64"/>
      <c r="B462" s="10" t="s">
        <v>45</v>
      </c>
      <c r="C462" s="227"/>
      <c r="D462" s="227"/>
      <c r="E462" s="496"/>
      <c r="F462" s="648"/>
      <c r="G462" s="62"/>
      <c r="H462" s="62"/>
    </row>
    <row r="463" spans="1:8" ht="12" customHeight="1">
      <c r="A463" s="64"/>
      <c r="B463" s="10" t="s">
        <v>333</v>
      </c>
      <c r="C463" s="82"/>
      <c r="D463" s="82"/>
      <c r="E463" s="496"/>
      <c r="F463" s="169"/>
      <c r="G463" s="62"/>
      <c r="H463" s="62"/>
    </row>
    <row r="464" spans="1:8" ht="12" customHeight="1" thickBot="1">
      <c r="A464" s="64"/>
      <c r="B464" s="423" t="s">
        <v>969</v>
      </c>
      <c r="C464" s="96"/>
      <c r="D464" s="96"/>
      <c r="E464" s="880"/>
      <c r="F464" s="29"/>
      <c r="G464" s="62"/>
      <c r="H464" s="62"/>
    </row>
    <row r="465" spans="1:8" ht="12" customHeight="1" thickBot="1">
      <c r="A465" s="49"/>
      <c r="B465" s="425" t="s">
        <v>80</v>
      </c>
      <c r="C465" s="76">
        <f>SUM(C461:C464)</f>
        <v>3733</v>
      </c>
      <c r="D465" s="76">
        <f>SUM(D461:D464)</f>
        <v>3733</v>
      </c>
      <c r="E465" s="883">
        <f>SUM(D465/C465)</f>
        <v>1</v>
      </c>
      <c r="F465" s="170"/>
      <c r="G465" s="62"/>
      <c r="H465" s="62"/>
    </row>
    <row r="466" spans="1:8" ht="12" customHeight="1">
      <c r="A466" s="15">
        <v>3347</v>
      </c>
      <c r="B466" s="95" t="s">
        <v>43</v>
      </c>
      <c r="C466" s="82"/>
      <c r="D466" s="82"/>
      <c r="E466" s="496"/>
      <c r="F466" s="169"/>
      <c r="G466" s="62"/>
      <c r="H466" s="62"/>
    </row>
    <row r="467" spans="1:8" ht="12" customHeight="1">
      <c r="A467" s="64"/>
      <c r="B467" s="65" t="s">
        <v>37</v>
      </c>
      <c r="C467" s="82"/>
      <c r="D467" s="82"/>
      <c r="E467" s="496"/>
      <c r="F467" s="169"/>
      <c r="G467" s="62"/>
      <c r="H467" s="62"/>
    </row>
    <row r="468" spans="1:8" ht="12" customHeight="1">
      <c r="A468" s="64"/>
      <c r="B468" s="7" t="s">
        <v>342</v>
      </c>
      <c r="C468" s="82"/>
      <c r="D468" s="82"/>
      <c r="E468" s="496"/>
      <c r="F468" s="169"/>
      <c r="G468" s="62"/>
      <c r="H468" s="62"/>
    </row>
    <row r="469" spans="1:8" ht="12" customHeight="1">
      <c r="A469" s="64"/>
      <c r="B469" s="79" t="s">
        <v>321</v>
      </c>
      <c r="C469" s="227">
        <v>2000</v>
      </c>
      <c r="D469" s="227">
        <v>2000</v>
      </c>
      <c r="E469" s="496">
        <f>SUM(D469/C469)</f>
        <v>1</v>
      </c>
      <c r="F469" s="338"/>
      <c r="G469" s="62"/>
      <c r="H469" s="62"/>
    </row>
    <row r="470" spans="1:8" ht="12" customHeight="1">
      <c r="A470" s="64"/>
      <c r="B470" s="10" t="s">
        <v>45</v>
      </c>
      <c r="C470" s="227"/>
      <c r="D470" s="227"/>
      <c r="E470" s="496"/>
      <c r="F470" s="648"/>
      <c r="G470" s="62"/>
      <c r="H470" s="62"/>
    </row>
    <row r="471" spans="1:8" ht="12" customHeight="1">
      <c r="A471" s="64"/>
      <c r="B471" s="10" t="s">
        <v>333</v>
      </c>
      <c r="C471" s="82"/>
      <c r="D471" s="82"/>
      <c r="E471" s="496"/>
      <c r="F471" s="169"/>
      <c r="G471" s="62"/>
      <c r="H471" s="62"/>
    </row>
    <row r="472" spans="1:8" ht="12" customHeight="1" thickBot="1">
      <c r="A472" s="64"/>
      <c r="B472" s="423" t="s">
        <v>969</v>
      </c>
      <c r="C472" s="96"/>
      <c r="D472" s="96"/>
      <c r="E472" s="880"/>
      <c r="F472" s="29"/>
      <c r="G472" s="62"/>
      <c r="H472" s="62"/>
    </row>
    <row r="473" spans="1:8" ht="12" customHeight="1" thickBot="1">
      <c r="A473" s="49"/>
      <c r="B473" s="425" t="s">
        <v>80</v>
      </c>
      <c r="C473" s="76">
        <f>SUM(C469:C472)</f>
        <v>2000</v>
      </c>
      <c r="D473" s="76">
        <f>SUM(D469:D472)</f>
        <v>2000</v>
      </c>
      <c r="E473" s="883">
        <f>SUM(D473/C473)</f>
        <v>1</v>
      </c>
      <c r="F473" s="170"/>
      <c r="G473" s="62"/>
      <c r="H473" s="62"/>
    </row>
    <row r="474" spans="1:8" ht="12" customHeight="1">
      <c r="A474" s="15">
        <v>3348</v>
      </c>
      <c r="B474" s="95" t="s">
        <v>138</v>
      </c>
      <c r="C474" s="82"/>
      <c r="D474" s="82"/>
      <c r="E474" s="496"/>
      <c r="F474" s="169"/>
      <c r="G474" s="62"/>
      <c r="H474" s="62"/>
    </row>
    <row r="475" spans="1:8" ht="12" customHeight="1">
      <c r="A475" s="64"/>
      <c r="B475" s="65" t="s">
        <v>37</v>
      </c>
      <c r="C475" s="82"/>
      <c r="D475" s="82"/>
      <c r="E475" s="496"/>
      <c r="F475" s="169"/>
      <c r="G475" s="62"/>
      <c r="H475" s="62"/>
    </row>
    <row r="476" spans="1:8" ht="12" customHeight="1">
      <c r="A476" s="64"/>
      <c r="B476" s="7" t="s">
        <v>342</v>
      </c>
      <c r="C476" s="82"/>
      <c r="D476" s="82"/>
      <c r="E476" s="496"/>
      <c r="F476" s="169"/>
      <c r="G476" s="62"/>
      <c r="H476" s="62"/>
    </row>
    <row r="477" spans="1:8" ht="12" customHeight="1">
      <c r="A477" s="64"/>
      <c r="B477" s="79" t="s">
        <v>321</v>
      </c>
      <c r="C477" s="227">
        <v>400</v>
      </c>
      <c r="D477" s="227">
        <v>800</v>
      </c>
      <c r="E477" s="496">
        <f>SUM(D477/C477)</f>
        <v>2</v>
      </c>
      <c r="F477" s="338"/>
      <c r="G477" s="62"/>
      <c r="H477" s="62"/>
    </row>
    <row r="478" spans="1:8" ht="12" customHeight="1">
      <c r="A478" s="64"/>
      <c r="B478" s="10" t="s">
        <v>45</v>
      </c>
      <c r="C478" s="227"/>
      <c r="D478" s="227"/>
      <c r="E478" s="496"/>
      <c r="F478" s="648"/>
      <c r="G478" s="62"/>
      <c r="H478" s="62"/>
    </row>
    <row r="479" spans="1:8" ht="12" customHeight="1">
      <c r="A479" s="64"/>
      <c r="B479" s="10" t="s">
        <v>333</v>
      </c>
      <c r="C479" s="82"/>
      <c r="D479" s="82"/>
      <c r="E479" s="496"/>
      <c r="F479" s="169"/>
      <c r="G479" s="62"/>
      <c r="H479" s="62"/>
    </row>
    <row r="480" spans="1:8" ht="12" customHeight="1" thickBot="1">
      <c r="A480" s="64"/>
      <c r="B480" s="423" t="s">
        <v>969</v>
      </c>
      <c r="C480" s="96"/>
      <c r="D480" s="96"/>
      <c r="E480" s="880"/>
      <c r="F480" s="29"/>
      <c r="G480" s="62"/>
      <c r="H480" s="62"/>
    </row>
    <row r="481" spans="1:8" ht="12" customHeight="1" thickBot="1">
      <c r="A481" s="49"/>
      <c r="B481" s="425" t="s">
        <v>80</v>
      </c>
      <c r="C481" s="76">
        <f>SUM(C477:C480)</f>
        <v>400</v>
      </c>
      <c r="D481" s="76">
        <f>SUM(D477:D480)</f>
        <v>800</v>
      </c>
      <c r="E481" s="883">
        <f>SUM(D481/C481)</f>
        <v>2</v>
      </c>
      <c r="F481" s="170"/>
      <c r="G481" s="62"/>
      <c r="H481" s="62"/>
    </row>
    <row r="482" spans="1:8" ht="12" customHeight="1">
      <c r="A482" s="63">
        <v>3350</v>
      </c>
      <c r="B482" s="90" t="s">
        <v>335</v>
      </c>
      <c r="C482" s="82"/>
      <c r="D482" s="82"/>
      <c r="E482" s="496"/>
      <c r="F482" s="169"/>
      <c r="G482" s="62"/>
      <c r="H482" s="62"/>
    </row>
    <row r="483" spans="1:8" ht="12" customHeight="1">
      <c r="A483" s="64"/>
      <c r="B483" s="65" t="s">
        <v>37</v>
      </c>
      <c r="C483" s="71"/>
      <c r="D483" s="71"/>
      <c r="E483" s="496"/>
      <c r="F483" s="169"/>
      <c r="G483" s="62"/>
      <c r="H483" s="62"/>
    </row>
    <row r="484" spans="1:8" ht="12" customHeight="1">
      <c r="A484" s="64"/>
      <c r="B484" s="7" t="s">
        <v>342</v>
      </c>
      <c r="C484" s="71"/>
      <c r="D484" s="71"/>
      <c r="E484" s="496"/>
      <c r="F484" s="169"/>
      <c r="G484" s="62"/>
      <c r="H484" s="62"/>
    </row>
    <row r="485" spans="1:8" ht="12" customHeight="1">
      <c r="A485" s="64"/>
      <c r="B485" s="79" t="s">
        <v>321</v>
      </c>
      <c r="C485" s="227">
        <v>1000</v>
      </c>
      <c r="D485" s="227">
        <v>1000</v>
      </c>
      <c r="E485" s="496">
        <f>SUM(D485/C485)</f>
        <v>1</v>
      </c>
      <c r="F485" s="169"/>
      <c r="G485" s="62"/>
      <c r="H485" s="62"/>
    </row>
    <row r="486" spans="1:8" ht="12" customHeight="1">
      <c r="A486" s="64"/>
      <c r="B486" s="10" t="s">
        <v>45</v>
      </c>
      <c r="C486" s="227"/>
      <c r="D486" s="227"/>
      <c r="E486" s="496"/>
      <c r="F486" s="169"/>
      <c r="G486" s="62"/>
      <c r="H486" s="62"/>
    </row>
    <row r="487" spans="1:8" ht="12" customHeight="1">
      <c r="A487" s="64"/>
      <c r="B487" s="10" t="s">
        <v>333</v>
      </c>
      <c r="C487" s="71"/>
      <c r="D487" s="71"/>
      <c r="E487" s="496"/>
      <c r="F487" s="169"/>
      <c r="G487" s="62"/>
      <c r="H487" s="62"/>
    </row>
    <row r="488" spans="1:8" ht="12" customHeight="1" thickBot="1">
      <c r="A488" s="64"/>
      <c r="B488" s="423" t="s">
        <v>969</v>
      </c>
      <c r="C488" s="72"/>
      <c r="D488" s="72"/>
      <c r="E488" s="880"/>
      <c r="F488" s="29"/>
      <c r="G488" s="62"/>
      <c r="H488" s="62"/>
    </row>
    <row r="489" spans="1:8" ht="12.75" thickBot="1">
      <c r="A489" s="49"/>
      <c r="B489" s="425" t="s">
        <v>80</v>
      </c>
      <c r="C489" s="76">
        <f>SUM(C483:C488)</f>
        <v>1000</v>
      </c>
      <c r="D489" s="76">
        <f>SUM(D483:D488)</f>
        <v>1000</v>
      </c>
      <c r="E489" s="883">
        <f>SUM(D489/C489)</f>
        <v>1</v>
      </c>
      <c r="F489" s="170"/>
      <c r="G489" s="62"/>
      <c r="H489" s="62"/>
    </row>
    <row r="490" spans="1:8" ht="12">
      <c r="A490" s="63">
        <v>3351</v>
      </c>
      <c r="B490" s="90" t="s">
        <v>845</v>
      </c>
      <c r="C490" s="82"/>
      <c r="D490" s="82"/>
      <c r="E490" s="496"/>
      <c r="F490" s="30"/>
      <c r="G490" s="62"/>
      <c r="H490" s="62"/>
    </row>
    <row r="491" spans="1:8" ht="12">
      <c r="A491" s="64"/>
      <c r="B491" s="65" t="s">
        <v>37</v>
      </c>
      <c r="C491" s="71"/>
      <c r="D491" s="71"/>
      <c r="E491" s="496"/>
      <c r="F491" s="5"/>
      <c r="G491" s="62"/>
      <c r="H491" s="62"/>
    </row>
    <row r="492" spans="1:8" ht="12">
      <c r="A492" s="64"/>
      <c r="B492" s="7" t="s">
        <v>342</v>
      </c>
      <c r="C492" s="71"/>
      <c r="D492" s="71"/>
      <c r="E492" s="496"/>
      <c r="F492" s="5"/>
      <c r="G492" s="62"/>
      <c r="H492" s="62"/>
    </row>
    <row r="493" spans="1:8" ht="12">
      <c r="A493" s="64"/>
      <c r="B493" s="79" t="s">
        <v>321</v>
      </c>
      <c r="C493" s="227"/>
      <c r="D493" s="227"/>
      <c r="E493" s="496"/>
      <c r="F493" s="5"/>
      <c r="G493" s="62"/>
      <c r="H493" s="62"/>
    </row>
    <row r="494" spans="1:8" ht="12">
      <c r="A494" s="64"/>
      <c r="B494" s="10" t="s">
        <v>45</v>
      </c>
      <c r="C494" s="227">
        <v>20000</v>
      </c>
      <c r="D494" s="227">
        <v>20000</v>
      </c>
      <c r="E494" s="496">
        <f>SUM(D494/C494)</f>
        <v>1</v>
      </c>
      <c r="F494" s="5"/>
      <c r="G494" s="62"/>
      <c r="H494" s="62"/>
    </row>
    <row r="495" spans="1:8" ht="12">
      <c r="A495" s="64"/>
      <c r="B495" s="10" t="s">
        <v>333</v>
      </c>
      <c r="C495" s="71"/>
      <c r="D495" s="71"/>
      <c r="E495" s="496"/>
      <c r="F495" s="5"/>
      <c r="G495" s="62"/>
      <c r="H495" s="62"/>
    </row>
    <row r="496" spans="1:8" ht="12.75" thickBot="1">
      <c r="A496" s="64"/>
      <c r="B496" s="423" t="s">
        <v>969</v>
      </c>
      <c r="C496" s="72"/>
      <c r="D496" s="72"/>
      <c r="E496" s="880"/>
      <c r="F496" s="171"/>
      <c r="G496" s="62"/>
      <c r="H496" s="62"/>
    </row>
    <row r="497" spans="1:8" ht="12.75" thickBot="1">
      <c r="A497" s="49"/>
      <c r="B497" s="425" t="s">
        <v>80</v>
      </c>
      <c r="C497" s="76">
        <f>SUM(C491:C496)</f>
        <v>20000</v>
      </c>
      <c r="D497" s="76">
        <f>SUM(D491:D496)</f>
        <v>20000</v>
      </c>
      <c r="E497" s="883">
        <f>SUM(D497/C497)</f>
        <v>1</v>
      </c>
      <c r="F497" s="29"/>
      <c r="G497" s="62"/>
      <c r="H497" s="62"/>
    </row>
    <row r="498" spans="1:8" ht="12">
      <c r="A498" s="15">
        <v>3352</v>
      </c>
      <c r="B498" s="95" t="s">
        <v>974</v>
      </c>
      <c r="C498" s="82"/>
      <c r="D498" s="82"/>
      <c r="E498" s="496"/>
      <c r="F498" s="169"/>
      <c r="G498" s="62"/>
      <c r="H498" s="62"/>
    </row>
    <row r="499" spans="1:8" ht="12">
      <c r="A499" s="64"/>
      <c r="B499" s="65" t="s">
        <v>37</v>
      </c>
      <c r="C499" s="71"/>
      <c r="D499" s="71"/>
      <c r="E499" s="496"/>
      <c r="F499" s="169"/>
      <c r="G499" s="62"/>
      <c r="H499" s="62"/>
    </row>
    <row r="500" spans="1:8" ht="12">
      <c r="A500" s="64"/>
      <c r="B500" s="7" t="s">
        <v>342</v>
      </c>
      <c r="C500" s="71"/>
      <c r="D500" s="71"/>
      <c r="E500" s="496"/>
      <c r="F500" s="169"/>
      <c r="G500" s="62"/>
      <c r="H500" s="62"/>
    </row>
    <row r="501" spans="1:8" ht="12">
      <c r="A501" s="64"/>
      <c r="B501" s="79" t="s">
        <v>321</v>
      </c>
      <c r="C501" s="71"/>
      <c r="D501" s="71"/>
      <c r="E501" s="496"/>
      <c r="F501" s="169"/>
      <c r="G501" s="62"/>
      <c r="H501" s="62"/>
    </row>
    <row r="502" spans="1:8" ht="12">
      <c r="A502" s="64"/>
      <c r="B502" s="10" t="s">
        <v>45</v>
      </c>
      <c r="C502" s="71">
        <v>5000</v>
      </c>
      <c r="D502" s="71">
        <v>5876</v>
      </c>
      <c r="E502" s="496">
        <f>SUM(D502/C502)</f>
        <v>1.1752</v>
      </c>
      <c r="F502" s="169"/>
      <c r="G502" s="62"/>
      <c r="H502" s="62"/>
    </row>
    <row r="503" spans="1:8" ht="12">
      <c r="A503" s="64"/>
      <c r="B503" s="10" t="s">
        <v>333</v>
      </c>
      <c r="C503" s="227"/>
      <c r="D503" s="227"/>
      <c r="E503" s="496"/>
      <c r="F503" s="169"/>
      <c r="G503" s="62"/>
      <c r="H503" s="62"/>
    </row>
    <row r="504" spans="1:8" ht="12">
      <c r="A504" s="64"/>
      <c r="B504" s="10" t="s">
        <v>45</v>
      </c>
      <c r="C504" s="71"/>
      <c r="D504" s="71"/>
      <c r="E504" s="496"/>
      <c r="F504" s="174"/>
      <c r="G504" s="62"/>
      <c r="H504" s="62"/>
    </row>
    <row r="505" spans="1:8" ht="12.75" thickBot="1">
      <c r="A505" s="64"/>
      <c r="B505" s="423" t="s">
        <v>969</v>
      </c>
      <c r="C505" s="72"/>
      <c r="D505" s="72"/>
      <c r="E505" s="880"/>
      <c r="F505" s="29"/>
      <c r="G505" s="62"/>
      <c r="H505" s="62"/>
    </row>
    <row r="506" spans="1:8" ht="12.75" thickBot="1">
      <c r="A506" s="49"/>
      <c r="B506" s="425" t="s">
        <v>80</v>
      </c>
      <c r="C506" s="76">
        <f>SUM(C499:C505)</f>
        <v>5000</v>
      </c>
      <c r="D506" s="76">
        <f>SUM(D499:D505)</f>
        <v>5876</v>
      </c>
      <c r="E506" s="881">
        <f>SUM(D506/C506)</f>
        <v>1.1752</v>
      </c>
      <c r="F506" s="170"/>
      <c r="G506" s="62"/>
      <c r="H506" s="62"/>
    </row>
    <row r="507" spans="1:8" ht="12">
      <c r="A507" s="15">
        <v>3354</v>
      </c>
      <c r="B507" s="95" t="s">
        <v>870</v>
      </c>
      <c r="C507" s="82"/>
      <c r="D507" s="82"/>
      <c r="E507" s="496"/>
      <c r="F507" s="169"/>
      <c r="G507" s="62"/>
      <c r="H507" s="62"/>
    </row>
    <row r="508" spans="1:8" ht="12">
      <c r="A508" s="64"/>
      <c r="B508" s="65" t="s">
        <v>37</v>
      </c>
      <c r="C508" s="71"/>
      <c r="D508" s="71"/>
      <c r="E508" s="496"/>
      <c r="F508" s="169"/>
      <c r="G508" s="62"/>
      <c r="H508" s="62"/>
    </row>
    <row r="509" spans="1:8" ht="12">
      <c r="A509" s="64"/>
      <c r="B509" s="7" t="s">
        <v>342</v>
      </c>
      <c r="C509" s="71"/>
      <c r="D509" s="71"/>
      <c r="E509" s="496"/>
      <c r="F509" s="169"/>
      <c r="G509" s="62"/>
      <c r="H509" s="62"/>
    </row>
    <row r="510" spans="1:8" ht="12">
      <c r="A510" s="64"/>
      <c r="B510" s="79" t="s">
        <v>321</v>
      </c>
      <c r="C510" s="71"/>
      <c r="D510" s="71"/>
      <c r="E510" s="496"/>
      <c r="F510" s="169"/>
      <c r="G510" s="62"/>
      <c r="H510" s="62"/>
    </row>
    <row r="511" spans="1:8" ht="12">
      <c r="A511" s="64"/>
      <c r="B511" s="10" t="s">
        <v>45</v>
      </c>
      <c r="C511" s="71">
        <v>45000</v>
      </c>
      <c r="D511" s="71">
        <v>45000</v>
      </c>
      <c r="E511" s="496">
        <f>SUM(D511/C511)</f>
        <v>1</v>
      </c>
      <c r="F511" s="169"/>
      <c r="G511" s="62"/>
      <c r="H511" s="62"/>
    </row>
    <row r="512" spans="1:8" ht="12">
      <c r="A512" s="64"/>
      <c r="B512" s="10" t="s">
        <v>333</v>
      </c>
      <c r="C512" s="227"/>
      <c r="D512" s="227"/>
      <c r="E512" s="496"/>
      <c r="F512" s="169"/>
      <c r="G512" s="62"/>
      <c r="H512" s="62"/>
    </row>
    <row r="513" spans="1:8" ht="12.75" thickBot="1">
      <c r="A513" s="64"/>
      <c r="B513" s="423" t="s">
        <v>969</v>
      </c>
      <c r="C513" s="72"/>
      <c r="D513" s="72"/>
      <c r="E513" s="880"/>
      <c r="F513" s="29"/>
      <c r="G513" s="62"/>
      <c r="H513" s="62"/>
    </row>
    <row r="514" spans="1:8" ht="12.75" thickBot="1">
      <c r="A514" s="49"/>
      <c r="B514" s="425" t="s">
        <v>80</v>
      </c>
      <c r="C514" s="76">
        <f>SUM(C508:C513)</f>
        <v>45000</v>
      </c>
      <c r="D514" s="76">
        <f>SUM(D508:D513)</f>
        <v>45000</v>
      </c>
      <c r="E514" s="883">
        <f>SUM(D514/C514)</f>
        <v>1</v>
      </c>
      <c r="F514" s="170"/>
      <c r="G514" s="62"/>
      <c r="H514" s="62"/>
    </row>
    <row r="515" spans="1:8" ht="12" customHeight="1">
      <c r="A515" s="15">
        <v>3355</v>
      </c>
      <c r="B515" s="90" t="s">
        <v>871</v>
      </c>
      <c r="C515" s="82"/>
      <c r="D515" s="82"/>
      <c r="E515" s="496"/>
      <c r="F515" s="169"/>
      <c r="G515" s="62"/>
      <c r="H515" s="62"/>
    </row>
    <row r="516" spans="1:8" ht="12" customHeight="1">
      <c r="A516" s="64"/>
      <c r="B516" s="65" t="s">
        <v>37</v>
      </c>
      <c r="C516" s="227">
        <v>100</v>
      </c>
      <c r="D516" s="227">
        <v>100</v>
      </c>
      <c r="E516" s="496">
        <f>SUM(D516/C516)</f>
        <v>1</v>
      </c>
      <c r="F516" s="169"/>
      <c r="G516" s="62"/>
      <c r="H516" s="62"/>
    </row>
    <row r="517" spans="1:8" ht="12" customHeight="1">
      <c r="A517" s="64"/>
      <c r="B517" s="7" t="s">
        <v>342</v>
      </c>
      <c r="C517" s="227">
        <v>270</v>
      </c>
      <c r="D517" s="227">
        <v>282</v>
      </c>
      <c r="E517" s="496">
        <f>SUM(D517/C517)</f>
        <v>1.0444444444444445</v>
      </c>
      <c r="F517" s="169"/>
      <c r="G517" s="62"/>
      <c r="H517" s="62"/>
    </row>
    <row r="518" spans="1:8" ht="12" customHeight="1">
      <c r="A518" s="64"/>
      <c r="B518" s="79" t="s">
        <v>321</v>
      </c>
      <c r="C518" s="227">
        <v>7630</v>
      </c>
      <c r="D518" s="227">
        <v>9530</v>
      </c>
      <c r="E518" s="496">
        <f>SUM(D518/C518)</f>
        <v>1.2490170380078638</v>
      </c>
      <c r="F518" s="169"/>
      <c r="G518" s="62"/>
      <c r="H518" s="62"/>
    </row>
    <row r="519" spans="1:8" ht="12" customHeight="1">
      <c r="A519" s="64"/>
      <c r="B519" s="10" t="s">
        <v>45</v>
      </c>
      <c r="C519" s="227"/>
      <c r="D519" s="227"/>
      <c r="E519" s="496"/>
      <c r="F519" s="169"/>
      <c r="G519" s="62"/>
      <c r="H519" s="62"/>
    </row>
    <row r="520" spans="1:8" ht="12" customHeight="1">
      <c r="A520" s="64"/>
      <c r="B520" s="10" t="s">
        <v>333</v>
      </c>
      <c r="C520" s="82"/>
      <c r="D520" s="82"/>
      <c r="E520" s="496"/>
      <c r="F520" s="169"/>
      <c r="G520" s="62"/>
      <c r="H520" s="62"/>
    </row>
    <row r="521" spans="1:8" ht="12" customHeight="1" thickBot="1">
      <c r="A521" s="64"/>
      <c r="B521" s="423" t="s">
        <v>969</v>
      </c>
      <c r="C521" s="44"/>
      <c r="D521" s="44"/>
      <c r="E521" s="880"/>
      <c r="F521" s="29"/>
      <c r="G521" s="62"/>
      <c r="H521" s="62"/>
    </row>
    <row r="522" spans="1:8" ht="12" customHeight="1" thickBot="1">
      <c r="A522" s="49"/>
      <c r="B522" s="425" t="s">
        <v>80</v>
      </c>
      <c r="C522" s="76">
        <f>SUM(C516:C521)</f>
        <v>8000</v>
      </c>
      <c r="D522" s="76">
        <f>SUM(D516:D521)</f>
        <v>9912</v>
      </c>
      <c r="E522" s="883">
        <f>SUM(D522/C522)</f>
        <v>1.239</v>
      </c>
      <c r="F522" s="170"/>
      <c r="G522" s="62"/>
      <c r="H522" s="62"/>
    </row>
    <row r="523" spans="1:8" ht="12" customHeight="1">
      <c r="A523" s="15">
        <v>3356</v>
      </c>
      <c r="B523" s="90" t="s">
        <v>413</v>
      </c>
      <c r="C523" s="82"/>
      <c r="D523" s="82"/>
      <c r="E523" s="496"/>
      <c r="F523" s="169"/>
      <c r="G523" s="62"/>
      <c r="H523" s="62"/>
    </row>
    <row r="524" spans="1:8" ht="12" customHeight="1">
      <c r="A524" s="64"/>
      <c r="B524" s="65" t="s">
        <v>37</v>
      </c>
      <c r="C524" s="227"/>
      <c r="D524" s="227"/>
      <c r="E524" s="496"/>
      <c r="F524" s="169"/>
      <c r="G524" s="62"/>
      <c r="H524" s="62"/>
    </row>
    <row r="525" spans="1:8" ht="12" customHeight="1">
      <c r="A525" s="64"/>
      <c r="B525" s="7" t="s">
        <v>342</v>
      </c>
      <c r="C525" s="227"/>
      <c r="D525" s="227"/>
      <c r="E525" s="496"/>
      <c r="F525" s="169"/>
      <c r="G525" s="62"/>
      <c r="H525" s="62"/>
    </row>
    <row r="526" spans="1:8" ht="12" customHeight="1">
      <c r="A526" s="64"/>
      <c r="B526" s="79" t="s">
        <v>321</v>
      </c>
      <c r="C526" s="227"/>
      <c r="D526" s="227"/>
      <c r="E526" s="496"/>
      <c r="F526" s="169"/>
      <c r="G526" s="62"/>
      <c r="H526" s="62"/>
    </row>
    <row r="527" spans="1:8" ht="12" customHeight="1">
      <c r="A527" s="64"/>
      <c r="B527" s="10" t="s">
        <v>45</v>
      </c>
      <c r="C527" s="227"/>
      <c r="D527" s="227"/>
      <c r="E527" s="496"/>
      <c r="F527" s="169"/>
      <c r="G527" s="62"/>
      <c r="H527" s="62"/>
    </row>
    <row r="528" spans="1:8" ht="12" customHeight="1">
      <c r="A528" s="64"/>
      <c r="B528" s="10" t="s">
        <v>333</v>
      </c>
      <c r="C528" s="227">
        <v>20000</v>
      </c>
      <c r="D528" s="227">
        <v>21004</v>
      </c>
      <c r="E528" s="496">
        <f>SUM(D528/C528)</f>
        <v>1.0502</v>
      </c>
      <c r="F528" s="169"/>
      <c r="G528" s="62"/>
      <c r="H528" s="62"/>
    </row>
    <row r="529" spans="1:8" ht="12" customHeight="1" thickBot="1">
      <c r="A529" s="64"/>
      <c r="B529" s="423" t="s">
        <v>969</v>
      </c>
      <c r="C529" s="44"/>
      <c r="D529" s="44"/>
      <c r="E529" s="880"/>
      <c r="F529" s="29"/>
      <c r="G529" s="62"/>
      <c r="H529" s="62"/>
    </row>
    <row r="530" spans="1:8" ht="12" customHeight="1" thickBot="1">
      <c r="A530" s="49"/>
      <c r="B530" s="425" t="s">
        <v>80</v>
      </c>
      <c r="C530" s="76">
        <f>SUM(C524:C529)</f>
        <v>20000</v>
      </c>
      <c r="D530" s="76">
        <f>SUM(D524:D529)</f>
        <v>21004</v>
      </c>
      <c r="E530" s="883">
        <f>SUM(D530/C530)</f>
        <v>1.0502</v>
      </c>
      <c r="F530" s="170"/>
      <c r="G530" s="62"/>
      <c r="H530" s="62"/>
    </row>
    <row r="531" spans="1:8" ht="12" customHeight="1">
      <c r="A531" s="15">
        <v>3357</v>
      </c>
      <c r="B531" s="90" t="s">
        <v>872</v>
      </c>
      <c r="C531" s="82"/>
      <c r="D531" s="82"/>
      <c r="E531" s="496"/>
      <c r="F531" s="169"/>
      <c r="G531" s="62"/>
      <c r="H531" s="62"/>
    </row>
    <row r="532" spans="1:8" ht="12" customHeight="1">
      <c r="A532" s="64"/>
      <c r="B532" s="65" t="s">
        <v>37</v>
      </c>
      <c r="C532" s="227">
        <v>360</v>
      </c>
      <c r="D532" s="227">
        <v>360</v>
      </c>
      <c r="E532" s="496">
        <f>SUM(D532/C532)</f>
        <v>1</v>
      </c>
      <c r="F532" s="169"/>
      <c r="G532" s="62"/>
      <c r="H532" s="62"/>
    </row>
    <row r="533" spans="1:8" ht="12" customHeight="1">
      <c r="A533" s="64"/>
      <c r="B533" s="7" t="s">
        <v>342</v>
      </c>
      <c r="C533" s="227">
        <v>20</v>
      </c>
      <c r="D533" s="227">
        <v>20</v>
      </c>
      <c r="E533" s="496">
        <f>SUM(D533/C533)</f>
        <v>1</v>
      </c>
      <c r="F533" s="169"/>
      <c r="G533" s="62"/>
      <c r="H533" s="62"/>
    </row>
    <row r="534" spans="1:8" ht="12" customHeight="1">
      <c r="A534" s="64"/>
      <c r="B534" s="79" t="s">
        <v>321</v>
      </c>
      <c r="C534" s="227">
        <v>5620</v>
      </c>
      <c r="D534" s="227">
        <v>7529</v>
      </c>
      <c r="E534" s="496">
        <f>SUM(D534/C534)</f>
        <v>1.339679715302491</v>
      </c>
      <c r="F534" s="169"/>
      <c r="G534" s="62"/>
      <c r="H534" s="62"/>
    </row>
    <row r="535" spans="1:8" ht="12" customHeight="1">
      <c r="A535" s="64"/>
      <c r="B535" s="10" t="s">
        <v>45</v>
      </c>
      <c r="C535" s="227"/>
      <c r="D535" s="227"/>
      <c r="E535" s="496"/>
      <c r="F535" s="169"/>
      <c r="G535" s="62"/>
      <c r="H535" s="62"/>
    </row>
    <row r="536" spans="1:8" ht="12" customHeight="1">
      <c r="A536" s="64"/>
      <c r="B536" s="10" t="s">
        <v>333</v>
      </c>
      <c r="C536" s="82"/>
      <c r="D536" s="82"/>
      <c r="E536" s="496"/>
      <c r="F536" s="169"/>
      <c r="G536" s="62"/>
      <c r="H536" s="62"/>
    </row>
    <row r="537" spans="1:8" ht="12" customHeight="1" thickBot="1">
      <c r="A537" s="64"/>
      <c r="B537" s="423" t="s">
        <v>969</v>
      </c>
      <c r="C537" s="44"/>
      <c r="D537" s="44"/>
      <c r="E537" s="880"/>
      <c r="F537" s="29"/>
      <c r="G537" s="62"/>
      <c r="H537" s="62"/>
    </row>
    <row r="538" spans="1:8" ht="12" customHeight="1" thickBot="1">
      <c r="A538" s="49"/>
      <c r="B538" s="425" t="s">
        <v>80</v>
      </c>
      <c r="C538" s="76">
        <f>SUM(C532:C537)</f>
        <v>6000</v>
      </c>
      <c r="D538" s="76">
        <f>SUM(D532:D537)</f>
        <v>7909</v>
      </c>
      <c r="E538" s="883">
        <f>SUM(D538/C538)</f>
        <v>1.3181666666666667</v>
      </c>
      <c r="F538" s="170"/>
      <c r="G538" s="62"/>
      <c r="H538" s="62"/>
    </row>
    <row r="539" spans="1:8" ht="12" customHeight="1">
      <c r="A539" s="15">
        <v>3358</v>
      </c>
      <c r="B539" s="90" t="s">
        <v>423</v>
      </c>
      <c r="C539" s="82"/>
      <c r="D539" s="82"/>
      <c r="E539" s="496"/>
      <c r="F539" s="169"/>
      <c r="G539" s="62"/>
      <c r="H539" s="62"/>
    </row>
    <row r="540" spans="1:8" ht="12" customHeight="1">
      <c r="A540" s="64"/>
      <c r="B540" s="65" t="s">
        <v>37</v>
      </c>
      <c r="C540" s="227"/>
      <c r="D540" s="227"/>
      <c r="E540" s="496"/>
      <c r="F540" s="169"/>
      <c r="G540" s="62"/>
      <c r="H540" s="62"/>
    </row>
    <row r="541" spans="1:8" ht="12" customHeight="1">
      <c r="A541" s="64"/>
      <c r="B541" s="7" t="s">
        <v>342</v>
      </c>
      <c r="C541" s="227"/>
      <c r="D541" s="227"/>
      <c r="E541" s="496"/>
      <c r="F541" s="169"/>
      <c r="G541" s="62"/>
      <c r="H541" s="62"/>
    </row>
    <row r="542" spans="1:8" ht="12" customHeight="1">
      <c r="A542" s="64"/>
      <c r="B542" s="79" t="s">
        <v>321</v>
      </c>
      <c r="C542" s="227">
        <v>6000</v>
      </c>
      <c r="D542" s="227">
        <v>6000</v>
      </c>
      <c r="E542" s="496">
        <f>SUM(D542/C542)</f>
        <v>1</v>
      </c>
      <c r="F542" s="169"/>
      <c r="G542" s="62"/>
      <c r="H542" s="62"/>
    </row>
    <row r="543" spans="1:8" ht="12" customHeight="1">
      <c r="A543" s="64"/>
      <c r="B543" s="10" t="s">
        <v>45</v>
      </c>
      <c r="C543" s="227"/>
      <c r="D543" s="227"/>
      <c r="E543" s="496"/>
      <c r="F543" s="169"/>
      <c r="G543" s="62"/>
      <c r="H543" s="62"/>
    </row>
    <row r="544" spans="1:8" ht="12" customHeight="1">
      <c r="A544" s="64"/>
      <c r="B544" s="10" t="s">
        <v>333</v>
      </c>
      <c r="C544" s="82"/>
      <c r="D544" s="82"/>
      <c r="E544" s="496"/>
      <c r="F544" s="169"/>
      <c r="G544" s="62"/>
      <c r="H544" s="62"/>
    </row>
    <row r="545" spans="1:8" ht="12" customHeight="1" thickBot="1">
      <c r="A545" s="64"/>
      <c r="B545" s="423" t="s">
        <v>969</v>
      </c>
      <c r="C545" s="44"/>
      <c r="D545" s="44"/>
      <c r="E545" s="880"/>
      <c r="F545" s="29"/>
      <c r="G545" s="62"/>
      <c r="H545" s="62"/>
    </row>
    <row r="546" spans="1:8" ht="12" customHeight="1" thickBot="1">
      <c r="A546" s="49"/>
      <c r="B546" s="425" t="s">
        <v>80</v>
      </c>
      <c r="C546" s="76">
        <f>SUM(C540:C545)</f>
        <v>6000</v>
      </c>
      <c r="D546" s="76">
        <f>SUM(D540:D545)</f>
        <v>6000</v>
      </c>
      <c r="E546" s="883">
        <f>SUM(D546/C546)</f>
        <v>1</v>
      </c>
      <c r="F546" s="170"/>
      <c r="G546" s="62"/>
      <c r="H546" s="62"/>
    </row>
    <row r="547" spans="1:8" ht="12" customHeight="1">
      <c r="A547" s="15">
        <v>3359</v>
      </c>
      <c r="B547" s="90" t="s">
        <v>588</v>
      </c>
      <c r="C547" s="82"/>
      <c r="D547" s="82"/>
      <c r="E547" s="496"/>
      <c r="F547" s="169"/>
      <c r="G547" s="62"/>
      <c r="H547" s="62"/>
    </row>
    <row r="548" spans="1:8" ht="12" customHeight="1">
      <c r="A548" s="64"/>
      <c r="B548" s="65" t="s">
        <v>37</v>
      </c>
      <c r="C548" s="227"/>
      <c r="D548" s="227">
        <v>95</v>
      </c>
      <c r="E548" s="496"/>
      <c r="F548" s="169"/>
      <c r="G548" s="62"/>
      <c r="H548" s="62"/>
    </row>
    <row r="549" spans="1:8" ht="12" customHeight="1">
      <c r="A549" s="64"/>
      <c r="B549" s="7" t="s">
        <v>342</v>
      </c>
      <c r="C549" s="227"/>
      <c r="D549" s="227">
        <v>78</v>
      </c>
      <c r="E549" s="496"/>
      <c r="F549" s="169"/>
      <c r="G549" s="62"/>
      <c r="H549" s="62"/>
    </row>
    <row r="550" spans="1:8" ht="12" customHeight="1">
      <c r="A550" s="64"/>
      <c r="B550" s="79" t="s">
        <v>321</v>
      </c>
      <c r="C550" s="227"/>
      <c r="D550" s="227"/>
      <c r="E550" s="496"/>
      <c r="F550" s="169"/>
      <c r="G550" s="62"/>
      <c r="H550" s="62"/>
    </row>
    <row r="551" spans="1:8" ht="12" customHeight="1">
      <c r="A551" s="64"/>
      <c r="B551" s="10" t="s">
        <v>45</v>
      </c>
      <c r="C551" s="227"/>
      <c r="D551" s="227"/>
      <c r="E551" s="496"/>
      <c r="F551" s="169"/>
      <c r="G551" s="62"/>
      <c r="H551" s="62"/>
    </row>
    <row r="552" spans="1:8" ht="12" customHeight="1">
      <c r="A552" s="64"/>
      <c r="B552" s="10" t="s">
        <v>333</v>
      </c>
      <c r="C552" s="82"/>
      <c r="D552" s="82"/>
      <c r="E552" s="496"/>
      <c r="F552" s="169"/>
      <c r="G552" s="62"/>
      <c r="H552" s="62"/>
    </row>
    <row r="553" spans="1:8" ht="12" customHeight="1" thickBot="1">
      <c r="A553" s="64"/>
      <c r="B553" s="423" t="s">
        <v>969</v>
      </c>
      <c r="C553" s="44"/>
      <c r="D553" s="44"/>
      <c r="E553" s="880"/>
      <c r="F553" s="29"/>
      <c r="G553" s="62"/>
      <c r="H553" s="62"/>
    </row>
    <row r="554" spans="1:8" ht="12" customHeight="1" thickBot="1">
      <c r="A554" s="49"/>
      <c r="B554" s="425" t="s">
        <v>80</v>
      </c>
      <c r="C554" s="76">
        <f>SUM(C548:C553)</f>
        <v>0</v>
      </c>
      <c r="D554" s="76">
        <f>SUM(D548:D553)</f>
        <v>173</v>
      </c>
      <c r="E554" s="882"/>
      <c r="F554" s="170"/>
      <c r="G554" s="62"/>
      <c r="H554" s="62"/>
    </row>
    <row r="555" spans="1:8" ht="12" customHeight="1" thickBot="1">
      <c r="A555" s="131">
        <v>3400</v>
      </c>
      <c r="B555" s="57" t="s">
        <v>975</v>
      </c>
      <c r="C555" s="76">
        <f>SUM(C556+C605)</f>
        <v>187008</v>
      </c>
      <c r="D555" s="76">
        <f>SUM(D556+D605)</f>
        <v>225665</v>
      </c>
      <c r="E555" s="883">
        <f>SUM(D555/C555)</f>
        <v>1.2067130817932923</v>
      </c>
      <c r="F555" s="170"/>
      <c r="G555" s="62"/>
      <c r="H555" s="62"/>
    </row>
    <row r="556" spans="1:8" ht="12" customHeight="1">
      <c r="A556" s="15">
        <v>3410</v>
      </c>
      <c r="B556" s="100" t="s">
        <v>976</v>
      </c>
      <c r="C556" s="82">
        <f>SUM(C564+C572+C580+C588+C596+C604)</f>
        <v>47000</v>
      </c>
      <c r="D556" s="82">
        <f>SUM(D564+D572+D580+D588+D596+D604)</f>
        <v>52520</v>
      </c>
      <c r="E556" s="884">
        <f>SUM(D556/C556)</f>
        <v>1.1174468085106384</v>
      </c>
      <c r="F556" s="4"/>
      <c r="G556" s="62"/>
      <c r="H556" s="62"/>
    </row>
    <row r="557" spans="1:8" ht="12" customHeight="1">
      <c r="A557" s="15">
        <v>3411</v>
      </c>
      <c r="B557" s="100" t="s">
        <v>77</v>
      </c>
      <c r="C557" s="82"/>
      <c r="D557" s="82"/>
      <c r="E557" s="496"/>
      <c r="F557" s="169"/>
      <c r="G557" s="62"/>
      <c r="H557" s="62"/>
    </row>
    <row r="558" spans="1:8" ht="12" customHeight="1">
      <c r="A558" s="64"/>
      <c r="B558" s="65" t="s">
        <v>37</v>
      </c>
      <c r="C558" s="71"/>
      <c r="D558" s="71"/>
      <c r="E558" s="496"/>
      <c r="F558" s="169"/>
      <c r="G558" s="62"/>
      <c r="H558" s="62"/>
    </row>
    <row r="559" spans="1:8" ht="12" customHeight="1">
      <c r="A559" s="64"/>
      <c r="B559" s="7" t="s">
        <v>342</v>
      </c>
      <c r="C559" s="71"/>
      <c r="D559" s="71"/>
      <c r="E559" s="496"/>
      <c r="F559" s="169"/>
      <c r="G559" s="62"/>
      <c r="H559" s="62"/>
    </row>
    <row r="560" spans="1:8" ht="12" customHeight="1">
      <c r="A560" s="64"/>
      <c r="B560" s="79" t="s">
        <v>321</v>
      </c>
      <c r="C560" s="71"/>
      <c r="D560" s="71"/>
      <c r="E560" s="496"/>
      <c r="F560" s="169"/>
      <c r="G560" s="62"/>
      <c r="H560" s="62"/>
    </row>
    <row r="561" spans="1:8" ht="12" customHeight="1">
      <c r="A561" s="64"/>
      <c r="B561" s="10" t="s">
        <v>45</v>
      </c>
      <c r="C561" s="71"/>
      <c r="D561" s="71"/>
      <c r="E561" s="496"/>
      <c r="F561" s="169"/>
      <c r="G561" s="62"/>
      <c r="H561" s="62"/>
    </row>
    <row r="562" spans="1:8" ht="12" customHeight="1">
      <c r="A562" s="64"/>
      <c r="B562" s="10" t="s">
        <v>333</v>
      </c>
      <c r="C562" s="227">
        <v>5000</v>
      </c>
      <c r="D562" s="227">
        <v>5000</v>
      </c>
      <c r="E562" s="496">
        <f>SUM(D562/C562)</f>
        <v>1</v>
      </c>
      <c r="F562" s="169"/>
      <c r="G562" s="62"/>
      <c r="H562" s="62"/>
    </row>
    <row r="563" spans="1:8" ht="12" customHeight="1" thickBot="1">
      <c r="A563" s="64"/>
      <c r="B563" s="423" t="s">
        <v>969</v>
      </c>
      <c r="C563" s="72"/>
      <c r="D563" s="72"/>
      <c r="E563" s="880"/>
      <c r="F563" s="193"/>
      <c r="G563" s="62"/>
      <c r="H563" s="62"/>
    </row>
    <row r="564" spans="1:8" ht="12" customHeight="1" thickBot="1">
      <c r="A564" s="49"/>
      <c r="B564" s="425" t="s">
        <v>80</v>
      </c>
      <c r="C564" s="76">
        <f>SUM(C558:C563)</f>
        <v>5000</v>
      </c>
      <c r="D564" s="76">
        <f>SUM(D558:D563)</f>
        <v>5000</v>
      </c>
      <c r="E564" s="883">
        <f>SUM(D564/C564)</f>
        <v>1</v>
      </c>
      <c r="F564" s="55"/>
      <c r="G564" s="62"/>
      <c r="H564" s="62"/>
    </row>
    <row r="565" spans="1:6" s="47" customFormat="1" ht="12" customHeight="1">
      <c r="A565" s="15">
        <v>3412</v>
      </c>
      <c r="B565" s="90" t="s">
        <v>86</v>
      </c>
      <c r="C565" s="82"/>
      <c r="D565" s="82"/>
      <c r="E565" s="496"/>
      <c r="F565" s="30"/>
    </row>
    <row r="566" spans="1:8" ht="12" customHeight="1">
      <c r="A566" s="64"/>
      <c r="B566" s="65" t="s">
        <v>37</v>
      </c>
      <c r="C566" s="71">
        <v>400</v>
      </c>
      <c r="D566" s="71">
        <v>400</v>
      </c>
      <c r="E566" s="496">
        <f>SUM(D566/C566)</f>
        <v>1</v>
      </c>
      <c r="F566" s="169"/>
      <c r="G566" s="62"/>
      <c r="H566" s="62"/>
    </row>
    <row r="567" spans="1:8" ht="12" customHeight="1">
      <c r="A567" s="64"/>
      <c r="B567" s="7" t="s">
        <v>342</v>
      </c>
      <c r="C567" s="71">
        <v>170</v>
      </c>
      <c r="D567" s="71">
        <v>170</v>
      </c>
      <c r="E567" s="496">
        <f>SUM(D567/C567)</f>
        <v>1</v>
      </c>
      <c r="F567" s="169"/>
      <c r="G567" s="62"/>
      <c r="H567" s="62"/>
    </row>
    <row r="568" spans="1:8" ht="12" customHeight="1">
      <c r="A568" s="64"/>
      <c r="B568" s="79" t="s">
        <v>321</v>
      </c>
      <c r="C568" s="227">
        <v>2930</v>
      </c>
      <c r="D568" s="227">
        <v>3241</v>
      </c>
      <c r="E568" s="496">
        <f>SUM(D568/C568)</f>
        <v>1.1061433447098976</v>
      </c>
      <c r="F568" s="169"/>
      <c r="G568" s="62"/>
      <c r="H568" s="62"/>
    </row>
    <row r="569" spans="1:8" ht="12" customHeight="1">
      <c r="A569" s="64"/>
      <c r="B569" s="10" t="s">
        <v>45</v>
      </c>
      <c r="C569" s="227"/>
      <c r="D569" s="227"/>
      <c r="E569" s="496"/>
      <c r="F569" s="169"/>
      <c r="G569" s="62"/>
      <c r="H569" s="62"/>
    </row>
    <row r="570" spans="1:8" ht="12" customHeight="1">
      <c r="A570" s="64"/>
      <c r="B570" s="10" t="s">
        <v>333</v>
      </c>
      <c r="C570" s="71"/>
      <c r="D570" s="71"/>
      <c r="E570" s="496"/>
      <c r="F570" s="174"/>
      <c r="G570" s="62"/>
      <c r="H570" s="62"/>
    </row>
    <row r="571" spans="1:8" ht="12" customHeight="1" thickBot="1">
      <c r="A571" s="64"/>
      <c r="B571" s="423" t="s">
        <v>969</v>
      </c>
      <c r="C571" s="72"/>
      <c r="D571" s="72"/>
      <c r="E571" s="880"/>
      <c r="F571" s="171"/>
      <c r="G571" s="62"/>
      <c r="H571" s="62"/>
    </row>
    <row r="572" spans="1:8" ht="12" customHeight="1" thickBot="1">
      <c r="A572" s="49"/>
      <c r="B572" s="425" t="s">
        <v>80</v>
      </c>
      <c r="C572" s="76">
        <f>SUM(C566:C571)</f>
        <v>3500</v>
      </c>
      <c r="D572" s="76">
        <f>SUM(D566:D571)</f>
        <v>3811</v>
      </c>
      <c r="E572" s="883">
        <f>SUM(D572/C572)</f>
        <v>1.088857142857143</v>
      </c>
      <c r="F572" s="112"/>
      <c r="G572" s="62"/>
      <c r="H572" s="62"/>
    </row>
    <row r="573" spans="1:8" ht="12" customHeight="1">
      <c r="A573" s="15">
        <v>3413</v>
      </c>
      <c r="B573" s="95" t="s">
        <v>87</v>
      </c>
      <c r="C573" s="82"/>
      <c r="D573" s="82"/>
      <c r="E573" s="496"/>
      <c r="F573" s="30"/>
      <c r="G573" s="62"/>
      <c r="H573" s="62"/>
    </row>
    <row r="574" spans="1:8" ht="12" customHeight="1">
      <c r="A574" s="64"/>
      <c r="B574" s="65" t="s">
        <v>37</v>
      </c>
      <c r="C574" s="71">
        <v>950</v>
      </c>
      <c r="D574" s="71">
        <v>961</v>
      </c>
      <c r="E574" s="496">
        <f>SUM(D574/C574)</f>
        <v>1.0115789473684211</v>
      </c>
      <c r="F574" s="169"/>
      <c r="G574" s="62"/>
      <c r="H574" s="62"/>
    </row>
    <row r="575" spans="1:8" ht="12" customHeight="1">
      <c r="A575" s="64"/>
      <c r="B575" s="7" t="s">
        <v>342</v>
      </c>
      <c r="C575" s="71">
        <v>250</v>
      </c>
      <c r="D575" s="71">
        <v>268</v>
      </c>
      <c r="E575" s="496">
        <f>SUM(D575/C575)</f>
        <v>1.072</v>
      </c>
      <c r="F575" s="169"/>
      <c r="G575" s="62"/>
      <c r="H575" s="62"/>
    </row>
    <row r="576" spans="1:8" ht="12" customHeight="1">
      <c r="A576" s="64"/>
      <c r="B576" s="79" t="s">
        <v>321</v>
      </c>
      <c r="C576" s="227">
        <v>6800</v>
      </c>
      <c r="D576" s="227">
        <v>6980</v>
      </c>
      <c r="E576" s="496">
        <f>SUM(D576/C576)</f>
        <v>1.026470588235294</v>
      </c>
      <c r="F576" s="169"/>
      <c r="G576" s="62"/>
      <c r="H576" s="62"/>
    </row>
    <row r="577" spans="1:8" ht="12" customHeight="1">
      <c r="A577" s="64"/>
      <c r="B577" s="10" t="s">
        <v>45</v>
      </c>
      <c r="C577" s="227"/>
      <c r="D577" s="227"/>
      <c r="E577" s="496"/>
      <c r="F577" s="169"/>
      <c r="G577" s="62"/>
      <c r="H577" s="62"/>
    </row>
    <row r="578" spans="1:8" ht="12" customHeight="1">
      <c r="A578" s="64"/>
      <c r="B578" s="10" t="s">
        <v>333</v>
      </c>
      <c r="C578" s="71">
        <v>4500</v>
      </c>
      <c r="D578" s="71">
        <v>4500</v>
      </c>
      <c r="E578" s="496">
        <f>SUM(D578/C578)</f>
        <v>1</v>
      </c>
      <c r="F578" s="169"/>
      <c r="G578" s="62"/>
      <c r="H578" s="62"/>
    </row>
    <row r="579" spans="1:8" ht="12" customHeight="1" thickBot="1">
      <c r="A579" s="64"/>
      <c r="B579" s="423" t="s">
        <v>969</v>
      </c>
      <c r="C579" s="72"/>
      <c r="D579" s="72"/>
      <c r="E579" s="880"/>
      <c r="F579" s="29"/>
      <c r="G579" s="62"/>
      <c r="H579" s="62"/>
    </row>
    <row r="580" spans="1:8" ht="12" customHeight="1" thickBot="1">
      <c r="A580" s="49"/>
      <c r="B580" s="425" t="s">
        <v>80</v>
      </c>
      <c r="C580" s="76">
        <f>SUM(C574:C579)</f>
        <v>12500</v>
      </c>
      <c r="D580" s="76">
        <f>SUM(D574:D579)</f>
        <v>12709</v>
      </c>
      <c r="E580" s="881">
        <f>SUM(D580/C580)</f>
        <v>1.01672</v>
      </c>
      <c r="F580" s="112"/>
      <c r="G580" s="62"/>
      <c r="H580" s="62"/>
    </row>
    <row r="581" spans="1:8" ht="12" customHeight="1">
      <c r="A581" s="15">
        <v>3414</v>
      </c>
      <c r="B581" s="95" t="s">
        <v>960</v>
      </c>
      <c r="C581" s="82"/>
      <c r="D581" s="82"/>
      <c r="E581" s="496"/>
      <c r="F581" s="30"/>
      <c r="G581" s="62"/>
      <c r="H581" s="62"/>
    </row>
    <row r="582" spans="1:8" ht="12" customHeight="1">
      <c r="A582" s="64"/>
      <c r="B582" s="65" t="s">
        <v>37</v>
      </c>
      <c r="C582" s="71"/>
      <c r="D582" s="71"/>
      <c r="E582" s="496"/>
      <c r="F582" s="169"/>
      <c r="G582" s="62"/>
      <c r="H582" s="62"/>
    </row>
    <row r="583" spans="1:8" ht="12" customHeight="1">
      <c r="A583" s="64"/>
      <c r="B583" s="7" t="s">
        <v>342</v>
      </c>
      <c r="C583" s="71"/>
      <c r="D583" s="71"/>
      <c r="E583" s="496"/>
      <c r="F583" s="169"/>
      <c r="G583" s="62"/>
      <c r="H583" s="62"/>
    </row>
    <row r="584" spans="1:8" ht="12" customHeight="1">
      <c r="A584" s="64"/>
      <c r="B584" s="79" t="s">
        <v>321</v>
      </c>
      <c r="C584" s="227"/>
      <c r="D584" s="227"/>
      <c r="E584" s="496"/>
      <c r="F584" s="169"/>
      <c r="G584" s="62"/>
      <c r="H584" s="62"/>
    </row>
    <row r="585" spans="1:8" ht="12" customHeight="1">
      <c r="A585" s="64"/>
      <c r="B585" s="10" t="s">
        <v>45</v>
      </c>
      <c r="C585" s="227"/>
      <c r="D585" s="227"/>
      <c r="E585" s="496"/>
      <c r="F585" s="169"/>
      <c r="G585" s="62"/>
      <c r="H585" s="62"/>
    </row>
    <row r="586" spans="1:8" ht="12" customHeight="1">
      <c r="A586" s="64"/>
      <c r="B586" s="10" t="s">
        <v>333</v>
      </c>
      <c r="C586" s="71">
        <v>3000</v>
      </c>
      <c r="D586" s="71">
        <v>3000</v>
      </c>
      <c r="E586" s="496">
        <f>SUM(D586/C586)</f>
        <v>1</v>
      </c>
      <c r="F586" s="169"/>
      <c r="G586" s="62"/>
      <c r="H586" s="62"/>
    </row>
    <row r="587" spans="1:8" ht="12" customHeight="1" thickBot="1">
      <c r="A587" s="64"/>
      <c r="B587" s="423" t="s">
        <v>969</v>
      </c>
      <c r="C587" s="72"/>
      <c r="D587" s="72"/>
      <c r="E587" s="880"/>
      <c r="F587" s="29"/>
      <c r="G587" s="62"/>
      <c r="H587" s="62"/>
    </row>
    <row r="588" spans="1:8" ht="12" customHeight="1" thickBot="1">
      <c r="A588" s="49"/>
      <c r="B588" s="425" t="s">
        <v>80</v>
      </c>
      <c r="C588" s="76">
        <f>SUM(C582:C587)</f>
        <v>3000</v>
      </c>
      <c r="D588" s="76">
        <f>SUM(D582:D587)</f>
        <v>3000</v>
      </c>
      <c r="E588" s="883">
        <f>SUM(D588/C588)</f>
        <v>1</v>
      </c>
      <c r="F588" s="112"/>
      <c r="G588" s="62"/>
      <c r="H588" s="62"/>
    </row>
    <row r="589" spans="1:8" ht="12" customHeight="1">
      <c r="A589" s="15">
        <v>3415</v>
      </c>
      <c r="B589" s="95" t="s">
        <v>910</v>
      </c>
      <c r="C589" s="82"/>
      <c r="D589" s="82"/>
      <c r="E589" s="496"/>
      <c r="F589" s="30" t="s">
        <v>150</v>
      </c>
      <c r="G589" s="62"/>
      <c r="H589" s="62"/>
    </row>
    <row r="590" spans="1:8" ht="12" customHeight="1">
      <c r="A590" s="64"/>
      <c r="B590" s="65" t="s">
        <v>37</v>
      </c>
      <c r="C590" s="71"/>
      <c r="D590" s="71"/>
      <c r="E590" s="496"/>
      <c r="F590" s="169"/>
      <c r="G590" s="62"/>
      <c r="H590" s="62"/>
    </row>
    <row r="591" spans="1:8" ht="12" customHeight="1">
      <c r="A591" s="64"/>
      <c r="B591" s="7" t="s">
        <v>342</v>
      </c>
      <c r="C591" s="71"/>
      <c r="D591" s="71"/>
      <c r="E591" s="496"/>
      <c r="F591" s="169"/>
      <c r="G591" s="62"/>
      <c r="H591" s="62"/>
    </row>
    <row r="592" spans="1:8" ht="12" customHeight="1">
      <c r="A592" s="64"/>
      <c r="B592" s="79" t="s">
        <v>321</v>
      </c>
      <c r="C592" s="71"/>
      <c r="D592" s="71"/>
      <c r="E592" s="496"/>
      <c r="F592" s="169"/>
      <c r="G592" s="62"/>
      <c r="H592" s="62"/>
    </row>
    <row r="593" spans="1:8" ht="12" customHeight="1">
      <c r="A593" s="64"/>
      <c r="B593" s="10" t="s">
        <v>45</v>
      </c>
      <c r="C593" s="71"/>
      <c r="D593" s="71"/>
      <c r="E593" s="496"/>
      <c r="F593" s="169"/>
      <c r="G593" s="62"/>
      <c r="H593" s="62"/>
    </row>
    <row r="594" spans="1:8" ht="12" customHeight="1">
      <c r="A594" s="64"/>
      <c r="B594" s="10" t="s">
        <v>333</v>
      </c>
      <c r="C594" s="71">
        <v>3000</v>
      </c>
      <c r="D594" s="71">
        <v>3000</v>
      </c>
      <c r="E594" s="496">
        <f>SUM(D594/C594)</f>
        <v>1</v>
      </c>
      <c r="F594" s="169"/>
      <c r="G594" s="62"/>
      <c r="H594" s="62"/>
    </row>
    <row r="595" spans="1:8" ht="12" customHeight="1" thickBot="1">
      <c r="A595" s="64"/>
      <c r="B595" s="423" t="s">
        <v>969</v>
      </c>
      <c r="C595" s="72"/>
      <c r="D595" s="72"/>
      <c r="E595" s="880"/>
      <c r="F595" s="29"/>
      <c r="G595" s="62"/>
      <c r="H595" s="62"/>
    </row>
    <row r="596" spans="1:8" ht="12" customHeight="1" thickBot="1">
      <c r="A596" s="49"/>
      <c r="B596" s="425" t="s">
        <v>80</v>
      </c>
      <c r="C596" s="76">
        <f>SUM(C590:C595)</f>
        <v>3000</v>
      </c>
      <c r="D596" s="76">
        <f>SUM(D590:D595)</f>
        <v>3000</v>
      </c>
      <c r="E596" s="883">
        <f>SUM(D596/C596)</f>
        <v>1</v>
      </c>
      <c r="F596" s="112"/>
      <c r="G596" s="62"/>
      <c r="H596" s="62"/>
    </row>
    <row r="597" spans="1:8" ht="12" customHeight="1">
      <c r="A597" s="15">
        <v>3416</v>
      </c>
      <c r="B597" s="95" t="s">
        <v>137</v>
      </c>
      <c r="C597" s="82"/>
      <c r="D597" s="82"/>
      <c r="E597" s="496"/>
      <c r="F597" s="30" t="s">
        <v>150</v>
      </c>
      <c r="G597" s="62"/>
      <c r="H597" s="62"/>
    </row>
    <row r="598" spans="1:8" ht="12" customHeight="1">
      <c r="A598" s="64"/>
      <c r="B598" s="65" t="s">
        <v>37</v>
      </c>
      <c r="C598" s="71"/>
      <c r="D598" s="71"/>
      <c r="E598" s="496"/>
      <c r="F598" s="169"/>
      <c r="G598" s="62"/>
      <c r="H598" s="62"/>
    </row>
    <row r="599" spans="1:8" ht="12" customHeight="1">
      <c r="A599" s="64"/>
      <c r="B599" s="7" t="s">
        <v>342</v>
      </c>
      <c r="C599" s="71"/>
      <c r="D599" s="71"/>
      <c r="E599" s="496"/>
      <c r="F599" s="169"/>
      <c r="G599" s="62"/>
      <c r="H599" s="62"/>
    </row>
    <row r="600" spans="1:8" ht="12" customHeight="1">
      <c r="A600" s="64"/>
      <c r="B600" s="79" t="s">
        <v>321</v>
      </c>
      <c r="C600" s="71"/>
      <c r="D600" s="71"/>
      <c r="E600" s="496"/>
      <c r="F600" s="169"/>
      <c r="G600" s="62"/>
      <c r="H600" s="62"/>
    </row>
    <row r="601" spans="1:8" ht="12" customHeight="1">
      <c r="A601" s="64"/>
      <c r="B601" s="10" t="s">
        <v>45</v>
      </c>
      <c r="C601" s="71"/>
      <c r="D601" s="71"/>
      <c r="E601" s="496"/>
      <c r="F601" s="169"/>
      <c r="G601" s="62"/>
      <c r="H601" s="62"/>
    </row>
    <row r="602" spans="1:8" ht="12" customHeight="1">
      <c r="A602" s="64"/>
      <c r="B602" s="10" t="s">
        <v>333</v>
      </c>
      <c r="C602" s="71">
        <v>20000</v>
      </c>
      <c r="D602" s="71">
        <v>25000</v>
      </c>
      <c r="E602" s="496">
        <f>SUM(D602/C602)</f>
        <v>1.25</v>
      </c>
      <c r="F602" s="169"/>
      <c r="G602" s="62"/>
      <c r="H602" s="62"/>
    </row>
    <row r="603" spans="1:8" ht="12" customHeight="1" thickBot="1">
      <c r="A603" s="64"/>
      <c r="B603" s="423" t="s">
        <v>969</v>
      </c>
      <c r="C603" s="72"/>
      <c r="D603" s="72"/>
      <c r="E603" s="880"/>
      <c r="F603" s="29"/>
      <c r="G603" s="62"/>
      <c r="H603" s="62"/>
    </row>
    <row r="604" spans="1:8" ht="12" customHeight="1" thickBot="1">
      <c r="A604" s="49"/>
      <c r="B604" s="425" t="s">
        <v>80</v>
      </c>
      <c r="C604" s="76">
        <f>SUM(C598:C603)</f>
        <v>20000</v>
      </c>
      <c r="D604" s="76">
        <f>SUM(D598:D603)</f>
        <v>25000</v>
      </c>
      <c r="E604" s="883">
        <f>SUM(D604/C604)</f>
        <v>1.25</v>
      </c>
      <c r="F604" s="112"/>
      <c r="G604" s="62"/>
      <c r="H604" s="62"/>
    </row>
    <row r="605" spans="1:8" ht="12" customHeight="1">
      <c r="A605" s="15">
        <v>3420</v>
      </c>
      <c r="B605" s="100" t="s">
        <v>102</v>
      </c>
      <c r="C605" s="82">
        <f>SUM(C613+C621+C629+C661+C637+C645+C653+C669+C677+C685+C693+C702+C710+C718)</f>
        <v>140008</v>
      </c>
      <c r="D605" s="82">
        <f>SUM(D613+D621+D629+D661+D637+D645+D653+D669+D677+D685+D693+D702+D710+D718)</f>
        <v>173145</v>
      </c>
      <c r="E605" s="884">
        <f>SUM(D605/C605)</f>
        <v>1.236679332609565</v>
      </c>
      <c r="F605" s="30"/>
      <c r="G605" s="62"/>
      <c r="H605" s="62"/>
    </row>
    <row r="606" spans="1:8" ht="12" customHeight="1">
      <c r="A606" s="15">
        <v>3422</v>
      </c>
      <c r="B606" s="95" t="s">
        <v>89</v>
      </c>
      <c r="C606" s="82"/>
      <c r="D606" s="82"/>
      <c r="E606" s="496"/>
      <c r="F606" s="4"/>
      <c r="G606" s="62"/>
      <c r="H606" s="62"/>
    </row>
    <row r="607" spans="1:8" ht="12" customHeight="1">
      <c r="A607" s="64"/>
      <c r="B607" s="65" t="s">
        <v>37</v>
      </c>
      <c r="C607" s="71">
        <v>10800</v>
      </c>
      <c r="D607" s="71">
        <v>10800</v>
      </c>
      <c r="E607" s="496">
        <f>SUM(D607/C607)</f>
        <v>1</v>
      </c>
      <c r="F607" s="199"/>
      <c r="G607" s="62"/>
      <c r="H607" s="62"/>
    </row>
    <row r="608" spans="1:8" ht="12" customHeight="1">
      <c r="A608" s="64"/>
      <c r="B608" s="7" t="s">
        <v>342</v>
      </c>
      <c r="C608" s="71">
        <v>2800</v>
      </c>
      <c r="D608" s="71">
        <v>2843</v>
      </c>
      <c r="E608" s="496">
        <f>SUM(D608/C608)</f>
        <v>1.0153571428571428</v>
      </c>
      <c r="F608" s="5"/>
      <c r="G608" s="62"/>
      <c r="H608" s="62"/>
    </row>
    <row r="609" spans="1:8" ht="12" customHeight="1">
      <c r="A609" s="64"/>
      <c r="B609" s="79" t="s">
        <v>321</v>
      </c>
      <c r="C609" s="71">
        <v>11400</v>
      </c>
      <c r="D609" s="71">
        <v>16977</v>
      </c>
      <c r="E609" s="496">
        <f>SUM(D609/C609)</f>
        <v>1.4892105263157895</v>
      </c>
      <c r="F609" s="199"/>
      <c r="G609" s="62"/>
      <c r="H609" s="62"/>
    </row>
    <row r="610" spans="1:8" ht="12" customHeight="1">
      <c r="A610" s="64"/>
      <c r="B610" s="10" t="s">
        <v>45</v>
      </c>
      <c r="C610" s="71"/>
      <c r="D610" s="71"/>
      <c r="E610" s="496"/>
      <c r="F610" s="336"/>
      <c r="G610" s="62"/>
      <c r="H610" s="62"/>
    </row>
    <row r="611" spans="1:8" ht="12" customHeight="1">
      <c r="A611" s="64"/>
      <c r="B611" s="10" t="s">
        <v>333</v>
      </c>
      <c r="C611" s="71"/>
      <c r="D611" s="71"/>
      <c r="E611" s="496"/>
      <c r="F611" s="5"/>
      <c r="G611" s="62"/>
      <c r="H611" s="62"/>
    </row>
    <row r="612" spans="1:8" ht="12" customHeight="1" thickBot="1">
      <c r="A612" s="64"/>
      <c r="B612" s="423" t="s">
        <v>969</v>
      </c>
      <c r="C612" s="72"/>
      <c r="D612" s="72"/>
      <c r="E612" s="880"/>
      <c r="F612" s="29"/>
      <c r="G612" s="62"/>
      <c r="H612" s="62"/>
    </row>
    <row r="613" spans="1:8" ht="12" customHeight="1" thickBot="1">
      <c r="A613" s="49"/>
      <c r="B613" s="425" t="s">
        <v>80</v>
      </c>
      <c r="C613" s="76">
        <f>SUM(C607:C612)</f>
        <v>25000</v>
      </c>
      <c r="D613" s="76">
        <f>SUM(D607:D612)</f>
        <v>30620</v>
      </c>
      <c r="E613" s="883">
        <f>SUM(D613/C613)</f>
        <v>1.2248</v>
      </c>
      <c r="F613" s="170"/>
      <c r="G613" s="62"/>
      <c r="H613" s="62"/>
    </row>
    <row r="614" spans="1:8" ht="12" customHeight="1">
      <c r="A614" s="15">
        <v>3423</v>
      </c>
      <c r="B614" s="95" t="s">
        <v>88</v>
      </c>
      <c r="C614" s="82"/>
      <c r="D614" s="82"/>
      <c r="E614" s="496"/>
      <c r="F614" s="169"/>
      <c r="G614" s="62"/>
      <c r="H614" s="62"/>
    </row>
    <row r="615" spans="1:8" ht="12" customHeight="1">
      <c r="A615" s="64"/>
      <c r="B615" s="65" t="s">
        <v>37</v>
      </c>
      <c r="C615" s="71">
        <v>2850</v>
      </c>
      <c r="D615" s="71">
        <v>2850</v>
      </c>
      <c r="E615" s="496">
        <f>SUM(D615/C615)</f>
        <v>1</v>
      </c>
      <c r="F615" s="169"/>
      <c r="G615" s="62"/>
      <c r="H615" s="62"/>
    </row>
    <row r="616" spans="1:8" ht="12" customHeight="1">
      <c r="A616" s="64"/>
      <c r="B616" s="7" t="s">
        <v>342</v>
      </c>
      <c r="C616" s="71">
        <v>1300</v>
      </c>
      <c r="D616" s="71">
        <v>1400</v>
      </c>
      <c r="E616" s="496">
        <f>SUM(D616/C616)</f>
        <v>1.0769230769230769</v>
      </c>
      <c r="F616" s="169"/>
      <c r="G616" s="62"/>
      <c r="H616" s="62"/>
    </row>
    <row r="617" spans="1:8" ht="12" customHeight="1">
      <c r="A617" s="64"/>
      <c r="B617" s="79" t="s">
        <v>321</v>
      </c>
      <c r="C617" s="71">
        <v>3850</v>
      </c>
      <c r="D617" s="71">
        <v>4004</v>
      </c>
      <c r="E617" s="496">
        <f>SUM(D617/C617)</f>
        <v>1.04</v>
      </c>
      <c r="F617" s="169"/>
      <c r="G617" s="62"/>
      <c r="H617" s="62"/>
    </row>
    <row r="618" spans="1:8" ht="12" customHeight="1">
      <c r="A618" s="64"/>
      <c r="B618" s="10" t="s">
        <v>45</v>
      </c>
      <c r="C618" s="71"/>
      <c r="D618" s="71"/>
      <c r="E618" s="496"/>
      <c r="F618" s="169"/>
      <c r="G618" s="62"/>
      <c r="H618" s="62"/>
    </row>
    <row r="619" spans="1:8" ht="12" customHeight="1">
      <c r="A619" s="64"/>
      <c r="B619" s="10" t="s">
        <v>333</v>
      </c>
      <c r="C619" s="71">
        <v>2000</v>
      </c>
      <c r="D619" s="71">
        <v>2500</v>
      </c>
      <c r="E619" s="496">
        <f>SUM(D619/C619)</f>
        <v>1.25</v>
      </c>
      <c r="F619" s="169"/>
      <c r="G619" s="62"/>
      <c r="H619" s="62"/>
    </row>
    <row r="620" spans="1:8" ht="12" customHeight="1" thickBot="1">
      <c r="A620" s="64"/>
      <c r="B620" s="423" t="s">
        <v>969</v>
      </c>
      <c r="C620" s="72"/>
      <c r="D620" s="72"/>
      <c r="E620" s="880"/>
      <c r="F620" s="29"/>
      <c r="G620" s="62"/>
      <c r="H620" s="62"/>
    </row>
    <row r="621" spans="1:8" ht="12.75" customHeight="1" thickBot="1">
      <c r="A621" s="49"/>
      <c r="B621" s="425" t="s">
        <v>80</v>
      </c>
      <c r="C621" s="76">
        <f>SUM(C615:C620)</f>
        <v>10000</v>
      </c>
      <c r="D621" s="76">
        <f>SUM(D615:D620)</f>
        <v>10754</v>
      </c>
      <c r="E621" s="883">
        <f>SUM(D621/C621)</f>
        <v>1.0754</v>
      </c>
      <c r="F621" s="170"/>
      <c r="G621" s="62"/>
      <c r="H621" s="62"/>
    </row>
    <row r="622" spans="1:8" ht="12.75" customHeight="1">
      <c r="A622" s="15">
        <v>3424</v>
      </c>
      <c r="B622" s="95" t="s">
        <v>340</v>
      </c>
      <c r="C622" s="82"/>
      <c r="D622" s="82"/>
      <c r="E622" s="496"/>
      <c r="F622" s="169"/>
      <c r="G622" s="62"/>
      <c r="H622" s="62"/>
    </row>
    <row r="623" spans="1:8" ht="12.75" customHeight="1">
      <c r="A623" s="64"/>
      <c r="B623" s="65" t="s">
        <v>37</v>
      </c>
      <c r="C623" s="71">
        <v>900</v>
      </c>
      <c r="D623" s="71">
        <v>900</v>
      </c>
      <c r="E623" s="496">
        <f>SUM(D623/C623)</f>
        <v>1</v>
      </c>
      <c r="F623" s="169"/>
      <c r="G623" s="62"/>
      <c r="H623" s="62"/>
    </row>
    <row r="624" spans="1:8" ht="12.75" customHeight="1">
      <c r="A624" s="64"/>
      <c r="B624" s="7" t="s">
        <v>342</v>
      </c>
      <c r="C624" s="71">
        <v>150</v>
      </c>
      <c r="D624" s="71">
        <v>150</v>
      </c>
      <c r="E624" s="496">
        <f>SUM(D624/C624)</f>
        <v>1</v>
      </c>
      <c r="F624" s="169"/>
      <c r="G624" s="62"/>
      <c r="H624" s="62"/>
    </row>
    <row r="625" spans="1:8" ht="12.75" customHeight="1">
      <c r="A625" s="64"/>
      <c r="B625" s="79" t="s">
        <v>321</v>
      </c>
      <c r="C625" s="71">
        <v>4720</v>
      </c>
      <c r="D625" s="71">
        <v>7334</v>
      </c>
      <c r="E625" s="496">
        <f>SUM(D625/C625)</f>
        <v>1.553813559322034</v>
      </c>
      <c r="F625" s="169"/>
      <c r="G625" s="62"/>
      <c r="H625" s="62"/>
    </row>
    <row r="626" spans="1:8" ht="12.75" customHeight="1">
      <c r="A626" s="64"/>
      <c r="B626" s="10" t="s">
        <v>45</v>
      </c>
      <c r="C626" s="71"/>
      <c r="D626" s="71"/>
      <c r="E626" s="496"/>
      <c r="F626" s="169"/>
      <c r="G626" s="62"/>
      <c r="H626" s="62"/>
    </row>
    <row r="627" spans="1:8" ht="12.75" customHeight="1">
      <c r="A627" s="64"/>
      <c r="B627" s="10" t="s">
        <v>333</v>
      </c>
      <c r="C627" s="71"/>
      <c r="D627" s="71"/>
      <c r="E627" s="496"/>
      <c r="F627" s="169"/>
      <c r="G627" s="62"/>
      <c r="H627" s="62"/>
    </row>
    <row r="628" spans="1:8" ht="12.75" customHeight="1" thickBot="1">
      <c r="A628" s="64"/>
      <c r="B628" s="423" t="s">
        <v>969</v>
      </c>
      <c r="C628" s="72"/>
      <c r="D628" s="72"/>
      <c r="E628" s="880"/>
      <c r="F628" s="29"/>
      <c r="G628" s="62"/>
      <c r="H628" s="62"/>
    </row>
    <row r="629" spans="1:8" ht="12.75" customHeight="1" thickBot="1">
      <c r="A629" s="49"/>
      <c r="B629" s="425" t="s">
        <v>80</v>
      </c>
      <c r="C629" s="76">
        <f>SUM(C623:C628)</f>
        <v>5770</v>
      </c>
      <c r="D629" s="76">
        <f>SUM(D623:D628)</f>
        <v>8384</v>
      </c>
      <c r="E629" s="881">
        <f>SUM(D629/C629)</f>
        <v>1.4530329289428077</v>
      </c>
      <c r="F629" s="170"/>
      <c r="G629" s="62"/>
      <c r="H629" s="62"/>
    </row>
    <row r="630" spans="1:8" ht="12.75" customHeight="1">
      <c r="A630" s="428">
        <v>3425</v>
      </c>
      <c r="B630" s="414" t="s">
        <v>875</v>
      </c>
      <c r="C630" s="415"/>
      <c r="D630" s="415"/>
      <c r="E630" s="496"/>
      <c r="F630" s="430"/>
      <c r="G630" s="62"/>
      <c r="H630" s="62"/>
    </row>
    <row r="631" spans="1:8" ht="12.75" customHeight="1">
      <c r="A631" s="140"/>
      <c r="B631" s="417" t="s">
        <v>37</v>
      </c>
      <c r="C631" s="418"/>
      <c r="D631" s="418"/>
      <c r="E631" s="496"/>
      <c r="F631" s="430"/>
      <c r="G631" s="62"/>
      <c r="H631" s="62"/>
    </row>
    <row r="632" spans="1:8" ht="12.75" customHeight="1">
      <c r="A632" s="140"/>
      <c r="B632" s="420" t="s">
        <v>342</v>
      </c>
      <c r="C632" s="418"/>
      <c r="D632" s="418"/>
      <c r="E632" s="496"/>
      <c r="F632" s="430"/>
      <c r="G632" s="62"/>
      <c r="H632" s="62"/>
    </row>
    <row r="633" spans="1:8" ht="12.75" customHeight="1">
      <c r="A633" s="140"/>
      <c r="B633" s="421" t="s">
        <v>321</v>
      </c>
      <c r="C633" s="418">
        <v>4200</v>
      </c>
      <c r="D633" s="418">
        <v>8342</v>
      </c>
      <c r="E633" s="496">
        <f>SUM(D633/C633)</f>
        <v>1.9861904761904763</v>
      </c>
      <c r="F633" s="169"/>
      <c r="G633" s="62"/>
      <c r="H633" s="62"/>
    </row>
    <row r="634" spans="1:8" ht="12.75" customHeight="1">
      <c r="A634" s="140"/>
      <c r="B634" s="422" t="s">
        <v>45</v>
      </c>
      <c r="C634" s="418"/>
      <c r="D634" s="418"/>
      <c r="E634" s="496"/>
      <c r="F634" s="169"/>
      <c r="G634" s="62"/>
      <c r="H634" s="62"/>
    </row>
    <row r="635" spans="1:8" ht="12.75" customHeight="1">
      <c r="A635" s="140"/>
      <c r="B635" s="422" t="s">
        <v>333</v>
      </c>
      <c r="C635" s="418"/>
      <c r="D635" s="418"/>
      <c r="E635" s="496"/>
      <c r="F635" s="430"/>
      <c r="G635" s="62"/>
      <c r="H635" s="62"/>
    </row>
    <row r="636" spans="1:8" ht="12.75" customHeight="1" thickBot="1">
      <c r="A636" s="140"/>
      <c r="B636" s="423" t="s">
        <v>969</v>
      </c>
      <c r="C636" s="449"/>
      <c r="D636" s="449"/>
      <c r="E636" s="880"/>
      <c r="F636" s="432"/>
      <c r="G636" s="62"/>
      <c r="H636" s="62"/>
    </row>
    <row r="637" spans="1:8" ht="12.75" customHeight="1" thickBot="1">
      <c r="A637" s="424"/>
      <c r="B637" s="425" t="s">
        <v>80</v>
      </c>
      <c r="C637" s="426">
        <f>SUM(C631:C636)</f>
        <v>4200</v>
      </c>
      <c r="D637" s="426">
        <f>SUM(D631:D636)</f>
        <v>8342</v>
      </c>
      <c r="E637" s="881">
        <f>SUM(D637/C637)</f>
        <v>1.9861904761904763</v>
      </c>
      <c r="F637" s="433"/>
      <c r="G637" s="62"/>
      <c r="H637" s="62"/>
    </row>
    <row r="638" spans="1:8" ht="12.75" customHeight="1">
      <c r="A638" s="428">
        <v>3426</v>
      </c>
      <c r="B638" s="414" t="s">
        <v>439</v>
      </c>
      <c r="C638" s="415"/>
      <c r="D638" s="415"/>
      <c r="E638" s="496"/>
      <c r="F638" s="430"/>
      <c r="G638" s="62"/>
      <c r="H638" s="62"/>
    </row>
    <row r="639" spans="1:8" ht="12.75" customHeight="1">
      <c r="A639" s="140"/>
      <c r="B639" s="417" t="s">
        <v>37</v>
      </c>
      <c r="C639" s="418">
        <v>1500</v>
      </c>
      <c r="D639" s="418">
        <v>1500</v>
      </c>
      <c r="E639" s="496">
        <f>SUM(D639/C639)</f>
        <v>1</v>
      </c>
      <c r="F639" s="430"/>
      <c r="G639" s="62"/>
      <c r="H639" s="62"/>
    </row>
    <row r="640" spans="1:8" ht="12.75" customHeight="1">
      <c r="A640" s="140"/>
      <c r="B640" s="420" t="s">
        <v>342</v>
      </c>
      <c r="C640" s="418">
        <v>400</v>
      </c>
      <c r="D640" s="418">
        <v>400</v>
      </c>
      <c r="E640" s="496">
        <f>SUM(D640/C640)</f>
        <v>1</v>
      </c>
      <c r="F640" s="430"/>
      <c r="G640" s="62"/>
      <c r="H640" s="62"/>
    </row>
    <row r="641" spans="1:8" ht="12.75" customHeight="1">
      <c r="A641" s="140"/>
      <c r="B641" s="421" t="s">
        <v>321</v>
      </c>
      <c r="C641" s="418">
        <v>56100</v>
      </c>
      <c r="D641" s="418">
        <v>69526</v>
      </c>
      <c r="E641" s="496">
        <f>SUM(D641/C641)</f>
        <v>1.2393226381461675</v>
      </c>
      <c r="F641" s="169"/>
      <c r="G641" s="62"/>
      <c r="H641" s="62"/>
    </row>
    <row r="642" spans="1:8" ht="12.75" customHeight="1">
      <c r="A642" s="140"/>
      <c r="B642" s="422" t="s">
        <v>45</v>
      </c>
      <c r="C642" s="418"/>
      <c r="D642" s="418"/>
      <c r="E642" s="496"/>
      <c r="F642" s="169"/>
      <c r="G642" s="62"/>
      <c r="H642" s="62"/>
    </row>
    <row r="643" spans="1:8" ht="12.75" customHeight="1">
      <c r="A643" s="140"/>
      <c r="B643" s="422" t="s">
        <v>333</v>
      </c>
      <c r="C643" s="418"/>
      <c r="D643" s="418"/>
      <c r="E643" s="496"/>
      <c r="F643" s="430"/>
      <c r="G643" s="62"/>
      <c r="H643" s="62"/>
    </row>
    <row r="644" spans="1:8" ht="12.75" customHeight="1" thickBot="1">
      <c r="A644" s="140"/>
      <c r="B644" s="423" t="s">
        <v>969</v>
      </c>
      <c r="C644" s="449"/>
      <c r="D644" s="449"/>
      <c r="E644" s="880"/>
      <c r="F644" s="434"/>
      <c r="G644" s="62"/>
      <c r="H644" s="62"/>
    </row>
    <row r="645" spans="1:8" ht="12.75" customHeight="1" thickBot="1">
      <c r="A645" s="424"/>
      <c r="B645" s="425" t="s">
        <v>80</v>
      </c>
      <c r="C645" s="426">
        <f>SUM(C639:C644)</f>
        <v>58000</v>
      </c>
      <c r="D645" s="426">
        <f>SUM(D639:D644)</f>
        <v>71426</v>
      </c>
      <c r="E645" s="881">
        <f>SUM(D645/C645)</f>
        <v>1.2314827586206896</v>
      </c>
      <c r="F645" s="433"/>
      <c r="G645" s="62"/>
      <c r="H645" s="62"/>
    </row>
    <row r="646" spans="1:8" ht="12.75" customHeight="1">
      <c r="A646" s="428">
        <v>3427</v>
      </c>
      <c r="B646" s="414" t="s">
        <v>876</v>
      </c>
      <c r="C646" s="415"/>
      <c r="D646" s="415"/>
      <c r="E646" s="496"/>
      <c r="F646" s="430"/>
      <c r="G646" s="62"/>
      <c r="H646" s="62"/>
    </row>
    <row r="647" spans="1:8" ht="12.75" customHeight="1">
      <c r="A647" s="140"/>
      <c r="B647" s="417" t="s">
        <v>37</v>
      </c>
      <c r="C647" s="418">
        <v>2900</v>
      </c>
      <c r="D647" s="418">
        <v>2900</v>
      </c>
      <c r="E647" s="496">
        <f>SUM(D647/C647)</f>
        <v>1</v>
      </c>
      <c r="F647" s="430"/>
      <c r="G647" s="62"/>
      <c r="H647" s="62"/>
    </row>
    <row r="648" spans="1:8" ht="12.75" customHeight="1">
      <c r="A648" s="140"/>
      <c r="B648" s="420" t="s">
        <v>342</v>
      </c>
      <c r="C648" s="418">
        <v>780</v>
      </c>
      <c r="D648" s="418">
        <v>780</v>
      </c>
      <c r="E648" s="496">
        <f>SUM(D648/C648)</f>
        <v>1</v>
      </c>
      <c r="F648" s="430"/>
      <c r="G648" s="62"/>
      <c r="H648" s="62"/>
    </row>
    <row r="649" spans="1:8" ht="12.75" customHeight="1">
      <c r="A649" s="140"/>
      <c r="B649" s="421" t="s">
        <v>321</v>
      </c>
      <c r="C649" s="418">
        <v>10320</v>
      </c>
      <c r="D649" s="418">
        <v>11901</v>
      </c>
      <c r="E649" s="496">
        <f>SUM(D649/C649)</f>
        <v>1.1531976744186045</v>
      </c>
      <c r="F649" s="169"/>
      <c r="G649" s="62"/>
      <c r="H649" s="62"/>
    </row>
    <row r="650" spans="1:8" ht="12.75" customHeight="1">
      <c r="A650" s="140"/>
      <c r="B650" s="422" t="s">
        <v>45</v>
      </c>
      <c r="C650" s="418"/>
      <c r="D650" s="418"/>
      <c r="E650" s="496"/>
      <c r="F650" s="169"/>
      <c r="G650" s="62"/>
      <c r="H650" s="62"/>
    </row>
    <row r="651" spans="1:8" ht="12.75" customHeight="1">
      <c r="A651" s="140"/>
      <c r="B651" s="422" t="s">
        <v>333</v>
      </c>
      <c r="C651" s="418"/>
      <c r="D651" s="418"/>
      <c r="E651" s="496"/>
      <c r="F651" s="430"/>
      <c r="G651" s="62"/>
      <c r="H651" s="62"/>
    </row>
    <row r="652" spans="1:8" ht="12.75" customHeight="1" thickBot="1">
      <c r="A652" s="140"/>
      <c r="B652" s="423" t="s">
        <v>969</v>
      </c>
      <c r="C652" s="449"/>
      <c r="D652" s="449"/>
      <c r="E652" s="880"/>
      <c r="F652" s="432"/>
      <c r="G652" s="62"/>
      <c r="H652" s="62"/>
    </row>
    <row r="653" spans="1:8" ht="12.75" customHeight="1" thickBot="1">
      <c r="A653" s="424"/>
      <c r="B653" s="425" t="s">
        <v>80</v>
      </c>
      <c r="C653" s="426">
        <f>SUM(C647:C652)</f>
        <v>14000</v>
      </c>
      <c r="D653" s="426">
        <f>SUM(D647:D652)</f>
        <v>15581</v>
      </c>
      <c r="E653" s="881">
        <f>SUM(D653/C653)</f>
        <v>1.1129285714285715</v>
      </c>
      <c r="F653" s="433"/>
      <c r="G653" s="62"/>
      <c r="H653" s="62"/>
    </row>
    <row r="654" spans="1:8" ht="12.75" customHeight="1">
      <c r="A654" s="15">
        <v>3428</v>
      </c>
      <c r="B654" s="95" t="s">
        <v>430</v>
      </c>
      <c r="C654" s="82"/>
      <c r="D654" s="82"/>
      <c r="E654" s="496"/>
      <c r="F654" s="169"/>
      <c r="G654" s="62"/>
      <c r="H654" s="62"/>
    </row>
    <row r="655" spans="1:8" ht="12.75" customHeight="1">
      <c r="A655" s="64"/>
      <c r="B655" s="65" t="s">
        <v>37</v>
      </c>
      <c r="C655" s="71"/>
      <c r="D655" s="71"/>
      <c r="E655" s="496"/>
      <c r="F655" s="169"/>
      <c r="G655" s="62"/>
      <c r="H655" s="62"/>
    </row>
    <row r="656" spans="1:8" ht="12.75" customHeight="1">
      <c r="A656" s="64"/>
      <c r="B656" s="7" t="s">
        <v>342</v>
      </c>
      <c r="C656" s="71"/>
      <c r="D656" s="71"/>
      <c r="E656" s="496"/>
      <c r="F656" s="169"/>
      <c r="G656" s="62"/>
      <c r="H656" s="62"/>
    </row>
    <row r="657" spans="1:8" ht="12.75" customHeight="1">
      <c r="A657" s="64"/>
      <c r="B657" s="79" t="s">
        <v>321</v>
      </c>
      <c r="C657" s="71">
        <v>2538</v>
      </c>
      <c r="D657" s="71">
        <v>2538</v>
      </c>
      <c r="E657" s="496">
        <f>SUM(D657/C657)</f>
        <v>1</v>
      </c>
      <c r="F657" s="169"/>
      <c r="G657" s="62"/>
      <c r="H657" s="62"/>
    </row>
    <row r="658" spans="1:8" ht="12.75" customHeight="1">
      <c r="A658" s="64"/>
      <c r="B658" s="10" t="s">
        <v>45</v>
      </c>
      <c r="C658" s="71"/>
      <c r="D658" s="71"/>
      <c r="E658" s="496"/>
      <c r="F658" s="169"/>
      <c r="G658" s="62"/>
      <c r="H658" s="62"/>
    </row>
    <row r="659" spans="1:8" ht="12.75" customHeight="1">
      <c r="A659" s="64"/>
      <c r="B659" s="10" t="s">
        <v>333</v>
      </c>
      <c r="C659" s="71"/>
      <c r="D659" s="71"/>
      <c r="E659" s="496"/>
      <c r="F659" s="169"/>
      <c r="G659" s="62"/>
      <c r="H659" s="62"/>
    </row>
    <row r="660" spans="1:8" ht="12.75" customHeight="1" thickBot="1">
      <c r="A660" s="64"/>
      <c r="B660" s="423" t="s">
        <v>969</v>
      </c>
      <c r="C660" s="72"/>
      <c r="D660" s="72"/>
      <c r="E660" s="880"/>
      <c r="F660" s="29"/>
      <c r="G660" s="62"/>
      <c r="H660" s="62"/>
    </row>
    <row r="661" spans="1:8" ht="12.75" customHeight="1" thickBot="1">
      <c r="A661" s="49"/>
      <c r="B661" s="425" t="s">
        <v>80</v>
      </c>
      <c r="C661" s="76">
        <f>SUM(C655:C660)</f>
        <v>2538</v>
      </c>
      <c r="D661" s="76">
        <f>SUM(D655:D660)</f>
        <v>2538</v>
      </c>
      <c r="E661" s="881">
        <f>SUM(D661/C661)</f>
        <v>1</v>
      </c>
      <c r="F661" s="170"/>
      <c r="G661" s="62"/>
      <c r="H661" s="62"/>
    </row>
    <row r="662" spans="1:8" ht="12.75" customHeight="1">
      <c r="A662" s="428">
        <v>3429</v>
      </c>
      <c r="B662" s="414" t="s">
        <v>851</v>
      </c>
      <c r="C662" s="415"/>
      <c r="D662" s="415"/>
      <c r="E662" s="496"/>
      <c r="F662" s="430"/>
      <c r="G662" s="62"/>
      <c r="H662" s="62"/>
    </row>
    <row r="663" spans="1:8" ht="12.75" customHeight="1">
      <c r="A663" s="140"/>
      <c r="B663" s="417" t="s">
        <v>37</v>
      </c>
      <c r="C663" s="418"/>
      <c r="D663" s="418"/>
      <c r="E663" s="496"/>
      <c r="F663" s="430"/>
      <c r="G663" s="62"/>
      <c r="H663" s="62"/>
    </row>
    <row r="664" spans="1:8" ht="12.75" customHeight="1">
      <c r="A664" s="140"/>
      <c r="B664" s="420" t="s">
        <v>342</v>
      </c>
      <c r="C664" s="418"/>
      <c r="D664" s="418"/>
      <c r="E664" s="496"/>
      <c r="F664" s="430"/>
      <c r="G664" s="62"/>
      <c r="H664" s="62"/>
    </row>
    <row r="665" spans="1:8" ht="12.75" customHeight="1">
      <c r="A665" s="140"/>
      <c r="B665" s="421" t="s">
        <v>321</v>
      </c>
      <c r="C665" s="418">
        <v>2500</v>
      </c>
      <c r="D665" s="418">
        <v>2500</v>
      </c>
      <c r="E665" s="496">
        <f>SUM(D665/C665)</f>
        <v>1</v>
      </c>
      <c r="F665" s="169"/>
      <c r="G665" s="62"/>
      <c r="H665" s="62"/>
    </row>
    <row r="666" spans="1:8" ht="12.75" customHeight="1">
      <c r="A666" s="140"/>
      <c r="B666" s="422" t="s">
        <v>45</v>
      </c>
      <c r="C666" s="418"/>
      <c r="D666" s="418"/>
      <c r="E666" s="496"/>
      <c r="F666" s="169"/>
      <c r="G666" s="62"/>
      <c r="H666" s="62"/>
    </row>
    <row r="667" spans="1:8" ht="12.75" customHeight="1">
      <c r="A667" s="140"/>
      <c r="B667" s="422" t="s">
        <v>333</v>
      </c>
      <c r="C667" s="418"/>
      <c r="D667" s="418"/>
      <c r="E667" s="496"/>
      <c r="F667" s="430"/>
      <c r="G667" s="62"/>
      <c r="H667" s="62"/>
    </row>
    <row r="668" spans="1:8" ht="12.75" customHeight="1" thickBot="1">
      <c r="A668" s="140"/>
      <c r="B668" s="423" t="s">
        <v>969</v>
      </c>
      <c r="C668" s="449"/>
      <c r="D668" s="449"/>
      <c r="E668" s="880"/>
      <c r="F668" s="432"/>
      <c r="G668" s="62"/>
      <c r="H668" s="62"/>
    </row>
    <row r="669" spans="1:8" ht="12.75" customHeight="1" thickBot="1">
      <c r="A669" s="424"/>
      <c r="B669" s="425" t="s">
        <v>80</v>
      </c>
      <c r="C669" s="426">
        <f>SUM(C663:C668)</f>
        <v>2500</v>
      </c>
      <c r="D669" s="426">
        <f>SUM(D663:D668)</f>
        <v>2500</v>
      </c>
      <c r="E669" s="881">
        <f>SUM(D669/C669)</f>
        <v>1</v>
      </c>
      <c r="F669" s="433"/>
      <c r="G669" s="62"/>
      <c r="H669" s="62"/>
    </row>
    <row r="670" spans="1:8" ht="12.75" customHeight="1">
      <c r="A670" s="428">
        <v>3430</v>
      </c>
      <c r="B670" s="414" t="s">
        <v>862</v>
      </c>
      <c r="C670" s="415"/>
      <c r="D670" s="415"/>
      <c r="E670" s="496"/>
      <c r="F670" s="430"/>
      <c r="G670" s="62"/>
      <c r="H670" s="62"/>
    </row>
    <row r="671" spans="1:8" ht="12.75" customHeight="1">
      <c r="A671" s="140"/>
      <c r="B671" s="417" t="s">
        <v>37</v>
      </c>
      <c r="C671" s="418"/>
      <c r="D671" s="418"/>
      <c r="E671" s="496"/>
      <c r="F671" s="430"/>
      <c r="G671" s="62"/>
      <c r="H671" s="62"/>
    </row>
    <row r="672" spans="1:8" ht="12.75" customHeight="1">
      <c r="A672" s="140"/>
      <c r="B672" s="420" t="s">
        <v>342</v>
      </c>
      <c r="C672" s="418"/>
      <c r="D672" s="418"/>
      <c r="E672" s="496"/>
      <c r="F672" s="430"/>
      <c r="G672" s="62"/>
      <c r="H672" s="62"/>
    </row>
    <row r="673" spans="1:8" ht="12.75" customHeight="1">
      <c r="A673" s="140"/>
      <c r="B673" s="421" t="s">
        <v>321</v>
      </c>
      <c r="C673" s="418">
        <v>500</v>
      </c>
      <c r="D673" s="418">
        <v>500</v>
      </c>
      <c r="E673" s="496">
        <f>SUM(D673/C673)</f>
        <v>1</v>
      </c>
      <c r="F673" s="169"/>
      <c r="G673" s="62"/>
      <c r="H673" s="62"/>
    </row>
    <row r="674" spans="1:8" ht="12.75" customHeight="1">
      <c r="A674" s="140"/>
      <c r="B674" s="422" t="s">
        <v>45</v>
      </c>
      <c r="C674" s="418"/>
      <c r="D674" s="418"/>
      <c r="E674" s="496"/>
      <c r="F674" s="169"/>
      <c r="G674" s="62"/>
      <c r="H674" s="62"/>
    </row>
    <row r="675" spans="1:8" ht="12.75" customHeight="1">
      <c r="A675" s="140"/>
      <c r="B675" s="422" t="s">
        <v>333</v>
      </c>
      <c r="C675" s="418"/>
      <c r="D675" s="418"/>
      <c r="E675" s="496"/>
      <c r="F675" s="430"/>
      <c r="G675" s="62"/>
      <c r="H675" s="62"/>
    </row>
    <row r="676" spans="1:8" ht="12.75" customHeight="1" thickBot="1">
      <c r="A676" s="140"/>
      <c r="B676" s="423" t="s">
        <v>969</v>
      </c>
      <c r="C676" s="449"/>
      <c r="D676" s="449"/>
      <c r="E676" s="880"/>
      <c r="F676" s="432"/>
      <c r="G676" s="62"/>
      <c r="H676" s="62"/>
    </row>
    <row r="677" spans="1:8" ht="12.75" customHeight="1" thickBot="1">
      <c r="A677" s="424"/>
      <c r="B677" s="425" t="s">
        <v>80</v>
      </c>
      <c r="C677" s="426">
        <f>SUM(C671:C676)</f>
        <v>500</v>
      </c>
      <c r="D677" s="426">
        <f>SUM(D671:D676)</f>
        <v>500</v>
      </c>
      <c r="E677" s="881">
        <f>SUM(D677/C677)</f>
        <v>1</v>
      </c>
      <c r="F677" s="433"/>
      <c r="G677" s="62"/>
      <c r="H677" s="62"/>
    </row>
    <row r="678" spans="1:8" ht="12.75" customHeight="1">
      <c r="A678" s="428">
        <v>3431</v>
      </c>
      <c r="B678" s="414" t="s">
        <v>133</v>
      </c>
      <c r="C678" s="415"/>
      <c r="D678" s="415"/>
      <c r="E678" s="496"/>
      <c r="F678" s="430"/>
      <c r="G678" s="62"/>
      <c r="H678" s="62"/>
    </row>
    <row r="679" spans="1:8" ht="12.75" customHeight="1">
      <c r="A679" s="140"/>
      <c r="B679" s="417" t="s">
        <v>37</v>
      </c>
      <c r="C679" s="418"/>
      <c r="D679" s="418"/>
      <c r="E679" s="496"/>
      <c r="F679" s="430"/>
      <c r="G679" s="62"/>
      <c r="H679" s="62"/>
    </row>
    <row r="680" spans="1:8" ht="12.75" customHeight="1">
      <c r="A680" s="140"/>
      <c r="B680" s="420" t="s">
        <v>342</v>
      </c>
      <c r="C680" s="418"/>
      <c r="D680" s="418"/>
      <c r="E680" s="496"/>
      <c r="F680" s="430"/>
      <c r="G680" s="62"/>
      <c r="H680" s="62"/>
    </row>
    <row r="681" spans="1:8" ht="12.75" customHeight="1">
      <c r="A681" s="140"/>
      <c r="B681" s="421" t="s">
        <v>321</v>
      </c>
      <c r="C681" s="418">
        <v>5000</v>
      </c>
      <c r="D681" s="418">
        <v>10000</v>
      </c>
      <c r="E681" s="496">
        <f>SUM(D681/C681)</f>
        <v>2</v>
      </c>
      <c r="F681" s="430"/>
      <c r="G681" s="62"/>
      <c r="H681" s="62"/>
    </row>
    <row r="682" spans="1:8" ht="12.75" customHeight="1">
      <c r="A682" s="140"/>
      <c r="B682" s="422" t="s">
        <v>45</v>
      </c>
      <c r="C682" s="418"/>
      <c r="D682" s="418"/>
      <c r="E682" s="496"/>
      <c r="F682" s="430"/>
      <c r="G682" s="62"/>
      <c r="H682" s="62"/>
    </row>
    <row r="683" spans="1:8" ht="12.75" customHeight="1">
      <c r="A683" s="140"/>
      <c r="B683" s="422" t="s">
        <v>333</v>
      </c>
      <c r="C683" s="418"/>
      <c r="D683" s="418"/>
      <c r="E683" s="496"/>
      <c r="F683" s="430"/>
      <c r="G683" s="62"/>
      <c r="H683" s="62"/>
    </row>
    <row r="684" spans="1:8" ht="12.75" customHeight="1" thickBot="1">
      <c r="A684" s="140"/>
      <c r="B684" s="423" t="s">
        <v>969</v>
      </c>
      <c r="C684" s="449"/>
      <c r="D684" s="449"/>
      <c r="E684" s="880"/>
      <c r="F684" s="432"/>
      <c r="G684" s="62"/>
      <c r="H684" s="62"/>
    </row>
    <row r="685" spans="1:8" ht="12.75" customHeight="1" thickBot="1">
      <c r="A685" s="424"/>
      <c r="B685" s="425" t="s">
        <v>80</v>
      </c>
      <c r="C685" s="426">
        <f>SUM(C679:C684)</f>
        <v>5000</v>
      </c>
      <c r="D685" s="426">
        <f>SUM(D679:D684)</f>
        <v>10000</v>
      </c>
      <c r="E685" s="881">
        <f>SUM(D685/C685)</f>
        <v>2</v>
      </c>
      <c r="F685" s="433"/>
      <c r="G685" s="62"/>
      <c r="H685" s="62"/>
    </row>
    <row r="686" spans="1:8" ht="12.75" customHeight="1">
      <c r="A686" s="428">
        <v>3432</v>
      </c>
      <c r="B686" s="414" t="s">
        <v>864</v>
      </c>
      <c r="C686" s="415"/>
      <c r="D686" s="415"/>
      <c r="E686" s="496"/>
      <c r="F686" s="430"/>
      <c r="G686" s="62"/>
      <c r="H686" s="62"/>
    </row>
    <row r="687" spans="1:8" ht="12.75" customHeight="1">
      <c r="A687" s="140"/>
      <c r="B687" s="417" t="s">
        <v>37</v>
      </c>
      <c r="C687" s="418"/>
      <c r="D687" s="418"/>
      <c r="E687" s="496"/>
      <c r="F687" s="430"/>
      <c r="G687" s="62"/>
      <c r="H687" s="62"/>
    </row>
    <row r="688" spans="1:8" ht="12.75" customHeight="1">
      <c r="A688" s="140"/>
      <c r="B688" s="420" t="s">
        <v>342</v>
      </c>
      <c r="C688" s="418"/>
      <c r="D688" s="418"/>
      <c r="E688" s="496"/>
      <c r="F688" s="430"/>
      <c r="G688" s="62"/>
      <c r="H688" s="62"/>
    </row>
    <row r="689" spans="1:8" ht="12.75" customHeight="1">
      <c r="A689" s="140"/>
      <c r="B689" s="421" t="s">
        <v>321</v>
      </c>
      <c r="C689" s="418">
        <v>5000</v>
      </c>
      <c r="D689" s="418">
        <v>5000</v>
      </c>
      <c r="E689" s="496">
        <f>SUM(D689/C689)</f>
        <v>1</v>
      </c>
      <c r="F689" s="169"/>
      <c r="G689" s="62"/>
      <c r="H689" s="62"/>
    </row>
    <row r="690" spans="1:8" ht="12.75" customHeight="1">
      <c r="A690" s="140"/>
      <c r="B690" s="422" t="s">
        <v>45</v>
      </c>
      <c r="C690" s="418"/>
      <c r="D690" s="418"/>
      <c r="E690" s="496"/>
      <c r="F690" s="169"/>
      <c r="G690" s="62"/>
      <c r="H690" s="62"/>
    </row>
    <row r="691" spans="1:8" ht="12.75" customHeight="1">
      <c r="A691" s="140"/>
      <c r="B691" s="422" t="s">
        <v>333</v>
      </c>
      <c r="C691" s="418"/>
      <c r="D691" s="418"/>
      <c r="E691" s="496"/>
      <c r="F691" s="430"/>
      <c r="G691" s="62"/>
      <c r="H691" s="62"/>
    </row>
    <row r="692" spans="1:8" ht="12.75" customHeight="1" thickBot="1">
      <c r="A692" s="140"/>
      <c r="B692" s="423" t="s">
        <v>969</v>
      </c>
      <c r="C692" s="449"/>
      <c r="D692" s="449"/>
      <c r="E692" s="880"/>
      <c r="F692" s="432"/>
      <c r="G692" s="62"/>
      <c r="H692" s="62"/>
    </row>
    <row r="693" spans="1:8" ht="12.75" customHeight="1" thickBot="1">
      <c r="A693" s="424"/>
      <c r="B693" s="425" t="s">
        <v>80</v>
      </c>
      <c r="C693" s="426">
        <f>SUM(C687:C692)</f>
        <v>5000</v>
      </c>
      <c r="D693" s="426">
        <f>SUM(D687:D692)</f>
        <v>5000</v>
      </c>
      <c r="E693" s="881">
        <f>SUM(D693/C693)</f>
        <v>1</v>
      </c>
      <c r="F693" s="433"/>
      <c r="G693" s="62"/>
      <c r="H693" s="62"/>
    </row>
    <row r="694" spans="1:8" ht="12.75" customHeight="1">
      <c r="A694" s="428">
        <v>3433</v>
      </c>
      <c r="B694" s="414" t="s">
        <v>865</v>
      </c>
      <c r="C694" s="415"/>
      <c r="D694" s="415"/>
      <c r="E694" s="496"/>
      <c r="F694" s="430"/>
      <c r="G694" s="62"/>
      <c r="H694" s="62"/>
    </row>
    <row r="695" spans="1:8" ht="12.75" customHeight="1">
      <c r="A695" s="140"/>
      <c r="B695" s="417" t="s">
        <v>37</v>
      </c>
      <c r="C695" s="418"/>
      <c r="D695" s="418"/>
      <c r="E695" s="496"/>
      <c r="F695" s="430"/>
      <c r="G695" s="62"/>
      <c r="H695" s="62"/>
    </row>
    <row r="696" spans="1:8" ht="12.75" customHeight="1">
      <c r="A696" s="140"/>
      <c r="B696" s="420" t="s">
        <v>342</v>
      </c>
      <c r="C696" s="418"/>
      <c r="D696" s="418"/>
      <c r="E696" s="496"/>
      <c r="F696" s="430"/>
      <c r="G696" s="62"/>
      <c r="H696" s="62"/>
    </row>
    <row r="697" spans="1:8" ht="12.75" customHeight="1">
      <c r="A697" s="140"/>
      <c r="B697" s="421" t="s">
        <v>321</v>
      </c>
      <c r="C697" s="418">
        <v>3000</v>
      </c>
      <c r="D697" s="418">
        <v>3000</v>
      </c>
      <c r="E697" s="496">
        <f>SUM(D697/C697)</f>
        <v>1</v>
      </c>
      <c r="F697" s="169"/>
      <c r="G697" s="62"/>
      <c r="H697" s="62"/>
    </row>
    <row r="698" spans="1:8" ht="12.75" customHeight="1">
      <c r="A698" s="140"/>
      <c r="B698" s="422" t="s">
        <v>45</v>
      </c>
      <c r="C698" s="418"/>
      <c r="D698" s="418"/>
      <c r="E698" s="496"/>
      <c r="F698" s="169"/>
      <c r="G698" s="62"/>
      <c r="H698" s="62"/>
    </row>
    <row r="699" spans="1:8" ht="12.75" customHeight="1">
      <c r="A699" s="140"/>
      <c r="B699" s="422" t="s">
        <v>333</v>
      </c>
      <c r="C699" s="418"/>
      <c r="D699" s="418"/>
      <c r="E699" s="496"/>
      <c r="F699" s="430"/>
      <c r="G699" s="62"/>
      <c r="H699" s="62"/>
    </row>
    <row r="700" spans="1:8" ht="12.75" customHeight="1">
      <c r="A700" s="140"/>
      <c r="B700" s="422" t="s">
        <v>45</v>
      </c>
      <c r="C700" s="418"/>
      <c r="D700" s="418"/>
      <c r="E700" s="496"/>
      <c r="F700" s="431"/>
      <c r="G700" s="62"/>
      <c r="H700" s="62"/>
    </row>
    <row r="701" spans="1:8" ht="12.75" customHeight="1" thickBot="1">
      <c r="A701" s="140"/>
      <c r="B701" s="423" t="s">
        <v>969</v>
      </c>
      <c r="C701" s="449"/>
      <c r="D701" s="449"/>
      <c r="E701" s="880"/>
      <c r="F701" s="432"/>
      <c r="G701" s="62"/>
      <c r="H701" s="62"/>
    </row>
    <row r="702" spans="1:8" ht="12.75" customHeight="1" thickBot="1">
      <c r="A702" s="424"/>
      <c r="B702" s="425" t="s">
        <v>80</v>
      </c>
      <c r="C702" s="426">
        <f>SUM(C695:C701)</f>
        <v>3000</v>
      </c>
      <c r="D702" s="426">
        <f>SUM(D695:D701)</f>
        <v>3000</v>
      </c>
      <c r="E702" s="881">
        <f>SUM(D702/C702)</f>
        <v>1</v>
      </c>
      <c r="F702" s="433"/>
      <c r="G702" s="62"/>
      <c r="H702" s="62"/>
    </row>
    <row r="703" spans="1:8" ht="12.75" customHeight="1">
      <c r="A703" s="428">
        <v>3434</v>
      </c>
      <c r="B703" s="414" t="s">
        <v>866</v>
      </c>
      <c r="C703" s="415"/>
      <c r="D703" s="415"/>
      <c r="E703" s="496"/>
      <c r="F703" s="430"/>
      <c r="G703" s="62"/>
      <c r="H703" s="62"/>
    </row>
    <row r="704" spans="1:8" ht="12.75" customHeight="1">
      <c r="A704" s="140"/>
      <c r="B704" s="417" t="s">
        <v>37</v>
      </c>
      <c r="C704" s="418"/>
      <c r="D704" s="418"/>
      <c r="E704" s="496"/>
      <c r="F704" s="430"/>
      <c r="G704" s="62"/>
      <c r="H704" s="62"/>
    </row>
    <row r="705" spans="1:8" ht="12.75" customHeight="1">
      <c r="A705" s="140"/>
      <c r="B705" s="420" t="s">
        <v>342</v>
      </c>
      <c r="C705" s="418"/>
      <c r="D705" s="418"/>
      <c r="E705" s="496"/>
      <c r="F705" s="430"/>
      <c r="G705" s="62"/>
      <c r="H705" s="62"/>
    </row>
    <row r="706" spans="1:8" ht="12.75" customHeight="1">
      <c r="A706" s="140"/>
      <c r="B706" s="421" t="s">
        <v>321</v>
      </c>
      <c r="C706" s="418">
        <v>3000</v>
      </c>
      <c r="D706" s="418">
        <v>3000</v>
      </c>
      <c r="E706" s="496">
        <f>SUM(D706/C706)</f>
        <v>1</v>
      </c>
      <c r="F706" s="169"/>
      <c r="G706" s="62"/>
      <c r="H706" s="62"/>
    </row>
    <row r="707" spans="1:8" ht="12.75" customHeight="1">
      <c r="A707" s="140"/>
      <c r="B707" s="422" t="s">
        <v>45</v>
      </c>
      <c r="C707" s="418"/>
      <c r="D707" s="418"/>
      <c r="E707" s="496"/>
      <c r="F707" s="169"/>
      <c r="G707" s="62"/>
      <c r="H707" s="62"/>
    </row>
    <row r="708" spans="1:8" ht="12.75" customHeight="1">
      <c r="A708" s="140"/>
      <c r="B708" s="422" t="s">
        <v>333</v>
      </c>
      <c r="C708" s="418"/>
      <c r="D708" s="418"/>
      <c r="E708" s="496"/>
      <c r="F708" s="430"/>
      <c r="G708" s="62"/>
      <c r="H708" s="62"/>
    </row>
    <row r="709" spans="1:8" ht="12.75" customHeight="1" thickBot="1">
      <c r="A709" s="140"/>
      <c r="B709" s="423" t="s">
        <v>969</v>
      </c>
      <c r="C709" s="449"/>
      <c r="D709" s="449"/>
      <c r="E709" s="880"/>
      <c r="F709" s="432"/>
      <c r="G709" s="62"/>
      <c r="H709" s="62"/>
    </row>
    <row r="710" spans="1:8" ht="12.75" customHeight="1" thickBot="1">
      <c r="A710" s="424"/>
      <c r="B710" s="425" t="s">
        <v>80</v>
      </c>
      <c r="C710" s="426">
        <f>SUM(C704:C709)</f>
        <v>3000</v>
      </c>
      <c r="D710" s="426">
        <f>SUM(D704:D709)</f>
        <v>3000</v>
      </c>
      <c r="E710" s="881">
        <f>SUM(D710/C710)</f>
        <v>1</v>
      </c>
      <c r="F710" s="433"/>
      <c r="G710" s="62"/>
      <c r="H710" s="62"/>
    </row>
    <row r="711" spans="1:8" ht="12" customHeight="1">
      <c r="A711" s="428">
        <v>3435</v>
      </c>
      <c r="B711" s="304" t="s">
        <v>305</v>
      </c>
      <c r="C711" s="452"/>
      <c r="D711" s="452"/>
      <c r="E711" s="496"/>
      <c r="F711" s="647"/>
      <c r="G711" s="62"/>
      <c r="H711" s="62"/>
    </row>
    <row r="712" spans="1:8" ht="12.75" customHeight="1">
      <c r="A712" s="428"/>
      <c r="B712" s="417" t="s">
        <v>37</v>
      </c>
      <c r="C712" s="458"/>
      <c r="D712" s="458"/>
      <c r="E712" s="496"/>
      <c r="F712" s="490"/>
      <c r="G712" s="62"/>
      <c r="H712" s="62"/>
    </row>
    <row r="713" spans="1:8" ht="12.75" customHeight="1">
      <c r="A713" s="428"/>
      <c r="B713" s="420" t="s">
        <v>342</v>
      </c>
      <c r="C713" s="458"/>
      <c r="D713" s="458"/>
      <c r="E713" s="496"/>
      <c r="F713" s="490"/>
      <c r="G713" s="62"/>
      <c r="H713" s="62"/>
    </row>
    <row r="714" spans="1:8" ht="12.75" customHeight="1">
      <c r="A714" s="428"/>
      <c r="B714" s="421" t="s">
        <v>321</v>
      </c>
      <c r="C714" s="453">
        <v>1500</v>
      </c>
      <c r="D714" s="453">
        <v>1500</v>
      </c>
      <c r="E714" s="496">
        <f>SUM(D714/C714)</f>
        <v>1</v>
      </c>
      <c r="F714" s="490"/>
      <c r="G714" s="62"/>
      <c r="H714" s="62"/>
    </row>
    <row r="715" spans="1:8" ht="12.75" customHeight="1">
      <c r="A715" s="428"/>
      <c r="B715" s="422" t="s">
        <v>45</v>
      </c>
      <c r="C715" s="453"/>
      <c r="D715" s="453"/>
      <c r="E715" s="496"/>
      <c r="F715" s="490"/>
      <c r="G715" s="62"/>
      <c r="H715" s="62"/>
    </row>
    <row r="716" spans="1:8" ht="12.75" customHeight="1">
      <c r="A716" s="428"/>
      <c r="B716" s="422" t="s">
        <v>333</v>
      </c>
      <c r="C716" s="458"/>
      <c r="D716" s="458"/>
      <c r="E716" s="496"/>
      <c r="F716" s="490"/>
      <c r="G716" s="62"/>
      <c r="H716" s="62"/>
    </row>
    <row r="717" spans="1:8" ht="14.25" customHeight="1" thickBot="1">
      <c r="A717" s="428"/>
      <c r="B717" s="423" t="s">
        <v>969</v>
      </c>
      <c r="C717" s="458"/>
      <c r="D717" s="458"/>
      <c r="E717" s="880"/>
      <c r="F717" s="490"/>
      <c r="G717" s="62"/>
      <c r="H717" s="62"/>
    </row>
    <row r="718" spans="1:8" ht="14.25" customHeight="1" thickBot="1">
      <c r="A718" s="424"/>
      <c r="B718" s="425" t="s">
        <v>80</v>
      </c>
      <c r="C718" s="426">
        <f>SUM(C712:C717)</f>
        <v>1500</v>
      </c>
      <c r="D718" s="426">
        <f>SUM(D712:D717)</f>
        <v>1500</v>
      </c>
      <c r="E718" s="881">
        <f>SUM(D718/C718)</f>
        <v>1</v>
      </c>
      <c r="F718" s="433"/>
      <c r="G718" s="62"/>
      <c r="H718" s="62"/>
    </row>
    <row r="719" spans="1:8" ht="12.75" customHeight="1">
      <c r="A719" s="428">
        <v>3451</v>
      </c>
      <c r="B719" s="414" t="s">
        <v>69</v>
      </c>
      <c r="C719" s="458"/>
      <c r="D719" s="458"/>
      <c r="E719" s="496"/>
      <c r="F719" s="431"/>
      <c r="G719" s="62"/>
      <c r="H719" s="62"/>
    </row>
    <row r="720" spans="1:8" ht="12.75" customHeight="1">
      <c r="A720" s="140"/>
      <c r="B720" s="417" t="s">
        <v>37</v>
      </c>
      <c r="C720" s="418"/>
      <c r="D720" s="418"/>
      <c r="E720" s="496"/>
      <c r="F720" s="430"/>
      <c r="G720" s="62"/>
      <c r="H720" s="62"/>
    </row>
    <row r="721" spans="1:8" ht="12.75" customHeight="1">
      <c r="A721" s="140"/>
      <c r="B721" s="420" t="s">
        <v>342</v>
      </c>
      <c r="C721" s="418"/>
      <c r="D721" s="418"/>
      <c r="E721" s="496"/>
      <c r="F721" s="430"/>
      <c r="G721" s="62"/>
      <c r="H721" s="62"/>
    </row>
    <row r="722" spans="1:8" ht="12.75" customHeight="1">
      <c r="A722" s="140"/>
      <c r="B722" s="421" t="s">
        <v>321</v>
      </c>
      <c r="C722" s="418">
        <v>1500</v>
      </c>
      <c r="D722" s="418">
        <v>1516</v>
      </c>
      <c r="E722" s="496">
        <f>SUM(D722/C722)</f>
        <v>1.0106666666666666</v>
      </c>
      <c r="F722" s="169"/>
      <c r="G722" s="62"/>
      <c r="H722" s="62"/>
    </row>
    <row r="723" spans="1:8" ht="12.75" customHeight="1">
      <c r="A723" s="140"/>
      <c r="B723" s="422" t="s">
        <v>45</v>
      </c>
      <c r="C723" s="418"/>
      <c r="D723" s="418"/>
      <c r="E723" s="496"/>
      <c r="F723" s="169"/>
      <c r="G723" s="62"/>
      <c r="H723" s="62"/>
    </row>
    <row r="724" spans="1:8" ht="12.75" customHeight="1">
      <c r="A724" s="140"/>
      <c r="B724" s="422" t="s">
        <v>333</v>
      </c>
      <c r="C724" s="418"/>
      <c r="D724" s="418"/>
      <c r="E724" s="496"/>
      <c r="F724" s="430"/>
      <c r="G724" s="62"/>
      <c r="H724" s="62"/>
    </row>
    <row r="725" spans="1:8" ht="12.75" customHeight="1" thickBot="1">
      <c r="A725" s="140"/>
      <c r="B725" s="423" t="s">
        <v>969</v>
      </c>
      <c r="C725" s="449"/>
      <c r="D725" s="449"/>
      <c r="E725" s="880"/>
      <c r="F725" s="432"/>
      <c r="G725" s="62"/>
      <c r="H725" s="62"/>
    </row>
    <row r="726" spans="1:8" ht="12.75" customHeight="1" thickBot="1">
      <c r="A726" s="424"/>
      <c r="B726" s="425" t="s">
        <v>80</v>
      </c>
      <c r="C726" s="426">
        <f>SUM(C720:C725)</f>
        <v>1500</v>
      </c>
      <c r="D726" s="426">
        <f>SUM(D720:D725)</f>
        <v>1516</v>
      </c>
      <c r="E726" s="881">
        <f>SUM(D726/C726)</f>
        <v>1.0106666666666666</v>
      </c>
      <c r="F726" s="433"/>
      <c r="G726" s="62"/>
      <c r="H726" s="62"/>
    </row>
    <row r="727" spans="1:8" ht="12.75" customHeight="1">
      <c r="A727" s="428">
        <v>3452</v>
      </c>
      <c r="B727" s="414" t="s">
        <v>854</v>
      </c>
      <c r="C727" s="415"/>
      <c r="D727" s="415"/>
      <c r="E727" s="496"/>
      <c r="F727" s="430"/>
      <c r="G727" s="62"/>
      <c r="H727" s="62"/>
    </row>
    <row r="728" spans="1:8" ht="12.75" customHeight="1">
      <c r="A728" s="140"/>
      <c r="B728" s="417" t="s">
        <v>37</v>
      </c>
      <c r="C728" s="418"/>
      <c r="D728" s="418"/>
      <c r="E728" s="496"/>
      <c r="F728" s="430"/>
      <c r="G728" s="62"/>
      <c r="H728" s="62"/>
    </row>
    <row r="729" spans="1:8" ht="12.75" customHeight="1">
      <c r="A729" s="140"/>
      <c r="B729" s="420" t="s">
        <v>342</v>
      </c>
      <c r="C729" s="418"/>
      <c r="D729" s="418"/>
      <c r="E729" s="496"/>
      <c r="F729" s="430"/>
      <c r="G729" s="62"/>
      <c r="H729" s="62"/>
    </row>
    <row r="730" spans="1:8" ht="12.75" customHeight="1">
      <c r="A730" s="140"/>
      <c r="B730" s="421" t="s">
        <v>321</v>
      </c>
      <c r="C730" s="418"/>
      <c r="D730" s="418"/>
      <c r="E730" s="496"/>
      <c r="F730" s="430"/>
      <c r="G730" s="62"/>
      <c r="H730" s="62"/>
    </row>
    <row r="731" spans="1:8" ht="12.75" customHeight="1">
      <c r="A731" s="140"/>
      <c r="B731" s="422" t="s">
        <v>45</v>
      </c>
      <c r="C731" s="418"/>
      <c r="D731" s="418"/>
      <c r="E731" s="496"/>
      <c r="F731" s="430"/>
      <c r="G731" s="62"/>
      <c r="H731" s="62"/>
    </row>
    <row r="732" spans="1:8" ht="12.75" customHeight="1">
      <c r="A732" s="140"/>
      <c r="B732" s="422" t="s">
        <v>333</v>
      </c>
      <c r="C732" s="418"/>
      <c r="D732" s="418"/>
      <c r="E732" s="496"/>
      <c r="F732" s="430"/>
      <c r="G732" s="62"/>
      <c r="H732" s="62"/>
    </row>
    <row r="733" spans="1:8" ht="12.75" customHeight="1" thickBot="1">
      <c r="A733" s="140"/>
      <c r="B733" s="423" t="s">
        <v>858</v>
      </c>
      <c r="C733" s="449">
        <v>2707</v>
      </c>
      <c r="D733" s="449">
        <v>2707</v>
      </c>
      <c r="E733" s="880">
        <f>SUM(D733/C733)</f>
        <v>1</v>
      </c>
      <c r="F733" s="432"/>
      <c r="G733" s="62"/>
      <c r="H733" s="62"/>
    </row>
    <row r="734" spans="1:8" ht="12.75" customHeight="1" thickBot="1">
      <c r="A734" s="424"/>
      <c r="B734" s="425" t="s">
        <v>80</v>
      </c>
      <c r="C734" s="426">
        <f>SUM(C728:C733)</f>
        <v>2707</v>
      </c>
      <c r="D734" s="426">
        <f>SUM(D728:D733)</f>
        <v>2707</v>
      </c>
      <c r="E734" s="881">
        <f>SUM(D734/C734)</f>
        <v>1</v>
      </c>
      <c r="F734" s="433"/>
      <c r="G734" s="62"/>
      <c r="H734" s="62"/>
    </row>
    <row r="735" spans="1:8" ht="12" customHeight="1">
      <c r="A735" s="80">
        <v>3600</v>
      </c>
      <c r="B735" s="95" t="s">
        <v>901</v>
      </c>
      <c r="C735" s="82"/>
      <c r="D735" s="82"/>
      <c r="E735" s="496"/>
      <c r="F735" s="4"/>
      <c r="G735" s="62"/>
      <c r="H735" s="62"/>
    </row>
    <row r="736" spans="1:8" ht="12" customHeight="1">
      <c r="A736" s="80"/>
      <c r="B736" s="190" t="s">
        <v>929</v>
      </c>
      <c r="C736" s="82"/>
      <c r="D736" s="82"/>
      <c r="E736" s="496"/>
      <c r="F736" s="4"/>
      <c r="G736" s="62"/>
      <c r="H736" s="62"/>
    </row>
    <row r="737" spans="1:8" ht="12" customHeight="1">
      <c r="A737" s="78"/>
      <c r="B737" s="65" t="s">
        <v>37</v>
      </c>
      <c r="C737" s="71">
        <f>SUM(C11+C20+C28+C37+C47+C55+C63+C72+C80+C88+C96+C104+C113+C121+C129+C137+C145+C154+C162+C170+C178+C186+C194+C203+C211+C219+C227+C235+C244+C252+C260+C268+C276+C285+C294+C302+C310+C318+C327+C336+C344+C352+C360+C368+C376+C385+C394+C402+C410+C418+C426+C435+C443+C451+C459+C467+C475+C483+C491+C499+C508+C516+C524+C532+C540+C558+C566+C574+C582+C590+C598+C607+C615+C623+C631+C639+C647+C655+C663+C671+C679+C687+C695+C704+C712+C720+C728)</f>
        <v>78936</v>
      </c>
      <c r="D737" s="71">
        <f>SUM(D11+D20+D28+D37+D47+D55+D63+D72+D80+D88+D96+D104+D113+D121+D129+D137+D145+D154+D162+D170+D178+D186+D194+D203+D211+D219+D227+D235+D244+D252+D260+D268+D276+D285+D294+D302+D310+D318+D327+D336+D344+D352+D360+D368+D376+D385+D394+D402+D410+D418+D426+D435+D443+D451+D459+D467+D475+D483+D491+D499+D508+D516+D524+D532+D540+D558+D566+D574+D582+D590+D598+D607+D615+D623+D631+D639+D647+D655+D663+D671+D679+D687+D695+D704+D712+D720+D728+D548)</f>
        <v>79942</v>
      </c>
      <c r="E737" s="496">
        <f aca="true" t="shared" si="0" ref="E737:E742">SUM(D737/C737)</f>
        <v>1.0127445018749366</v>
      </c>
      <c r="F737" s="5"/>
      <c r="G737" s="62"/>
      <c r="H737" s="62"/>
    </row>
    <row r="738" spans="1:8" ht="12" customHeight="1">
      <c r="A738" s="78"/>
      <c r="B738" s="10" t="s">
        <v>30</v>
      </c>
      <c r="C738" s="71">
        <f>SUM(C12+C21+C29+C38+C48+C56+C64+C73+C81+C89+C97+C105+C114+C122+C130+C138+C146+C155+C163+C171+C179+C187+C195+C204+C212+C220+C228+C236+C245+C253+C261+C269+C277+C286+C295+C303+C311+C319+C328+C337+C345+C353+C361+C369+C377+C386+C395+C403+C411+C419+C427+C436+C444+C452+C460+C468+C476+C484+C492+C500+C509+C517+C525+C533+C541+C559+C567+C575+C583+C591+C599+C608+C616+C624+C632+C640+C648+C656+C664+C672+C680+C688+C696+C705+C713+C721+C729)</f>
        <v>21911</v>
      </c>
      <c r="D738" s="71">
        <f>SUM(D12+D21+D29+D38+D48+D56+D64+D73+D81+D89+D97+D105+D114+D122+D130+D138+D146+D155+D163+D171+D179+D187+D195+D204+D212+D220+D228+D236+D245+D253+D261+D269+D277+D286+D295+D303+D311+D319+D328+D337+D345+D353+D361+D369+D377+D386+D395+D403+D411+D419+D427+D436+D444+D452+D460+D468+D476+D484+D492+D500+D509+D517+D525+D533+D541+D559+D567+D575+D583+D591+D599+D608+D616+D624+D632+D640+D648+D656+D664+D672+D680+D688+D696+D705+D713+D721+D729+D549)</f>
        <v>22419</v>
      </c>
      <c r="E738" s="496">
        <f t="shared" si="0"/>
        <v>1.0231847017479805</v>
      </c>
      <c r="F738" s="5"/>
      <c r="G738" s="62"/>
      <c r="H738" s="62"/>
    </row>
    <row r="739" spans="1:8" ht="12" customHeight="1">
      <c r="A739" s="78"/>
      <c r="B739" s="10" t="s">
        <v>339</v>
      </c>
      <c r="C739" s="71">
        <f>SUM(C13+C22+C30+C39+C49+C57+C65+C74+C82+C90+C98+C106+C115+C123+C131+C139+C147+C156+C164+C172+C180+C188+C196+C205+C213+C221+C229+C237+C246+C254+C262+C270+C278+C287+C296+C304+C312+C320+C329+C338+C346+C354+C362+C370+C378+C387+C396+C404+C412+C420+C428+C437+C445+C453+C461+C469+C477+C485+C493+C501+C510+C518+C526+C534+C542+C560+C568+C576+C584+C592+C600+C609+C617+C625+C633+C641+C649+C657+C665+C673+C681+C689+C697+C706+C714+C722+C730)</f>
        <v>2742401</v>
      </c>
      <c r="D739" s="71">
        <f>SUM(D13+D22+D30+D39+D49+D57+D65+D74+D82+D90+D98+D106+D115+D123+D131+D139+D147+D156+D164+D172+D180+D188+D196+D205+D213+D221+D229+D237+D246+D254+D262+D270+D278+D287+D296+D304+D312+D320+D329+D338+D346+D354+D362+D370+D378+D387+D396+D404+D412+D420+D428+D437+D445+D453+D461+D469+D477+D485+D493+D501+D510+D518+D526+D534+D542+D560+D568+D576+D584+D592+D600+D609+D617+D625+D633+D641+D649+D657+D665+D673+D681+D689+D697+D706+D714+D722+D730)</f>
        <v>2903333</v>
      </c>
      <c r="E739" s="496">
        <f t="shared" si="0"/>
        <v>1.0586828840858795</v>
      </c>
      <c r="F739" s="2"/>
      <c r="G739" s="62"/>
      <c r="H739" s="62"/>
    </row>
    <row r="740" spans="1:8" ht="12" customHeight="1">
      <c r="A740" s="78"/>
      <c r="B740" s="7" t="s">
        <v>45</v>
      </c>
      <c r="C740" s="71">
        <f>SUM(C14+C23+C31+C40+C50+C58+C66+C75+C83+C91+C99+C107+C116+C124+C132+C140+C148+C157+C165+C173+C181+C189+C197+C206+C214+C222+C230+C238+C247+C255+C263+C271+C279+C288+C297+C305+C313+C321+C330+C339+C347+C355+C363+C371+C379+C388+C397+C405+C413+C421+C429+C438+C446+C454+C462+C470+C478+C486+C494+C502+C511+C519+C527+C535+C543+C561+C569+C577+C585+C593+C601+C610+C618+C626+C634+C642+C650+C658+C666+C674+C682+C690+C698+C707+C715+C723+C731)</f>
        <v>185205</v>
      </c>
      <c r="D740" s="71">
        <f>SUM(D14+D23+D31+D40+D50+D58+D66+D75+D83+D91+D99+D107+D116+D124+D132+D140+D148+D157+D165+D173+D181+D189+D197+D206+D214+D222+D230+D238+D247+D255+D263+D271+D279+D288+D297+D305+D313+D321+D330+D339+D347+D355+D363+D371+D379+D388+D397+D405+D413+D421+D429+D438+D446+D454+D462+D470+D478+D486+D494+D502+D511+D519+D527+D535+D543+D561+D569+D577+D585+D593+D601+D610+D618+D626+D634+D642+D650+D658+D666+D674+D682+D690+D698+D707+D715+D723+D731)</f>
        <v>256796</v>
      </c>
      <c r="E740" s="496">
        <f t="shared" si="0"/>
        <v>1.3865500391458114</v>
      </c>
      <c r="F740" s="2"/>
      <c r="G740" s="62"/>
      <c r="H740" s="62"/>
    </row>
    <row r="741" spans="1:8" ht="12" customHeight="1" thickBot="1">
      <c r="A741" s="78"/>
      <c r="B741" s="236" t="s">
        <v>333</v>
      </c>
      <c r="C741" s="159">
        <f>SUM(C15+C24+C32+C41+C51+C59+C67+C76+C84+C92+C100+C108+C117+C125+C133+C141+C149+C158+C166+C174+C182+C190+C198+C207+C215+C223+C231+C239+C248+C256+C264+C272+C280+C289+C298+C306+C314+C322+C331+C340+C348+C356+C364+C372+C380+C389+C398+C406+C414+C422+C430+C439+C447+C455+C463+C471+C479+C487+C495+C503+C512+C520+C528+C536+C544+C562+C570+C578+C586+C594+C602+C611+C619+C627+C635+C643+C651+C659+C667+C675+C683+C691+C699+C708+C716+C724+C732)</f>
        <v>90000</v>
      </c>
      <c r="D741" s="159">
        <f>SUM(D15+D24+D32+D41+D51+D59+D67+D76+D84+D92+D100+D108+D117+D125+D133+D141+D149+D158+D166+D174+D182+D190+D198+D207+D215+D223+D231+D239+D248+D256+D264+D272+D280+D289+D298+D306+D314+D322+D331+D340+D348+D356+D364+D372+D380+D389+D398+D406+D414+D422+D430+D439+D447+D455+D463+D471+D479+D487+D495+D503+D512+D520+D528+D536+D544+D562+D570+D578+D586+D594+D602+D611+D619+D627+D635+D643+D651+D659+D667+D675+D683+D691+D699+D708+D716+D724+D732)</f>
        <v>102897</v>
      </c>
      <c r="E741" s="880">
        <f t="shared" si="0"/>
        <v>1.1433</v>
      </c>
      <c r="F741" s="171"/>
      <c r="G741" s="62"/>
      <c r="H741" s="62"/>
    </row>
    <row r="742" spans="1:8" ht="12" customHeight="1" thickBot="1">
      <c r="A742" s="78"/>
      <c r="B742" s="150" t="s">
        <v>916</v>
      </c>
      <c r="C742" s="241">
        <f>SUM(C737:C741)</f>
        <v>3118453</v>
      </c>
      <c r="D742" s="241">
        <f>SUM(D737:D741)</f>
        <v>3365387</v>
      </c>
      <c r="E742" s="881">
        <f t="shared" si="0"/>
        <v>1.079184775271585</v>
      </c>
      <c r="F742" s="29"/>
      <c r="G742" s="62"/>
      <c r="H742" s="62"/>
    </row>
    <row r="743" spans="1:8" ht="12" customHeight="1">
      <c r="A743" s="78"/>
      <c r="B743" s="230" t="s">
        <v>930</v>
      </c>
      <c r="C743" s="71"/>
      <c r="D743" s="71"/>
      <c r="E743" s="496"/>
      <c r="F743" s="4"/>
      <c r="G743" s="62"/>
      <c r="H743" s="62"/>
    </row>
    <row r="744" spans="1:8" ht="12" customHeight="1">
      <c r="A744" s="78"/>
      <c r="B744" s="10" t="s">
        <v>249</v>
      </c>
      <c r="C744" s="71">
        <f>SUM(C273+C733)</f>
        <v>32806</v>
      </c>
      <c r="D744" s="71">
        <f>SUM(D273+D733)</f>
        <v>36256</v>
      </c>
      <c r="E744" s="496">
        <f>SUM(D744/C744)</f>
        <v>1.1051636895689814</v>
      </c>
      <c r="F744" s="4"/>
      <c r="G744" s="62"/>
      <c r="H744" s="62"/>
    </row>
    <row r="745" spans="1:8" ht="12" customHeight="1">
      <c r="A745" s="78"/>
      <c r="B745" s="10" t="s">
        <v>250</v>
      </c>
      <c r="C745" s="71"/>
      <c r="D745" s="71"/>
      <c r="E745" s="496"/>
      <c r="F745" s="5"/>
      <c r="G745" s="62"/>
      <c r="H745" s="62"/>
    </row>
    <row r="746" spans="1:8" ht="12" customHeight="1" thickBot="1">
      <c r="A746" s="78"/>
      <c r="B746" s="236" t="s">
        <v>24</v>
      </c>
      <c r="C746" s="159">
        <f>SUM(C53)</f>
        <v>500000</v>
      </c>
      <c r="D746" s="159">
        <f>SUM(D53+D175+D183)</f>
        <v>869055</v>
      </c>
      <c r="E746" s="880">
        <f>SUM(D746/C746)</f>
        <v>1.73811</v>
      </c>
      <c r="F746" s="29"/>
      <c r="G746" s="62"/>
      <c r="H746" s="62"/>
    </row>
    <row r="747" spans="1:8" ht="12" customHeight="1" thickBot="1">
      <c r="A747" s="78"/>
      <c r="B747" s="150" t="s">
        <v>923</v>
      </c>
      <c r="C747" s="241">
        <f>SUM(C744:C746)</f>
        <v>532806</v>
      </c>
      <c r="D747" s="241">
        <f>SUM(D744:D746)</f>
        <v>905311</v>
      </c>
      <c r="E747" s="881">
        <f>SUM(D747/C747)</f>
        <v>1.6991381478436804</v>
      </c>
      <c r="F747" s="29"/>
      <c r="G747" s="62"/>
      <c r="H747" s="62"/>
    </row>
    <row r="748" spans="1:8" ht="16.5" customHeight="1" thickBot="1">
      <c r="A748" s="74"/>
      <c r="B748" s="52" t="s">
        <v>284</v>
      </c>
      <c r="C748" s="76">
        <f>SUM(C747+C742)</f>
        <v>3651259</v>
      </c>
      <c r="D748" s="76">
        <f>SUM(D747+D742)</f>
        <v>4270698</v>
      </c>
      <c r="E748" s="881">
        <f>SUM(D748/C748)</f>
        <v>1.1696507971633894</v>
      </c>
      <c r="F748" s="170"/>
      <c r="G748" s="62"/>
      <c r="H748" s="62"/>
    </row>
    <row r="749" ht="12.75">
      <c r="F749"/>
    </row>
    <row r="750" ht="12.75">
      <c r="F750"/>
    </row>
    <row r="751" spans="2:6" ht="12.75" hidden="1">
      <c r="B751" s="62" t="s">
        <v>963</v>
      </c>
      <c r="C751" s="101"/>
      <c r="D751" s="101"/>
      <c r="F751"/>
    </row>
    <row r="752" ht="12.75">
      <c r="F752"/>
    </row>
    <row r="753" ht="12.75">
      <c r="F753"/>
    </row>
    <row r="754" ht="12.75">
      <c r="F754"/>
    </row>
    <row r="755" ht="12.75">
      <c r="F755"/>
    </row>
    <row r="756" ht="12.75">
      <c r="F756"/>
    </row>
    <row r="757" ht="12.75">
      <c r="F757"/>
    </row>
    <row r="758" ht="12.75">
      <c r="F758"/>
    </row>
    <row r="759" ht="12.75">
      <c r="F759"/>
    </row>
    <row r="760" ht="12.75">
      <c r="F760"/>
    </row>
    <row r="761" ht="12.75">
      <c r="F761"/>
    </row>
    <row r="762" ht="12.75">
      <c r="F762"/>
    </row>
    <row r="763" ht="12.75">
      <c r="F763"/>
    </row>
    <row r="764" ht="12.75">
      <c r="F764"/>
    </row>
    <row r="765" ht="12.75">
      <c r="F765"/>
    </row>
    <row r="766" ht="12.75">
      <c r="F766"/>
    </row>
    <row r="767" ht="12.75">
      <c r="F767"/>
    </row>
    <row r="768" ht="12.75">
      <c r="F768"/>
    </row>
    <row r="769" ht="12.75">
      <c r="F769"/>
    </row>
    <row r="770" ht="12.75">
      <c r="F770"/>
    </row>
    <row r="771" ht="12.75">
      <c r="F771"/>
    </row>
    <row r="772" ht="12.75">
      <c r="F772"/>
    </row>
    <row r="773" ht="12.75">
      <c r="F773"/>
    </row>
    <row r="774" ht="12.75">
      <c r="F774"/>
    </row>
    <row r="775" ht="12.75">
      <c r="F775"/>
    </row>
    <row r="776" ht="12.75">
      <c r="F776"/>
    </row>
    <row r="777" ht="12.75">
      <c r="F777"/>
    </row>
    <row r="778" ht="12.75">
      <c r="F778"/>
    </row>
  </sheetData>
  <sheetProtection/>
  <mergeCells count="5">
    <mergeCell ref="A1:G1"/>
    <mergeCell ref="A2:G2"/>
    <mergeCell ref="E5:E7"/>
    <mergeCell ref="C5:C7"/>
    <mergeCell ref="D5:D7"/>
  </mergeCells>
  <printOptions horizontalCentered="1"/>
  <pageMargins left="0" right="0" top="0.3937007874015748" bottom="0.3937007874015748" header="0.1968503937007874" footer="0.1968503937007874"/>
  <pageSetup firstPageNumber="26" useFirstPageNumber="1" horizontalDpi="600" verticalDpi="600" orientation="landscape" paperSize="9" scale="78" r:id="rId1"/>
  <headerFooter alignWithMargins="0">
    <oddFooter>&amp;C&amp;P. oldal</oddFooter>
  </headerFooter>
  <rowBreaks count="15" manualBreakCount="15">
    <brk id="53" max="255" man="1"/>
    <brk id="102" max="255" man="1"/>
    <brk id="151" max="255" man="1"/>
    <brk id="201" max="255" man="1"/>
    <brk id="250" max="255" man="1"/>
    <brk id="300" max="255" man="1"/>
    <brk id="350" max="255" man="1"/>
    <brk id="400" max="255" man="1"/>
    <brk id="449" max="255" man="1"/>
    <brk id="497" max="255" man="1"/>
    <brk id="546" max="255" man="1"/>
    <brk id="596" max="255" man="1"/>
    <brk id="645" max="255" man="1"/>
    <brk id="693" max="255" man="1"/>
    <brk id="7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showZeros="0" zoomScale="95" zoomScaleNormal="95" zoomScalePageLayoutView="0" workbookViewId="0" topLeftCell="A7">
      <selection activeCell="D17" sqref="D17"/>
    </sheetView>
  </sheetViews>
  <sheetFormatPr defaultColWidth="9.125" defaultRowHeight="12.75" customHeight="1"/>
  <cols>
    <col min="1" max="1" width="6.75390625" style="12" customWidth="1"/>
    <col min="2" max="2" width="51.00390625" style="12" customWidth="1"/>
    <col min="3" max="4" width="14.875" style="13" customWidth="1"/>
    <col min="5" max="5" width="8.625" style="13" customWidth="1"/>
    <col min="6" max="6" width="50.875" style="12" customWidth="1"/>
    <col min="7" max="16384" width="9.125" style="12" customWidth="1"/>
  </cols>
  <sheetData>
    <row r="1" spans="1:7" ht="12.75" customHeight="1">
      <c r="A1" s="971" t="s">
        <v>341</v>
      </c>
      <c r="B1" s="969"/>
      <c r="C1" s="969"/>
      <c r="D1" s="969"/>
      <c r="E1" s="969"/>
      <c r="F1" s="969"/>
      <c r="G1" s="189"/>
    </row>
    <row r="2" spans="1:7" ht="12.75" customHeight="1">
      <c r="A2" s="927" t="s">
        <v>951</v>
      </c>
      <c r="B2" s="969"/>
      <c r="C2" s="969"/>
      <c r="D2" s="969"/>
      <c r="E2" s="969"/>
      <c r="F2" s="969"/>
      <c r="G2" s="135"/>
    </row>
    <row r="3" spans="3:6" ht="12" customHeight="1">
      <c r="C3" s="149"/>
      <c r="D3" s="149"/>
      <c r="E3" s="149"/>
      <c r="F3" s="186" t="s">
        <v>148</v>
      </c>
    </row>
    <row r="4" spans="1:6" ht="12.75" customHeight="1">
      <c r="A4" s="105"/>
      <c r="B4" s="106"/>
      <c r="C4" s="941" t="s">
        <v>906</v>
      </c>
      <c r="D4" s="941" t="s">
        <v>597</v>
      </c>
      <c r="E4" s="941" t="s">
        <v>279</v>
      </c>
      <c r="F4" s="206" t="s">
        <v>92</v>
      </c>
    </row>
    <row r="5" spans="1:6" ht="12.75">
      <c r="A5" s="107" t="s">
        <v>315</v>
      </c>
      <c r="B5" s="205" t="s">
        <v>91</v>
      </c>
      <c r="C5" s="959"/>
      <c r="D5" s="961"/>
      <c r="E5" s="961"/>
      <c r="F5" s="108" t="s">
        <v>93</v>
      </c>
    </row>
    <row r="6" spans="1:6" ht="13.5" thickBot="1">
      <c r="A6" s="109"/>
      <c r="B6" s="110"/>
      <c r="C6" s="960"/>
      <c r="D6" s="960"/>
      <c r="E6" s="924"/>
      <c r="F6" s="111"/>
    </row>
    <row r="7" spans="1:6" ht="15" customHeight="1">
      <c r="A7" s="404" t="s">
        <v>114</v>
      </c>
      <c r="B7" s="405" t="s">
        <v>115</v>
      </c>
      <c r="C7" s="406" t="s">
        <v>116</v>
      </c>
      <c r="D7" s="406" t="s">
        <v>117</v>
      </c>
      <c r="E7" s="407" t="s">
        <v>118</v>
      </c>
      <c r="F7" s="408" t="s">
        <v>880</v>
      </c>
    </row>
    <row r="8" spans="1:6" ht="12.75" customHeight="1">
      <c r="A8" s="248"/>
      <c r="B8" s="200" t="s">
        <v>291</v>
      </c>
      <c r="C8" s="3"/>
      <c r="D8" s="3"/>
      <c r="E8" s="3"/>
      <c r="F8" s="53"/>
    </row>
    <row r="9" spans="1:6" ht="12.75" customHeight="1" thickBot="1">
      <c r="A9" s="64">
        <v>3911</v>
      </c>
      <c r="B9" s="53" t="s">
        <v>160</v>
      </c>
      <c r="C9" s="317">
        <v>14000</v>
      </c>
      <c r="D9" s="317">
        <v>14000</v>
      </c>
      <c r="E9" s="361">
        <f>SUM(D9/C9)</f>
        <v>1</v>
      </c>
      <c r="F9" s="54"/>
    </row>
    <row r="10" spans="1:6" ht="12.75" customHeight="1" thickBot="1">
      <c r="A10" s="131">
        <v>3910</v>
      </c>
      <c r="B10" s="57" t="s">
        <v>142</v>
      </c>
      <c r="C10" s="9">
        <f>SUM(C9:C9)</f>
        <v>14000</v>
      </c>
      <c r="D10" s="9">
        <f>SUM(D9:D9)</f>
        <v>14000</v>
      </c>
      <c r="E10" s="907">
        <f aca="true" t="shared" si="0" ref="E10:E50">SUM(D10/C10)</f>
        <v>1</v>
      </c>
      <c r="F10" s="54"/>
    </row>
    <row r="11" spans="1:6" s="17" customFormat="1" ht="12.75" customHeight="1">
      <c r="A11" s="15"/>
      <c r="B11" s="59" t="s">
        <v>290</v>
      </c>
      <c r="C11" s="34"/>
      <c r="D11" s="34"/>
      <c r="E11" s="138"/>
      <c r="F11" s="59"/>
    </row>
    <row r="12" spans="1:6" s="17" customFormat="1" ht="12.75" customHeight="1">
      <c r="A12" s="64">
        <v>3921</v>
      </c>
      <c r="B12" s="53" t="s">
        <v>158</v>
      </c>
      <c r="C12" s="35">
        <v>6000</v>
      </c>
      <c r="D12" s="35">
        <v>6000</v>
      </c>
      <c r="E12" s="138">
        <f t="shared" si="0"/>
        <v>1</v>
      </c>
      <c r="F12" s="64" t="s">
        <v>150</v>
      </c>
    </row>
    <row r="13" spans="1:6" s="17" customFormat="1" ht="12.75" customHeight="1">
      <c r="A13" s="64">
        <v>3922</v>
      </c>
      <c r="B13" s="53" t="s">
        <v>159</v>
      </c>
      <c r="C13" s="35">
        <v>5000</v>
      </c>
      <c r="D13" s="35">
        <v>5000</v>
      </c>
      <c r="E13" s="138">
        <f t="shared" si="0"/>
        <v>1</v>
      </c>
      <c r="F13" s="64" t="s">
        <v>150</v>
      </c>
    </row>
    <row r="14" spans="1:6" s="17" customFormat="1" ht="12.75" customHeight="1">
      <c r="A14" s="64">
        <v>3925</v>
      </c>
      <c r="B14" s="53" t="s">
        <v>848</v>
      </c>
      <c r="C14" s="35">
        <v>300300</v>
      </c>
      <c r="D14" s="35">
        <v>300300</v>
      </c>
      <c r="E14" s="138">
        <f t="shared" si="0"/>
        <v>1</v>
      </c>
      <c r="F14" s="194"/>
    </row>
    <row r="15" spans="1:6" s="17" customFormat="1" ht="12.75" customHeight="1">
      <c r="A15" s="64">
        <v>3927</v>
      </c>
      <c r="B15" s="53" t="s">
        <v>354</v>
      </c>
      <c r="C15" s="35">
        <v>10000</v>
      </c>
      <c r="D15" s="35">
        <v>10000</v>
      </c>
      <c r="E15" s="138">
        <f t="shared" si="0"/>
        <v>1</v>
      </c>
      <c r="F15" s="194"/>
    </row>
    <row r="16" spans="1:6" s="17" customFormat="1" ht="12.75" customHeight="1">
      <c r="A16" s="64">
        <v>3928</v>
      </c>
      <c r="B16" s="53" t="s">
        <v>101</v>
      </c>
      <c r="C16" s="35">
        <v>180000</v>
      </c>
      <c r="D16" s="35">
        <v>264552</v>
      </c>
      <c r="E16" s="138">
        <f t="shared" si="0"/>
        <v>1.4697333333333333</v>
      </c>
      <c r="F16" s="194" t="s">
        <v>282</v>
      </c>
    </row>
    <row r="17" spans="1:6" s="17" customFormat="1" ht="12.75" customHeight="1">
      <c r="A17" s="64"/>
      <c r="B17" s="389" t="s">
        <v>948</v>
      </c>
      <c r="C17" s="143">
        <v>30000</v>
      </c>
      <c r="D17" s="143">
        <v>30000</v>
      </c>
      <c r="E17" s="916">
        <f t="shared" si="0"/>
        <v>1</v>
      </c>
      <c r="F17" s="194"/>
    </row>
    <row r="18" spans="1:6" s="17" customFormat="1" ht="12.75" customHeight="1" thickBot="1">
      <c r="A18" s="64">
        <v>3929</v>
      </c>
      <c r="B18" s="119" t="s">
        <v>324</v>
      </c>
      <c r="C18" s="144">
        <v>10000</v>
      </c>
      <c r="D18" s="144">
        <v>18000</v>
      </c>
      <c r="E18" s="361">
        <f t="shared" si="0"/>
        <v>1.8</v>
      </c>
      <c r="F18" s="650" t="s">
        <v>282</v>
      </c>
    </row>
    <row r="19" spans="1:6" s="17" customFormat="1" ht="12.75" customHeight="1" thickBot="1">
      <c r="A19" s="131">
        <v>3920</v>
      </c>
      <c r="B19" s="57" t="s">
        <v>142</v>
      </c>
      <c r="C19" s="9">
        <f>SUM(C12:C16)+C18</f>
        <v>511300</v>
      </c>
      <c r="D19" s="9">
        <f>SUM(D12:D16)+D18</f>
        <v>603852</v>
      </c>
      <c r="E19" s="902">
        <f t="shared" si="0"/>
        <v>1.181013103852924</v>
      </c>
      <c r="F19" s="201"/>
    </row>
    <row r="20" spans="1:6" s="17" customFormat="1" ht="12.75" customHeight="1">
      <c r="A20" s="15"/>
      <c r="B20" s="59" t="s">
        <v>53</v>
      </c>
      <c r="C20" s="163"/>
      <c r="D20" s="163"/>
      <c r="E20" s="138"/>
      <c r="F20" s="59"/>
    </row>
    <row r="21" spans="1:6" s="17" customFormat="1" ht="12.75" customHeight="1">
      <c r="A21" s="146">
        <v>3931</v>
      </c>
      <c r="B21" s="202" t="s">
        <v>106</v>
      </c>
      <c r="C21" s="144">
        <v>5000</v>
      </c>
      <c r="D21" s="144">
        <v>5000</v>
      </c>
      <c r="E21" s="138">
        <f t="shared" si="0"/>
        <v>1</v>
      </c>
      <c r="F21" s="202"/>
    </row>
    <row r="22" spans="1:6" s="17" customFormat="1" ht="12.75" customHeight="1" thickBot="1">
      <c r="A22" s="146">
        <v>3932</v>
      </c>
      <c r="B22" s="202" t="s">
        <v>161</v>
      </c>
      <c r="C22" s="164">
        <v>11000</v>
      </c>
      <c r="D22" s="164">
        <v>11000</v>
      </c>
      <c r="E22" s="361">
        <f t="shared" si="0"/>
        <v>1</v>
      </c>
      <c r="F22" s="339"/>
    </row>
    <row r="23" spans="1:6" s="17" customFormat="1" ht="12.75" customHeight="1" thickBot="1">
      <c r="A23" s="131">
        <v>3930</v>
      </c>
      <c r="B23" s="57" t="s">
        <v>142</v>
      </c>
      <c r="C23" s="9">
        <f>SUM(C21:C22)</f>
        <v>16000</v>
      </c>
      <c r="D23" s="9">
        <f>SUM(D21:D22)</f>
        <v>16000</v>
      </c>
      <c r="E23" s="902">
        <f t="shared" si="0"/>
        <v>1</v>
      </c>
      <c r="F23" s="203"/>
    </row>
    <row r="24" spans="1:6" ht="12.75" customHeight="1">
      <c r="A24" s="15"/>
      <c r="B24" s="59" t="s">
        <v>903</v>
      </c>
      <c r="C24" s="3"/>
      <c r="D24" s="3"/>
      <c r="E24" s="138"/>
      <c r="F24" s="204"/>
    </row>
    <row r="25" spans="1:6" ht="12.75" customHeight="1" thickBot="1">
      <c r="A25" s="64">
        <v>3941</v>
      </c>
      <c r="B25" s="53" t="s">
        <v>438</v>
      </c>
      <c r="C25" s="35">
        <v>268800</v>
      </c>
      <c r="D25" s="35">
        <v>268800</v>
      </c>
      <c r="E25" s="361">
        <f t="shared" si="0"/>
        <v>1</v>
      </c>
      <c r="F25" s="202"/>
    </row>
    <row r="26" spans="1:6" s="17" customFormat="1" ht="12.75" customHeight="1" thickBot="1">
      <c r="A26" s="131">
        <v>3940</v>
      </c>
      <c r="B26" s="57" t="s">
        <v>140</v>
      </c>
      <c r="C26" s="9">
        <f>SUM(C25:C25)</f>
        <v>268800</v>
      </c>
      <c r="D26" s="9">
        <f>SUM(D25:D25)</f>
        <v>268800</v>
      </c>
      <c r="E26" s="907">
        <f t="shared" si="0"/>
        <v>1</v>
      </c>
      <c r="F26" s="57"/>
    </row>
    <row r="27" spans="1:6" s="17" customFormat="1" ht="12.75" customHeight="1">
      <c r="A27" s="428"/>
      <c r="B27" s="435" t="s">
        <v>902</v>
      </c>
      <c r="C27" s="436"/>
      <c r="D27" s="436"/>
      <c r="E27" s="138"/>
      <c r="F27" s="390"/>
    </row>
    <row r="28" spans="1:6" s="17" customFormat="1" ht="12.75" customHeight="1">
      <c r="A28" s="140">
        <v>3961</v>
      </c>
      <c r="B28" s="196" t="s">
        <v>103</v>
      </c>
      <c r="C28" s="215">
        <v>114400</v>
      </c>
      <c r="D28" s="215">
        <v>114400</v>
      </c>
      <c r="E28" s="138">
        <f t="shared" si="0"/>
        <v>1</v>
      </c>
      <c r="F28" s="202"/>
    </row>
    <row r="29" spans="1:6" s="17" customFormat="1" ht="12.75" customHeight="1" thickBot="1">
      <c r="A29" s="140">
        <v>3972</v>
      </c>
      <c r="B29" s="442" t="s">
        <v>54</v>
      </c>
      <c r="C29" s="215">
        <v>18500</v>
      </c>
      <c r="D29" s="215">
        <v>18500</v>
      </c>
      <c r="E29" s="361">
        <f t="shared" si="0"/>
        <v>1</v>
      </c>
      <c r="F29" s="64" t="s">
        <v>150</v>
      </c>
    </row>
    <row r="30" spans="1:6" s="17" customFormat="1" ht="12.75" customHeight="1" thickBot="1">
      <c r="A30" s="437">
        <v>3970</v>
      </c>
      <c r="B30" s="438" t="s">
        <v>100</v>
      </c>
      <c r="C30" s="439">
        <f>SUM(C28:C29)</f>
        <v>132900</v>
      </c>
      <c r="D30" s="439">
        <f>SUM(D28:D29)</f>
        <v>132900</v>
      </c>
      <c r="E30" s="907">
        <f t="shared" si="0"/>
        <v>1</v>
      </c>
      <c r="F30" s="57"/>
    </row>
    <row r="31" spans="1:6" s="17" customFormat="1" ht="12.75" customHeight="1">
      <c r="A31" s="440"/>
      <c r="B31" s="443" t="s">
        <v>289</v>
      </c>
      <c r="C31" s="441"/>
      <c r="D31" s="441"/>
      <c r="E31" s="138"/>
      <c r="F31" s="50"/>
    </row>
    <row r="32" spans="1:6" s="17" customFormat="1" ht="12.75" customHeight="1">
      <c r="A32" s="140">
        <v>3989</v>
      </c>
      <c r="B32" s="196" t="s">
        <v>434</v>
      </c>
      <c r="C32" s="215">
        <v>6000</v>
      </c>
      <c r="D32" s="215">
        <v>6000</v>
      </c>
      <c r="E32" s="138">
        <f t="shared" si="0"/>
        <v>1</v>
      </c>
      <c r="F32" s="202"/>
    </row>
    <row r="33" spans="1:6" s="17" customFormat="1" ht="12.75" customHeight="1">
      <c r="A33" s="146">
        <v>3990</v>
      </c>
      <c r="B33" s="202" t="s">
        <v>357</v>
      </c>
      <c r="C33" s="144">
        <v>1052</v>
      </c>
      <c r="D33" s="144">
        <v>1052</v>
      </c>
      <c r="E33" s="138">
        <f t="shared" si="0"/>
        <v>1</v>
      </c>
      <c r="F33" s="202"/>
    </row>
    <row r="34" spans="1:6" s="17" customFormat="1" ht="12.75" customHeight="1">
      <c r="A34" s="146">
        <v>3991</v>
      </c>
      <c r="B34" s="202" t="s">
        <v>420</v>
      </c>
      <c r="C34" s="144">
        <v>4212</v>
      </c>
      <c r="D34" s="144">
        <v>4212</v>
      </c>
      <c r="E34" s="138">
        <f t="shared" si="0"/>
        <v>1</v>
      </c>
      <c r="F34" s="202"/>
    </row>
    <row r="35" spans="1:6" s="17" customFormat="1" ht="12.75" customHeight="1">
      <c r="A35" s="146">
        <v>3992</v>
      </c>
      <c r="B35" s="202" t="s">
        <v>358</v>
      </c>
      <c r="C35" s="144">
        <v>1272</v>
      </c>
      <c r="D35" s="144">
        <v>1272</v>
      </c>
      <c r="E35" s="138">
        <f t="shared" si="0"/>
        <v>1</v>
      </c>
      <c r="F35" s="202"/>
    </row>
    <row r="36" spans="1:6" s="17" customFormat="1" ht="12.75" customHeight="1">
      <c r="A36" s="146">
        <v>3993</v>
      </c>
      <c r="B36" s="202" t="s">
        <v>359</v>
      </c>
      <c r="C36" s="144">
        <v>1142</v>
      </c>
      <c r="D36" s="144">
        <v>1142</v>
      </c>
      <c r="E36" s="138">
        <f t="shared" si="0"/>
        <v>1</v>
      </c>
      <c r="F36" s="202"/>
    </row>
    <row r="37" spans="1:6" s="17" customFormat="1" ht="12.75" customHeight="1">
      <c r="A37" s="146">
        <v>3994</v>
      </c>
      <c r="B37" s="202" t="s">
        <v>16</v>
      </c>
      <c r="C37" s="144">
        <v>952</v>
      </c>
      <c r="D37" s="144">
        <v>952</v>
      </c>
      <c r="E37" s="138">
        <f t="shared" si="0"/>
        <v>1</v>
      </c>
      <c r="F37" s="202"/>
    </row>
    <row r="38" spans="1:6" s="17" customFormat="1" ht="12.75" customHeight="1">
      <c r="A38" s="146">
        <v>3995</v>
      </c>
      <c r="B38" s="202" t="s">
        <v>17</v>
      </c>
      <c r="C38" s="144">
        <v>992</v>
      </c>
      <c r="D38" s="144">
        <v>992</v>
      </c>
      <c r="E38" s="138">
        <f t="shared" si="0"/>
        <v>1</v>
      </c>
      <c r="F38" s="202"/>
    </row>
    <row r="39" spans="1:6" s="17" customFormat="1" ht="12.75" customHeight="1">
      <c r="A39" s="146">
        <v>3996</v>
      </c>
      <c r="B39" s="202" t="s">
        <v>18</v>
      </c>
      <c r="C39" s="144">
        <v>992</v>
      </c>
      <c r="D39" s="144">
        <v>992</v>
      </c>
      <c r="E39" s="138">
        <f t="shared" si="0"/>
        <v>1</v>
      </c>
      <c r="F39" s="202"/>
    </row>
    <row r="40" spans="1:6" s="17" customFormat="1" ht="12.75" customHeight="1">
      <c r="A40" s="146">
        <v>3997</v>
      </c>
      <c r="B40" s="202" t="s">
        <v>19</v>
      </c>
      <c r="C40" s="144">
        <v>942</v>
      </c>
      <c r="D40" s="144">
        <v>942</v>
      </c>
      <c r="E40" s="138">
        <f t="shared" si="0"/>
        <v>1</v>
      </c>
      <c r="F40" s="202"/>
    </row>
    <row r="41" spans="1:6" s="17" customFormat="1" ht="12.75" customHeight="1">
      <c r="A41" s="146">
        <v>3998</v>
      </c>
      <c r="B41" s="202" t="s">
        <v>20</v>
      </c>
      <c r="C41" s="144">
        <v>932</v>
      </c>
      <c r="D41" s="144">
        <v>932</v>
      </c>
      <c r="E41" s="138">
        <f t="shared" si="0"/>
        <v>1</v>
      </c>
      <c r="F41" s="202"/>
    </row>
    <row r="42" spans="1:6" s="17" customFormat="1" ht="12.75" customHeight="1" thickBot="1">
      <c r="A42" s="244">
        <v>3999</v>
      </c>
      <c r="B42" s="202" t="s">
        <v>21</v>
      </c>
      <c r="C42" s="164">
        <v>1032</v>
      </c>
      <c r="D42" s="164">
        <v>1032</v>
      </c>
      <c r="E42" s="361">
        <f t="shared" si="0"/>
        <v>1</v>
      </c>
      <c r="F42" s="202"/>
    </row>
    <row r="43" spans="1:6" s="17" customFormat="1" ht="12.75" customHeight="1" thickBot="1">
      <c r="A43" s="131"/>
      <c r="B43" s="57" t="s">
        <v>100</v>
      </c>
      <c r="C43" s="9">
        <f>SUM(C32:C42)</f>
        <v>19520</v>
      </c>
      <c r="D43" s="9">
        <f>SUM(D32:D42)</f>
        <v>19520</v>
      </c>
      <c r="E43" s="902">
        <f t="shared" si="0"/>
        <v>1</v>
      </c>
      <c r="F43" s="57"/>
    </row>
    <row r="44" spans="1:6" s="17" customFormat="1" ht="12.75" customHeight="1" thickBot="1">
      <c r="A44" s="131">
        <v>3900</v>
      </c>
      <c r="B44" s="57" t="s">
        <v>94</v>
      </c>
      <c r="C44" s="9">
        <f>C26+C19+C10+C23+C30+C43</f>
        <v>962520</v>
      </c>
      <c r="D44" s="9">
        <f>D26+D19+D10+D23+D30+D43</f>
        <v>1055072</v>
      </c>
      <c r="E44" s="902">
        <f t="shared" si="0"/>
        <v>1.0961559240327474</v>
      </c>
      <c r="F44" s="57"/>
    </row>
    <row r="45" spans="1:6" s="17" customFormat="1" ht="12.75" customHeight="1">
      <c r="A45" s="80"/>
      <c r="B45" s="196" t="s">
        <v>136</v>
      </c>
      <c r="C45" s="144"/>
      <c r="D45" s="144"/>
      <c r="E45" s="138"/>
      <c r="F45" s="59"/>
    </row>
    <row r="46" spans="1:6" s="17" customFormat="1" ht="12.75" customHeight="1">
      <c r="A46" s="80"/>
      <c r="B46" s="35" t="s">
        <v>30</v>
      </c>
      <c r="C46" s="144"/>
      <c r="D46" s="144"/>
      <c r="E46" s="138"/>
      <c r="F46" s="59"/>
    </row>
    <row r="47" spans="1:6" s="17" customFormat="1" ht="12.75" customHeight="1">
      <c r="A47" s="80"/>
      <c r="B47" s="196" t="s">
        <v>339</v>
      </c>
      <c r="C47" s="144"/>
      <c r="D47" s="144"/>
      <c r="E47" s="138"/>
      <c r="F47" s="59"/>
    </row>
    <row r="48" spans="1:6" s="17" customFormat="1" ht="12.75" customHeight="1">
      <c r="A48" s="78"/>
      <c r="B48" s="35" t="s">
        <v>333</v>
      </c>
      <c r="C48" s="35">
        <f>SUM(C10+C19+C23+C26+C30+C43)-C49</f>
        <v>758520</v>
      </c>
      <c r="D48" s="35">
        <f>SUM(D10+D19+D23+D26+D30+D43)-D49</f>
        <v>758520</v>
      </c>
      <c r="E48" s="138">
        <f t="shared" si="0"/>
        <v>1</v>
      </c>
      <c r="F48" s="59"/>
    </row>
    <row r="49" spans="1:6" s="17" customFormat="1" ht="12.75" customHeight="1">
      <c r="A49" s="78"/>
      <c r="B49" s="215" t="s">
        <v>308</v>
      </c>
      <c r="C49" s="35">
        <f>SUM(C9+C18+C16)</f>
        <v>204000</v>
      </c>
      <c r="D49" s="35">
        <f>SUM(D9+D18+D16)</f>
        <v>296552</v>
      </c>
      <c r="E49" s="917">
        <f t="shared" si="0"/>
        <v>1.4536862745098038</v>
      </c>
      <c r="F49" s="70"/>
    </row>
    <row r="50" spans="1:6" s="17" customFormat="1" ht="12.75" customHeight="1">
      <c r="A50" s="486"/>
      <c r="B50" s="487" t="s">
        <v>916</v>
      </c>
      <c r="C50" s="154">
        <f>SUM(C46:C49)</f>
        <v>962520</v>
      </c>
      <c r="D50" s="154">
        <f>SUM(D46:D49)</f>
        <v>1055072</v>
      </c>
      <c r="E50" s="900">
        <f t="shared" si="0"/>
        <v>1.0961559240327474</v>
      </c>
      <c r="F50" s="70"/>
    </row>
    <row r="51" spans="1:6" ht="12.75" customHeight="1">
      <c r="A51" s="61"/>
      <c r="B51" s="62"/>
      <c r="C51" s="26"/>
      <c r="D51" s="26"/>
      <c r="E51" s="26"/>
      <c r="F51" s="62"/>
    </row>
    <row r="52" ht="12.75" customHeight="1">
      <c r="A52" s="113"/>
    </row>
  </sheetData>
  <sheetProtection/>
  <mergeCells count="5">
    <mergeCell ref="E4:E6"/>
    <mergeCell ref="A2:F2"/>
    <mergeCell ref="A1:F1"/>
    <mergeCell ref="C4:C6"/>
    <mergeCell ref="D4:D6"/>
  </mergeCells>
  <printOptions horizontalCentered="1"/>
  <pageMargins left="0" right="0" top="0.3937007874015748" bottom="0.1968503937007874" header="0.5905511811023623" footer="0"/>
  <pageSetup firstPageNumber="42" useFirstPageNumber="1" horizontalDpi="300" verticalDpi="300" orientation="landscape" paperSize="9" scale="79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89"/>
  <sheetViews>
    <sheetView showZeros="0" zoomScalePageLayoutView="0" workbookViewId="0" topLeftCell="A1">
      <selection activeCell="D15" sqref="D15"/>
    </sheetView>
  </sheetViews>
  <sheetFormatPr defaultColWidth="9.125" defaultRowHeight="12.75" customHeight="1"/>
  <cols>
    <col min="1" max="1" width="5.75390625" style="61" customWidth="1"/>
    <col min="2" max="2" width="66.125" style="62" customWidth="1"/>
    <col min="3" max="4" width="12.125" style="103" customWidth="1"/>
    <col min="5" max="5" width="9.75390625" style="103" customWidth="1"/>
    <col min="6" max="6" width="57.625" style="62" customWidth="1"/>
    <col min="7" max="16384" width="9.125" style="62" customWidth="1"/>
  </cols>
  <sheetData>
    <row r="1" spans="1:6" s="20" customFormat="1" ht="12.75" customHeight="1">
      <c r="A1" s="974" t="s">
        <v>95</v>
      </c>
      <c r="B1" s="969"/>
      <c r="C1" s="969"/>
      <c r="D1" s="969"/>
      <c r="E1" s="969"/>
      <c r="F1" s="969"/>
    </row>
    <row r="2" spans="1:6" s="20" customFormat="1" ht="12.75" customHeight="1">
      <c r="A2" s="927" t="s">
        <v>952</v>
      </c>
      <c r="B2" s="969"/>
      <c r="C2" s="969"/>
      <c r="D2" s="969"/>
      <c r="E2" s="969"/>
      <c r="F2" s="969"/>
    </row>
    <row r="3" spans="1:6" s="20" customFormat="1" ht="12.75" customHeight="1">
      <c r="A3" s="135"/>
      <c r="B3" s="135"/>
      <c r="C3" s="972"/>
      <c r="D3" s="972"/>
      <c r="E3" s="972"/>
      <c r="F3" s="973"/>
    </row>
    <row r="4" spans="3:6" ht="10.5" customHeight="1">
      <c r="C4" s="137"/>
      <c r="D4" s="137"/>
      <c r="E4" s="137"/>
      <c r="F4" s="183" t="s">
        <v>148</v>
      </c>
    </row>
    <row r="5" spans="1:6" ht="12.75" customHeight="1">
      <c r="A5" s="48"/>
      <c r="B5" s="114"/>
      <c r="C5" s="941" t="s">
        <v>906</v>
      </c>
      <c r="D5" s="941" t="s">
        <v>597</v>
      </c>
      <c r="E5" s="941" t="s">
        <v>280</v>
      </c>
      <c r="F5" s="168"/>
    </row>
    <row r="6" spans="1:6" ht="12" customHeight="1">
      <c r="A6" s="80" t="s">
        <v>315</v>
      </c>
      <c r="B6" s="115" t="s">
        <v>91</v>
      </c>
      <c r="C6" s="959"/>
      <c r="D6" s="961"/>
      <c r="E6" s="975"/>
      <c r="F6" s="3" t="s">
        <v>92</v>
      </c>
    </row>
    <row r="7" spans="1:6" ht="12.75" customHeight="1" thickBot="1">
      <c r="A7" s="208"/>
      <c r="B7" s="116"/>
      <c r="C7" s="960"/>
      <c r="D7" s="960"/>
      <c r="E7" s="976"/>
      <c r="F7" s="49" t="s">
        <v>93</v>
      </c>
    </row>
    <row r="8" spans="1:6" ht="12.75" customHeight="1">
      <c r="A8" s="87" t="s">
        <v>114</v>
      </c>
      <c r="B8" s="117" t="s">
        <v>115</v>
      </c>
      <c r="C8" s="184" t="s">
        <v>116</v>
      </c>
      <c r="D8" s="184" t="s">
        <v>117</v>
      </c>
      <c r="E8" s="184" t="s">
        <v>118</v>
      </c>
      <c r="F8" s="179" t="s">
        <v>880</v>
      </c>
    </row>
    <row r="9" spans="1:6" ht="16.5" customHeight="1">
      <c r="A9" s="21"/>
      <c r="B9" s="645" t="s">
        <v>299</v>
      </c>
      <c r="C9" s="5"/>
      <c r="D9" s="5"/>
      <c r="E9" s="5"/>
      <c r="F9" s="192"/>
    </row>
    <row r="10" spans="1:6" ht="12">
      <c r="A10" s="80"/>
      <c r="B10" s="118" t="s">
        <v>285</v>
      </c>
      <c r="C10" s="77"/>
      <c r="D10" s="77"/>
      <c r="E10" s="77"/>
      <c r="F10" s="53"/>
    </row>
    <row r="11" spans="1:6" ht="12">
      <c r="A11" s="146">
        <v>4014</v>
      </c>
      <c r="B11" s="195" t="s">
        <v>446</v>
      </c>
      <c r="C11" s="240">
        <v>30000</v>
      </c>
      <c r="D11" s="240">
        <v>48961</v>
      </c>
      <c r="E11" s="397">
        <f>SUM(D11/C11)</f>
        <v>1.6320333333333332</v>
      </c>
      <c r="F11" s="202"/>
    </row>
    <row r="12" spans="1:6" ht="12">
      <c r="A12" s="146"/>
      <c r="B12" s="885" t="s">
        <v>589</v>
      </c>
      <c r="C12" s="240"/>
      <c r="D12" s="886">
        <v>1861</v>
      </c>
      <c r="E12" s="397"/>
      <c r="F12" s="202"/>
    </row>
    <row r="13" spans="1:6" ht="12">
      <c r="A13" s="146"/>
      <c r="B13" s="885" t="s">
        <v>590</v>
      </c>
      <c r="C13" s="240"/>
      <c r="D13" s="886">
        <v>47100</v>
      </c>
      <c r="E13" s="397"/>
      <c r="F13" s="202"/>
    </row>
    <row r="14" spans="1:6" ht="12">
      <c r="A14" s="146">
        <v>4016</v>
      </c>
      <c r="B14" s="195" t="s">
        <v>269</v>
      </c>
      <c r="C14" s="240"/>
      <c r="D14" s="240">
        <v>14060</v>
      </c>
      <c r="E14" s="397"/>
      <c r="F14" s="389"/>
    </row>
    <row r="15" spans="1:6" s="58" customFormat="1" ht="12">
      <c r="A15" s="21">
        <v>4010</v>
      </c>
      <c r="B15" s="22" t="s">
        <v>286</v>
      </c>
      <c r="C15" s="121">
        <f>SUM(C11:C13)</f>
        <v>30000</v>
      </c>
      <c r="D15" s="121">
        <f>SUM(D11+D14)</f>
        <v>63021</v>
      </c>
      <c r="E15" s="919">
        <f>SUM(D15/C15)</f>
        <v>2.1007</v>
      </c>
      <c r="F15" s="180"/>
    </row>
    <row r="16" spans="1:6" s="58" customFormat="1" ht="12">
      <c r="A16" s="15"/>
      <c r="B16" s="25" t="s">
        <v>287</v>
      </c>
      <c r="C16" s="144"/>
      <c r="D16" s="144"/>
      <c r="E16" s="397"/>
      <c r="F16" s="64"/>
    </row>
    <row r="17" spans="1:6" s="58" customFormat="1" ht="12">
      <c r="A17" s="146">
        <v>4032</v>
      </c>
      <c r="B17" s="195" t="s">
        <v>947</v>
      </c>
      <c r="C17" s="144">
        <v>4000</v>
      </c>
      <c r="D17" s="144">
        <v>4000</v>
      </c>
      <c r="E17" s="397">
        <f>SUM(D17/C17)</f>
        <v>1</v>
      </c>
      <c r="F17" s="64"/>
    </row>
    <row r="18" spans="1:6" s="58" customFormat="1" ht="12">
      <c r="A18" s="64">
        <v>4034</v>
      </c>
      <c r="B18" s="119" t="s">
        <v>591</v>
      </c>
      <c r="C18" s="144"/>
      <c r="D18" s="144">
        <v>540</v>
      </c>
      <c r="E18" s="397"/>
      <c r="F18" s="194"/>
    </row>
    <row r="19" spans="1:6" s="58" customFormat="1" ht="12">
      <c r="A19" s="21">
        <v>4030</v>
      </c>
      <c r="B19" s="22" t="s">
        <v>288</v>
      </c>
      <c r="C19" s="43">
        <f>SUM(C17:C17)</f>
        <v>4000</v>
      </c>
      <c r="D19" s="43">
        <f>SUM(D17:D18)</f>
        <v>4540</v>
      </c>
      <c r="E19" s="918">
        <f>SUM(D19/C19)</f>
        <v>1.135</v>
      </c>
      <c r="F19" s="181"/>
    </row>
    <row r="20" spans="1:6" s="58" customFormat="1" ht="12.75">
      <c r="A20" s="15"/>
      <c r="B20" s="209" t="s">
        <v>292</v>
      </c>
      <c r="C20" s="165"/>
      <c r="D20" s="165"/>
      <c r="E20" s="397"/>
      <c r="F20" s="59"/>
    </row>
    <row r="21" spans="1:6" s="58" customFormat="1" ht="12">
      <c r="A21" s="146">
        <v>4117</v>
      </c>
      <c r="B21" s="210" t="s">
        <v>432</v>
      </c>
      <c r="C21" s="144">
        <v>522000</v>
      </c>
      <c r="D21" s="144">
        <v>522000</v>
      </c>
      <c r="E21" s="397">
        <f>SUM(D21/C21)</f>
        <v>1</v>
      </c>
      <c r="F21" s="148"/>
    </row>
    <row r="22" spans="1:6" s="58" customFormat="1" ht="12">
      <c r="A22" s="146">
        <v>4118</v>
      </c>
      <c r="B22" s="210" t="s">
        <v>129</v>
      </c>
      <c r="C22" s="144">
        <v>670000</v>
      </c>
      <c r="D22" s="144">
        <v>670000</v>
      </c>
      <c r="E22" s="397">
        <f>SUM(D22/C22)</f>
        <v>1</v>
      </c>
      <c r="F22" s="148"/>
    </row>
    <row r="23" spans="1:6" s="58" customFormat="1" ht="12">
      <c r="A23" s="146">
        <v>4119</v>
      </c>
      <c r="B23" s="210" t="s">
        <v>594</v>
      </c>
      <c r="C23" s="144"/>
      <c r="D23" s="144">
        <v>150000</v>
      </c>
      <c r="E23" s="397"/>
      <c r="F23" s="148"/>
    </row>
    <row r="24" spans="1:6" s="58" customFormat="1" ht="12">
      <c r="A24" s="146">
        <v>4120</v>
      </c>
      <c r="B24" s="210" t="s">
        <v>433</v>
      </c>
      <c r="C24" s="144">
        <v>430000</v>
      </c>
      <c r="D24" s="144">
        <v>430000</v>
      </c>
      <c r="E24" s="397">
        <f>SUM(D24/C24)</f>
        <v>1</v>
      </c>
      <c r="F24" s="148"/>
    </row>
    <row r="25" spans="1:6" s="58" customFormat="1" ht="12">
      <c r="A25" s="146"/>
      <c r="B25" s="330" t="s">
        <v>12</v>
      </c>
      <c r="C25" s="144"/>
      <c r="D25" s="144"/>
      <c r="E25" s="397"/>
      <c r="F25" s="59"/>
    </row>
    <row r="26" spans="1:6" s="47" customFormat="1" ht="12">
      <c r="A26" s="64">
        <v>4121</v>
      </c>
      <c r="B26" s="185" t="s">
        <v>55</v>
      </c>
      <c r="C26" s="72">
        <v>37700</v>
      </c>
      <c r="D26" s="72">
        <v>57185</v>
      </c>
      <c r="E26" s="397">
        <f aca="true" t="shared" si="0" ref="E26:E36">SUM(D26/C26)</f>
        <v>1.51684350132626</v>
      </c>
      <c r="F26" s="202"/>
    </row>
    <row r="27" spans="1:6" s="47" customFormat="1" ht="12">
      <c r="A27" s="64"/>
      <c r="B27" s="885" t="s">
        <v>589</v>
      </c>
      <c r="C27" s="72"/>
      <c r="D27" s="886">
        <v>965</v>
      </c>
      <c r="E27" s="397"/>
      <c r="F27" s="202"/>
    </row>
    <row r="28" spans="1:6" s="47" customFormat="1" ht="12">
      <c r="A28" s="64"/>
      <c r="B28" s="885" t="s">
        <v>590</v>
      </c>
      <c r="C28" s="72"/>
      <c r="D28" s="886">
        <v>56220</v>
      </c>
      <c r="E28" s="397"/>
      <c r="F28" s="202"/>
    </row>
    <row r="29" spans="1:6" s="47" customFormat="1" ht="12">
      <c r="A29" s="64">
        <v>4122</v>
      </c>
      <c r="B29" s="136" t="s">
        <v>162</v>
      </c>
      <c r="C29" s="144">
        <v>120000</v>
      </c>
      <c r="D29" s="144">
        <v>160705</v>
      </c>
      <c r="E29" s="397">
        <f t="shared" si="0"/>
        <v>1.3392083333333333</v>
      </c>
      <c r="F29" s="53"/>
    </row>
    <row r="30" spans="1:6" s="47" customFormat="1" ht="12">
      <c r="A30" s="140">
        <v>4123</v>
      </c>
      <c r="B30" s="468" t="s">
        <v>11</v>
      </c>
      <c r="C30" s="215">
        <v>2865477</v>
      </c>
      <c r="D30" s="215">
        <v>3003680</v>
      </c>
      <c r="E30" s="397">
        <f t="shared" si="0"/>
        <v>1.0482303644384512</v>
      </c>
      <c r="F30" s="53"/>
    </row>
    <row r="31" spans="1:6" s="47" customFormat="1" ht="12">
      <c r="A31" s="69"/>
      <c r="B31" s="395" t="s">
        <v>96</v>
      </c>
      <c r="C31" s="238">
        <f>SUM(C21:C30)</f>
        <v>4645177</v>
      </c>
      <c r="D31" s="238">
        <f>SUM(D21:D30)-D27-D28</f>
        <v>4993570</v>
      </c>
      <c r="E31" s="921">
        <f t="shared" si="0"/>
        <v>1.07500101718406</v>
      </c>
      <c r="F31" s="65"/>
    </row>
    <row r="32" spans="1:6" s="47" customFormat="1" ht="12">
      <c r="A32" s="64">
        <v>4131</v>
      </c>
      <c r="B32" s="185" t="s">
        <v>327</v>
      </c>
      <c r="C32" s="144">
        <v>50000</v>
      </c>
      <c r="D32" s="144">
        <v>57378</v>
      </c>
      <c r="E32" s="397">
        <f t="shared" si="0"/>
        <v>1.14756</v>
      </c>
      <c r="F32" s="202"/>
    </row>
    <row r="33" spans="1:6" s="47" customFormat="1" ht="12">
      <c r="A33" s="64"/>
      <c r="B33" s="885" t="s">
        <v>589</v>
      </c>
      <c r="C33" s="144"/>
      <c r="D33" s="143">
        <v>41</v>
      </c>
      <c r="E33" s="397"/>
      <c r="F33" s="202"/>
    </row>
    <row r="34" spans="1:6" s="47" customFormat="1" ht="12">
      <c r="A34" s="64"/>
      <c r="B34" s="885" t="s">
        <v>590</v>
      </c>
      <c r="C34" s="144"/>
      <c r="D34" s="143">
        <v>57337</v>
      </c>
      <c r="E34" s="397"/>
      <c r="F34" s="202"/>
    </row>
    <row r="35" spans="1:6" s="47" customFormat="1" ht="12" customHeight="1">
      <c r="A35" s="64">
        <v>4132</v>
      </c>
      <c r="B35" s="185" t="s">
        <v>50</v>
      </c>
      <c r="C35" s="144">
        <v>30000</v>
      </c>
      <c r="D35" s="144">
        <v>38309</v>
      </c>
      <c r="E35" s="397">
        <f t="shared" si="0"/>
        <v>1.2769666666666666</v>
      </c>
      <c r="F35" s="202"/>
    </row>
    <row r="36" spans="1:6" s="47" customFormat="1" ht="12.75" customHeight="1">
      <c r="A36" s="64">
        <v>4133</v>
      </c>
      <c r="B36" s="185" t="s">
        <v>328</v>
      </c>
      <c r="C36" s="144">
        <v>150000</v>
      </c>
      <c r="D36" s="144">
        <v>188219</v>
      </c>
      <c r="E36" s="397">
        <f t="shared" si="0"/>
        <v>1.2547933333333334</v>
      </c>
      <c r="F36" s="53"/>
    </row>
    <row r="37" spans="1:6" s="47" customFormat="1" ht="12">
      <c r="A37" s="64">
        <v>4135</v>
      </c>
      <c r="B37" s="185" t="s">
        <v>329</v>
      </c>
      <c r="C37" s="144">
        <v>120000</v>
      </c>
      <c r="D37" s="144">
        <v>120000</v>
      </c>
      <c r="E37" s="397">
        <f>SUM(D37/C37)</f>
        <v>1</v>
      </c>
      <c r="F37" s="194"/>
    </row>
    <row r="38" spans="1:6" s="47" customFormat="1" ht="12">
      <c r="A38" s="78">
        <v>4138</v>
      </c>
      <c r="B38" s="195" t="s">
        <v>861</v>
      </c>
      <c r="C38" s="144">
        <v>80000</v>
      </c>
      <c r="D38" s="144">
        <v>80000</v>
      </c>
      <c r="E38" s="397">
        <f>SUM(D38/C38)</f>
        <v>1</v>
      </c>
      <c r="F38" s="64"/>
    </row>
    <row r="39" spans="1:6" s="47" customFormat="1" ht="12">
      <c r="A39" s="78">
        <v>4139</v>
      </c>
      <c r="B39" s="500" t="s">
        <v>946</v>
      </c>
      <c r="C39" s="144">
        <v>6000</v>
      </c>
      <c r="D39" s="144">
        <v>6000</v>
      </c>
      <c r="E39" s="397">
        <f>SUM(D39/C39)</f>
        <v>1</v>
      </c>
      <c r="F39" s="64"/>
    </row>
    <row r="40" spans="1:6" s="47" customFormat="1" ht="12">
      <c r="A40" s="21">
        <v>4100</v>
      </c>
      <c r="B40" s="22" t="s">
        <v>140</v>
      </c>
      <c r="C40" s="43">
        <f>SUM(C31:C39)</f>
        <v>5081177</v>
      </c>
      <c r="D40" s="43">
        <f>SUM(D31:D39)-D33-D34</f>
        <v>5483476</v>
      </c>
      <c r="E40" s="919">
        <f>SUM(D40/C40)</f>
        <v>1.0791743723944276</v>
      </c>
      <c r="F40" s="192"/>
    </row>
    <row r="41" spans="1:6" s="47" customFormat="1" ht="12">
      <c r="A41" s="48"/>
      <c r="B41" s="23" t="s">
        <v>53</v>
      </c>
      <c r="C41" s="144"/>
      <c r="D41" s="144"/>
      <c r="E41" s="397"/>
      <c r="F41" s="53"/>
    </row>
    <row r="42" spans="1:6" s="47" customFormat="1" ht="12">
      <c r="A42" s="146">
        <v>4211</v>
      </c>
      <c r="B42" s="195" t="s">
        <v>56</v>
      </c>
      <c r="C42" s="144"/>
      <c r="D42" s="144"/>
      <c r="E42" s="397"/>
      <c r="F42" s="53"/>
    </row>
    <row r="43" spans="1:6" s="47" customFormat="1" ht="12">
      <c r="A43" s="146">
        <v>4213</v>
      </c>
      <c r="B43" s="195" t="s">
        <v>58</v>
      </c>
      <c r="C43" s="144"/>
      <c r="D43" s="144"/>
      <c r="E43" s="397"/>
      <c r="F43" s="53"/>
    </row>
    <row r="44" spans="1:6" s="47" customFormat="1" ht="12">
      <c r="A44" s="146">
        <v>4215</v>
      </c>
      <c r="B44" s="195" t="s">
        <v>293</v>
      </c>
      <c r="C44" s="144"/>
      <c r="D44" s="144"/>
      <c r="E44" s="397"/>
      <c r="F44" s="53"/>
    </row>
    <row r="45" spans="1:6" s="47" customFormat="1" ht="12">
      <c r="A45" s="146">
        <v>4217</v>
      </c>
      <c r="B45" s="195" t="s">
        <v>877</v>
      </c>
      <c r="C45" s="144"/>
      <c r="D45" s="144"/>
      <c r="E45" s="397"/>
      <c r="F45" s="53"/>
    </row>
    <row r="46" spans="1:6" s="47" customFormat="1" ht="12">
      <c r="A46" s="146">
        <v>4219</v>
      </c>
      <c r="B46" s="195" t="s">
        <v>59</v>
      </c>
      <c r="C46" s="144"/>
      <c r="D46" s="144"/>
      <c r="E46" s="397"/>
      <c r="F46" s="53"/>
    </row>
    <row r="47" spans="1:6" s="47" customFormat="1" ht="12">
      <c r="A47" s="146">
        <v>4221</v>
      </c>
      <c r="B47" s="195" t="s">
        <v>57</v>
      </c>
      <c r="C47" s="144"/>
      <c r="D47" s="144"/>
      <c r="E47" s="397"/>
      <c r="F47" s="53"/>
    </row>
    <row r="48" spans="1:6" s="47" customFormat="1" ht="12">
      <c r="A48" s="146">
        <v>4223</v>
      </c>
      <c r="B48" s="195" t="s">
        <v>63</v>
      </c>
      <c r="C48" s="144"/>
      <c r="D48" s="144"/>
      <c r="E48" s="397"/>
      <c r="F48" s="53"/>
    </row>
    <row r="49" spans="1:6" s="47" customFormat="1" ht="12">
      <c r="A49" s="146">
        <v>4225</v>
      </c>
      <c r="B49" s="195" t="s">
        <v>64</v>
      </c>
      <c r="C49" s="144"/>
      <c r="D49" s="144"/>
      <c r="E49" s="397"/>
      <c r="F49" s="53"/>
    </row>
    <row r="50" spans="1:6" s="47" customFormat="1" ht="12">
      <c r="A50" s="146">
        <v>4227</v>
      </c>
      <c r="B50" s="195" t="s">
        <v>65</v>
      </c>
      <c r="C50" s="144"/>
      <c r="D50" s="144"/>
      <c r="E50" s="397"/>
      <c r="F50" s="53"/>
    </row>
    <row r="51" spans="1:6" s="47" customFormat="1" ht="12">
      <c r="A51" s="146">
        <v>4231</v>
      </c>
      <c r="B51" s="195" t="s">
        <v>66</v>
      </c>
      <c r="C51" s="144"/>
      <c r="D51" s="144"/>
      <c r="E51" s="397"/>
      <c r="F51" s="53"/>
    </row>
    <row r="52" spans="1:6" s="47" customFormat="1" ht="12">
      <c r="A52" s="146">
        <v>4235</v>
      </c>
      <c r="B52" s="195" t="s">
        <v>67</v>
      </c>
      <c r="C52" s="144"/>
      <c r="D52" s="144"/>
      <c r="E52" s="397"/>
      <c r="F52" s="53"/>
    </row>
    <row r="53" spans="1:6" s="47" customFormat="1" ht="12">
      <c r="A53" s="146">
        <v>4237</v>
      </c>
      <c r="B53" s="195" t="s">
        <v>71</v>
      </c>
      <c r="C53" s="144"/>
      <c r="D53" s="144"/>
      <c r="E53" s="397"/>
      <c r="F53" s="53"/>
    </row>
    <row r="54" spans="1:6" s="47" customFormat="1" ht="12">
      <c r="A54" s="146">
        <v>4239</v>
      </c>
      <c r="B54" s="195" t="s">
        <v>68</v>
      </c>
      <c r="C54" s="144"/>
      <c r="D54" s="144"/>
      <c r="E54" s="397"/>
      <c r="F54" s="53"/>
    </row>
    <row r="55" spans="1:6" s="47" customFormat="1" ht="12">
      <c r="A55" s="146">
        <v>4241</v>
      </c>
      <c r="B55" s="195" t="s">
        <v>70</v>
      </c>
      <c r="C55" s="144"/>
      <c r="D55" s="144"/>
      <c r="E55" s="397"/>
      <c r="F55" s="53"/>
    </row>
    <row r="56" spans="1:6" s="47" customFormat="1" ht="12">
      <c r="A56" s="146">
        <v>4243</v>
      </c>
      <c r="B56" s="195" t="s">
        <v>72</v>
      </c>
      <c r="C56" s="144"/>
      <c r="D56" s="144"/>
      <c r="E56" s="397"/>
      <c r="F56" s="53"/>
    </row>
    <row r="57" spans="1:6" s="47" customFormat="1" ht="12">
      <c r="A57" s="146">
        <v>4251</v>
      </c>
      <c r="B57" s="195" t="s">
        <v>73</v>
      </c>
      <c r="C57" s="144"/>
      <c r="D57" s="144"/>
      <c r="E57" s="397"/>
      <c r="F57" s="53"/>
    </row>
    <row r="58" spans="1:6" s="47" customFormat="1" ht="12">
      <c r="A58" s="146">
        <v>4253</v>
      </c>
      <c r="B58" s="195" t="s">
        <v>74</v>
      </c>
      <c r="C58" s="144"/>
      <c r="D58" s="144"/>
      <c r="E58" s="397"/>
      <c r="F58" s="53"/>
    </row>
    <row r="59" spans="1:6" s="47" customFormat="1" ht="12">
      <c r="A59" s="146">
        <v>4255</v>
      </c>
      <c r="B59" s="195" t="s">
        <v>75</v>
      </c>
      <c r="C59" s="144"/>
      <c r="D59" s="144"/>
      <c r="E59" s="397"/>
      <c r="F59" s="53"/>
    </row>
    <row r="60" spans="1:6" s="47" customFormat="1" ht="12">
      <c r="A60" s="213">
        <v>4257</v>
      </c>
      <c r="B60" s="500" t="s">
        <v>878</v>
      </c>
      <c r="C60" s="153"/>
      <c r="D60" s="153"/>
      <c r="E60" s="920"/>
      <c r="F60" s="65"/>
    </row>
    <row r="61" spans="1:6" s="47" customFormat="1" ht="12">
      <c r="A61" s="146">
        <v>4261</v>
      </c>
      <c r="B61" s="195" t="s">
        <v>76</v>
      </c>
      <c r="C61" s="144"/>
      <c r="D61" s="144"/>
      <c r="E61" s="397"/>
      <c r="F61" s="53"/>
    </row>
    <row r="62" spans="1:6" s="47" customFormat="1" ht="12">
      <c r="A62" s="340">
        <v>4265</v>
      </c>
      <c r="B62" s="341" t="s">
        <v>857</v>
      </c>
      <c r="C62" s="144">
        <v>200000</v>
      </c>
      <c r="D62" s="144">
        <v>200000</v>
      </c>
      <c r="E62" s="397">
        <f>SUM(D62/C62)</f>
        <v>1</v>
      </c>
      <c r="F62" s="53"/>
    </row>
    <row r="63" spans="1:6" s="396" customFormat="1" ht="12">
      <c r="A63" s="463">
        <v>4281</v>
      </c>
      <c r="B63" s="464" t="s">
        <v>592</v>
      </c>
      <c r="C63" s="422"/>
      <c r="D63" s="422">
        <v>2831</v>
      </c>
      <c r="E63" s="397"/>
      <c r="F63" s="385"/>
    </row>
    <row r="64" spans="1:6" s="47" customFormat="1" ht="12">
      <c r="A64" s="207">
        <v>4200</v>
      </c>
      <c r="B64" s="182" t="s">
        <v>294</v>
      </c>
      <c r="C64" s="82">
        <f>SUM(C42:C62)</f>
        <v>200000</v>
      </c>
      <c r="D64" s="82">
        <f>SUM(D42:D63)</f>
        <v>202831</v>
      </c>
      <c r="E64" s="919">
        <f>SUM(D64/C64)</f>
        <v>1.014155</v>
      </c>
      <c r="F64" s="211"/>
    </row>
    <row r="65" spans="1:6" s="58" customFormat="1" ht="12">
      <c r="A65" s="15"/>
      <c r="B65" s="23" t="s">
        <v>295</v>
      </c>
      <c r="C65" s="144"/>
      <c r="D65" s="144"/>
      <c r="E65" s="397"/>
      <c r="F65" s="59"/>
    </row>
    <row r="66" spans="1:6" s="47" customFormat="1" ht="12">
      <c r="A66" s="64">
        <v>4310</v>
      </c>
      <c r="B66" s="119" t="s">
        <v>625</v>
      </c>
      <c r="C66" s="144">
        <v>30000</v>
      </c>
      <c r="D66" s="144">
        <v>30000</v>
      </c>
      <c r="E66" s="397">
        <f>SUM(D66/C66)</f>
        <v>1</v>
      </c>
      <c r="F66" s="53"/>
    </row>
    <row r="67" spans="1:6" s="47" customFormat="1" ht="12">
      <c r="A67" s="64">
        <v>4321</v>
      </c>
      <c r="B67" s="119" t="s">
        <v>425</v>
      </c>
      <c r="C67" s="144"/>
      <c r="D67" s="144"/>
      <c r="E67" s="397"/>
      <c r="F67" s="53"/>
    </row>
    <row r="68" spans="1:6" s="47" customFormat="1" ht="12">
      <c r="A68" s="64">
        <v>4322</v>
      </c>
      <c r="B68" s="119" t="s">
        <v>426</v>
      </c>
      <c r="C68" s="144"/>
      <c r="D68" s="144"/>
      <c r="E68" s="397"/>
      <c r="F68" s="53"/>
    </row>
    <row r="69" spans="1:6" s="47" customFormat="1" ht="12">
      <c r="A69" s="140">
        <v>4340</v>
      </c>
      <c r="B69" s="465" t="s">
        <v>61</v>
      </c>
      <c r="C69" s="215">
        <v>70024</v>
      </c>
      <c r="D69" s="215">
        <v>70024</v>
      </c>
      <c r="E69" s="397">
        <f>SUM(D69/C69)</f>
        <v>1</v>
      </c>
      <c r="F69" s="53"/>
    </row>
    <row r="70" spans="1:6" s="47" customFormat="1" ht="12">
      <c r="A70" s="64">
        <v>4351</v>
      </c>
      <c r="B70" s="119" t="s">
        <v>879</v>
      </c>
      <c r="C70" s="144"/>
      <c r="D70" s="144"/>
      <c r="E70" s="397"/>
      <c r="F70" s="53"/>
    </row>
    <row r="71" spans="1:6" s="58" customFormat="1" ht="12">
      <c r="A71" s="192">
        <v>4300</v>
      </c>
      <c r="B71" s="23" t="s">
        <v>296</v>
      </c>
      <c r="C71" s="154">
        <f>SUM(C66:C70)</f>
        <v>100024</v>
      </c>
      <c r="D71" s="154">
        <f>SUM(D66:D70)</f>
        <v>100024</v>
      </c>
      <c r="E71" s="919">
        <f>SUM(D71/C71)</f>
        <v>1</v>
      </c>
      <c r="F71" s="98"/>
    </row>
    <row r="72" spans="1:6" s="58" customFormat="1" ht="16.5" customHeight="1">
      <c r="A72" s="192"/>
      <c r="B72" s="645" t="s">
        <v>300</v>
      </c>
      <c r="C72" s="154">
        <f>SUM(C71+C64+C40+C19+C15)</f>
        <v>5415201</v>
      </c>
      <c r="D72" s="154">
        <f>SUM(D71+D64+D40+D19+D15)</f>
        <v>5853892</v>
      </c>
      <c r="E72" s="919">
        <f>SUM(D72/C72)</f>
        <v>1.0810110280301692</v>
      </c>
      <c r="F72" s="98"/>
    </row>
    <row r="73" spans="1:6" s="58" customFormat="1" ht="18" customHeight="1">
      <c r="A73" s="21"/>
      <c r="B73" s="247" t="s">
        <v>297</v>
      </c>
      <c r="C73" s="5"/>
      <c r="D73" s="5"/>
      <c r="E73" s="918"/>
      <c r="F73" s="192"/>
    </row>
    <row r="74" spans="1:6" s="58" customFormat="1" ht="15.75" customHeight="1">
      <c r="A74" s="644">
        <v>4500</v>
      </c>
      <c r="B74" s="644" t="s">
        <v>298</v>
      </c>
      <c r="C74" s="478"/>
      <c r="D74" s="478"/>
      <c r="E74" s="918"/>
      <c r="F74" s="98"/>
    </row>
    <row r="75" spans="1:6" s="58" customFormat="1" ht="12">
      <c r="A75" s="75"/>
      <c r="B75" s="229" t="s">
        <v>929</v>
      </c>
      <c r="C75" s="77"/>
      <c r="D75" s="77"/>
      <c r="E75" s="397"/>
      <c r="F75" s="59"/>
    </row>
    <row r="76" spans="1:6" s="58" customFormat="1" ht="12">
      <c r="A76" s="75"/>
      <c r="B76" s="144" t="s">
        <v>320</v>
      </c>
      <c r="C76" s="240"/>
      <c r="D76" s="240"/>
      <c r="E76" s="397"/>
      <c r="F76" s="59"/>
    </row>
    <row r="77" spans="1:6" s="58" customFormat="1" ht="12">
      <c r="A77" s="75"/>
      <c r="B77" s="144" t="s">
        <v>853</v>
      </c>
      <c r="C77" s="240"/>
      <c r="D77" s="240"/>
      <c r="E77" s="397"/>
      <c r="F77" s="59"/>
    </row>
    <row r="78" spans="1:6" s="47" customFormat="1" ht="12">
      <c r="A78" s="75"/>
      <c r="B78" s="35" t="s">
        <v>339</v>
      </c>
      <c r="C78" s="240"/>
      <c r="D78" s="240">
        <f>SUM(D12+D63)</f>
        <v>4692</v>
      </c>
      <c r="E78" s="397"/>
      <c r="F78" s="53"/>
    </row>
    <row r="79" spans="1:6" ht="12" customHeight="1">
      <c r="A79" s="78"/>
      <c r="B79" s="35" t="s">
        <v>333</v>
      </c>
      <c r="C79" s="144"/>
      <c r="D79" s="144">
        <f>SUM(D18)</f>
        <v>540</v>
      </c>
      <c r="E79" s="397"/>
      <c r="F79" s="53"/>
    </row>
    <row r="80" spans="1:6" ht="12" customHeight="1">
      <c r="A80" s="78"/>
      <c r="B80" s="212" t="s">
        <v>916</v>
      </c>
      <c r="C80" s="212">
        <f>SUM(C76:C79)</f>
        <v>0</v>
      </c>
      <c r="D80" s="212">
        <f>SUM(D76:D79)</f>
        <v>5232</v>
      </c>
      <c r="E80" s="397"/>
      <c r="F80" s="53"/>
    </row>
    <row r="81" spans="1:6" ht="12" customHeight="1">
      <c r="A81" s="78"/>
      <c r="B81" s="232" t="s">
        <v>930</v>
      </c>
      <c r="C81" s="165"/>
      <c r="D81" s="165"/>
      <c r="E81" s="397"/>
      <c r="F81" s="53"/>
    </row>
    <row r="82" spans="1:6" ht="12" customHeight="1">
      <c r="A82" s="78"/>
      <c r="B82" s="144" t="s">
        <v>249</v>
      </c>
      <c r="C82" s="165"/>
      <c r="D82" s="165"/>
      <c r="E82" s="397"/>
      <c r="F82" s="53"/>
    </row>
    <row r="83" spans="1:6" ht="12">
      <c r="A83" s="78"/>
      <c r="B83" s="35" t="s">
        <v>250</v>
      </c>
      <c r="C83" s="144">
        <f>SUM(C15+C19+C40+C64+C71)-C76-C77-C78-C79-C82-C85</f>
        <v>5385201</v>
      </c>
      <c r="D83" s="144">
        <f>SUM(D15+D19+D40+D64+D71)-D76-D77-D78-D79-D82-D85</f>
        <v>5810351</v>
      </c>
      <c r="E83" s="397">
        <f>SUM(D83/C83)</f>
        <v>1.0789478424296512</v>
      </c>
      <c r="F83" s="53"/>
    </row>
    <row r="84" spans="1:6" ht="12">
      <c r="A84" s="78"/>
      <c r="B84" s="143" t="s">
        <v>34</v>
      </c>
      <c r="C84" s="143">
        <v>369270</v>
      </c>
      <c r="D84" s="143">
        <v>369270</v>
      </c>
      <c r="E84" s="397">
        <f>SUM(D84/C84)</f>
        <v>1</v>
      </c>
      <c r="F84" s="53"/>
    </row>
    <row r="85" spans="1:6" ht="12">
      <c r="A85" s="78"/>
      <c r="B85" s="35" t="s">
        <v>24</v>
      </c>
      <c r="C85" s="144">
        <f>SUM(C35)</f>
        <v>30000</v>
      </c>
      <c r="D85" s="144">
        <f>SUM(D35)</f>
        <v>38309</v>
      </c>
      <c r="E85" s="397">
        <f>SUM(D85/C85)</f>
        <v>1.2769666666666666</v>
      </c>
      <c r="F85" s="53"/>
    </row>
    <row r="86" spans="1:6" ht="12">
      <c r="A86" s="78"/>
      <c r="B86" s="212" t="s">
        <v>923</v>
      </c>
      <c r="C86" s="212">
        <f>SUM(C83:C85)-C84</f>
        <v>5415201</v>
      </c>
      <c r="D86" s="212">
        <f>SUM(D83:D85)-D84</f>
        <v>5848660</v>
      </c>
      <c r="E86" s="922">
        <f>SUM(D86/C86)</f>
        <v>1.080044858907361</v>
      </c>
      <c r="F86" s="53"/>
    </row>
    <row r="87" spans="1:6" ht="12" customHeight="1">
      <c r="A87" s="130"/>
      <c r="B87" s="211" t="s">
        <v>32</v>
      </c>
      <c r="C87" s="155">
        <f>SUM(C80+C86)</f>
        <v>5415201</v>
      </c>
      <c r="D87" s="155">
        <f>SUM(D80+D86)</f>
        <v>5853892</v>
      </c>
      <c r="E87" s="922">
        <f>SUM(D87/C87)</f>
        <v>1.0810110280301692</v>
      </c>
      <c r="F87" s="65"/>
    </row>
    <row r="88" spans="1:5" ht="12">
      <c r="A88" s="46"/>
      <c r="C88" s="643"/>
      <c r="D88" s="643"/>
      <c r="E88" s="642"/>
    </row>
    <row r="89" spans="3:4" ht="12">
      <c r="C89" s="499"/>
      <c r="D89" s="499"/>
    </row>
  </sheetData>
  <sheetProtection/>
  <mergeCells count="6">
    <mergeCell ref="C3:F3"/>
    <mergeCell ref="A1:F1"/>
    <mergeCell ref="A2:F2"/>
    <mergeCell ref="E5:E7"/>
    <mergeCell ref="C5:C7"/>
    <mergeCell ref="D5:D7"/>
  </mergeCells>
  <printOptions horizontalCentered="1"/>
  <pageMargins left="0" right="0" top="0.5905511811023623" bottom="0.3937007874015748" header="0.11811023622047245" footer="0"/>
  <pageSetup firstPageNumber="43" useFirstPageNumber="1" horizontalDpi="600" verticalDpi="600" orientation="landscape" paperSize="9" scale="75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romhanyi.ildiko</cp:lastModifiedBy>
  <cp:lastPrinted>2014-05-08T09:24:42Z</cp:lastPrinted>
  <dcterms:created xsi:type="dcterms:W3CDTF">2004-02-02T11:10:51Z</dcterms:created>
  <dcterms:modified xsi:type="dcterms:W3CDTF">2014-05-08T09:40:32Z</dcterms:modified>
  <cp:category/>
  <cp:version/>
  <cp:contentType/>
  <cp:contentStatus/>
</cp:coreProperties>
</file>