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1"/>
  </bookViews>
  <sheets>
    <sheet name="1a.mell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3e.m. " sheetId="9" r:id="rId9"/>
    <sheet name="4.mell." sheetId="10" r:id="rId10"/>
    <sheet name="5.mell. " sheetId="11" r:id="rId11"/>
    <sheet name="6.mell. 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Titles" localSheetId="1">'1b.mell '!$5:$8</definedName>
    <definedName name="_xlnm.Print_Titles" localSheetId="2">'1c.mell '!$3:$7</definedName>
    <definedName name="_xlnm.Print_Titles" localSheetId="3">'2.mell'!$5:$8</definedName>
    <definedName name="_xlnm.Print_Titles" localSheetId="4">'3a.m.'!$5:$9</definedName>
    <definedName name="_xlnm.Print_Titles" localSheetId="5">'3b.m.'!$6:$10</definedName>
    <definedName name="_xlnm.Print_Titles" localSheetId="6">'3c.m.'!$4:$8</definedName>
    <definedName name="_xlnm.Print_Titles" localSheetId="7">'3d.m.'!$4:$8</definedName>
    <definedName name="_xlnm.Print_Titles" localSheetId="8">'3e.m. '!$5:$9</definedName>
    <definedName name="_xlnm.Print_Titles" localSheetId="9">'4.mell.'!$4:$8</definedName>
    <definedName name="_xlnm.Print_Titles" localSheetId="10">'5.mell. '!$6:$10</definedName>
    <definedName name="_xlnm.Print_Area" localSheetId="3">'2.mell'!$A$1:$I$870</definedName>
  </definedNames>
  <calcPr fullCalcOnLoad="1"/>
</workbook>
</file>

<file path=xl/sharedStrings.xml><?xml version="1.0" encoding="utf-8"?>
<sst xmlns="http://schemas.openxmlformats.org/spreadsheetml/2006/main" count="3027" uniqueCount="866">
  <si>
    <t xml:space="preserve">    Dologi kiadások és egyéb folyó kiadások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</si>
  <si>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</si>
  <si>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</si>
  <si>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</si>
  <si>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</si>
  <si>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</si>
  <si>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 xml:space="preserve">    Felhalmozási kiadások és pénzügyi befektetések</t>
  </si>
  <si>
    <t xml:space="preserve">    Kölcsön nyújtása</t>
  </si>
  <si>
    <t xml:space="preserve">    Hitel kiadások</t>
  </si>
  <si>
    <t>7. Működési célú pénzeszközátvétel államháztartáson kívülről</t>
  </si>
  <si>
    <t xml:space="preserve">   Tárgyévi helyesbített pénzmaradvány</t>
  </si>
  <si>
    <t>Sorszám</t>
  </si>
  <si>
    <t>Megnevezés</t>
  </si>
  <si>
    <t>előirányzat</t>
  </si>
  <si>
    <t>1.</t>
  </si>
  <si>
    <t>2.</t>
  </si>
  <si>
    <t>3.</t>
  </si>
  <si>
    <t>4.</t>
  </si>
  <si>
    <t>5.</t>
  </si>
  <si>
    <t>6.</t>
  </si>
  <si>
    <t xml:space="preserve">Ifjú Molnár Ferenc Diákszínjátszó Egyesület  </t>
  </si>
  <si>
    <t xml:space="preserve"> -Környezetvédelmi Alap</t>
  </si>
  <si>
    <t>Pedagógiai feladatok</t>
  </si>
  <si>
    <t>I. Polgármesteri Hivatal működési bevételei</t>
  </si>
  <si>
    <t xml:space="preserve">   Átutalandó tartalék</t>
  </si>
  <si>
    <t>1. Hatósági jogkörhöz köthető működési bevételek</t>
  </si>
  <si>
    <t xml:space="preserve">      - Igazgatás szolgáltatási díjbevétel</t>
  </si>
  <si>
    <t>Közcélú foglalkoztatása</t>
  </si>
  <si>
    <t xml:space="preserve">      - Felügyeleti jellegű tevékenység díjbevétele</t>
  </si>
  <si>
    <t xml:space="preserve">      - Bírságból származó bevétel</t>
  </si>
  <si>
    <t xml:space="preserve">       ebből:előző évi többlettámogatás visszafizetése</t>
  </si>
  <si>
    <t>2. Támogatásértékű működési bevételek</t>
  </si>
  <si>
    <t>1. Tárgyi eszköz értékesítése</t>
  </si>
  <si>
    <t xml:space="preserve">                  előző évi töblettámogatás  visszafizetése</t>
  </si>
  <si>
    <t xml:space="preserve">        ebből:  pinceszínház</t>
  </si>
  <si>
    <t xml:space="preserve">   Működéscélú pénzeszközátvétel államháztartáson kívülről</t>
  </si>
  <si>
    <t>Intézmények egyéb sajátos bevételei</t>
  </si>
  <si>
    <t xml:space="preserve">   Egyéb befizetések, visszafizetések</t>
  </si>
  <si>
    <t xml:space="preserve">       Kamat kiadás</t>
  </si>
  <si>
    <t xml:space="preserve">   Továbbszámlázott szolgáltatások bevételei</t>
  </si>
  <si>
    <t xml:space="preserve">   Kamatbevételek </t>
  </si>
  <si>
    <t xml:space="preserve">       - Lakbér bevétel</t>
  </si>
  <si>
    <t xml:space="preserve">       - Helyiség bérleti díj</t>
  </si>
  <si>
    <t xml:space="preserve">   Előző évi helyesbített pénzmaradvány igénybevétele</t>
  </si>
  <si>
    <t xml:space="preserve">   Kölcsön nyújtás (munkáltatói kölcsön)</t>
  </si>
  <si>
    <t xml:space="preserve">   Kölcsön nyújtás</t>
  </si>
  <si>
    <t xml:space="preserve">   Felhalmozási célú pénzeszközátvétel államháztartáson kívülről</t>
  </si>
  <si>
    <t xml:space="preserve">   SEM IX Zrt  kiadásai   (3/B. sz. melléklet szerint)</t>
  </si>
  <si>
    <t xml:space="preserve">   Intézményi működéshez kapcsolódó egyéb bevételek</t>
  </si>
  <si>
    <t xml:space="preserve">   Intézmények egyéb sajátos bevételei</t>
  </si>
  <si>
    <t xml:space="preserve">   Működési célú pénzeszközátvétel államháztartáson kívülről</t>
  </si>
  <si>
    <t>MSZOSZ támogatás</t>
  </si>
  <si>
    <t>Városfejlesztés, üzemeltetés és közbiztonság</t>
  </si>
  <si>
    <t>Vendel tornacsarnok</t>
  </si>
  <si>
    <t xml:space="preserve">   Felhalmozási célú támogatásértékű bevételek</t>
  </si>
  <si>
    <t>Gépkocsi vásárlás</t>
  </si>
  <si>
    <t>Rendelkezésre állási támogatás, bérpótló juttatás</t>
  </si>
  <si>
    <t>2. Intézményi működéshez kapcsolódó egyéb bevételek</t>
  </si>
  <si>
    <t>3. Intézmények egyéb sajátos bevételei</t>
  </si>
  <si>
    <t xml:space="preserve">    Iparűzési adó pótlék, bírság</t>
  </si>
  <si>
    <t xml:space="preserve">    Részvények, üzletrészek, értékpapírok, osztalék</t>
  </si>
  <si>
    <t xml:space="preserve">      - Helyiség megszerzési díj</t>
  </si>
  <si>
    <t xml:space="preserve">      - Hivatal továbbszámlázott tételek</t>
  </si>
  <si>
    <t>5. ÁFA bevételek, visszatérülések</t>
  </si>
  <si>
    <t>6. Kamatbevételek</t>
  </si>
  <si>
    <t>Intézményi működési bevételek</t>
  </si>
  <si>
    <t xml:space="preserve">    Működési célú támogatásértékű bevétel</t>
  </si>
  <si>
    <t>3. Előző évi egyéb költségvetési kiegészítések, visszatérülések</t>
  </si>
  <si>
    <t xml:space="preserve">         -ebből fordított áfa</t>
  </si>
  <si>
    <t xml:space="preserve">    Fővárosi lakás-felújítási pályázat</t>
  </si>
  <si>
    <t xml:space="preserve">       - Takarítás</t>
  </si>
  <si>
    <t>8.</t>
  </si>
  <si>
    <t xml:space="preserve">   Személyi juttatás</t>
  </si>
  <si>
    <t>Támogatások, támogatásértékű bevételek, kiegészítések (Intézm.tám.nélkül)</t>
  </si>
  <si>
    <t>Intézményi felújítások, tervezések</t>
  </si>
  <si>
    <t xml:space="preserve">     Rövid lejáratú értékpapír (kárpótlási jegy)</t>
  </si>
  <si>
    <t>Sport Alap</t>
  </si>
  <si>
    <t xml:space="preserve">   Továbbszámlázott szolgáltatás bevétele</t>
  </si>
  <si>
    <t xml:space="preserve">   Támogatásértékű működési bevételek</t>
  </si>
  <si>
    <t xml:space="preserve">   Hatósági jogkörhöz köthető működési bevétel</t>
  </si>
  <si>
    <r>
      <t xml:space="preserve">   </t>
    </r>
    <r>
      <rPr>
        <sz val="9"/>
        <rFont val="Arial CE"/>
        <family val="2"/>
      </rPr>
      <t>Tartalék</t>
    </r>
  </si>
  <si>
    <t xml:space="preserve">       - Egyéb</t>
  </si>
  <si>
    <t xml:space="preserve">      - Bérleti díj</t>
  </si>
  <si>
    <t xml:space="preserve">      - Szolgáltatási díjbevétel</t>
  </si>
  <si>
    <t xml:space="preserve">    Polgármesteri Hivatal fejlesztésére ÁROP-3A 1/B pályázat</t>
  </si>
  <si>
    <t>01</t>
  </si>
  <si>
    <t>Üllői 45. Bérleti díj</t>
  </si>
  <si>
    <t>KÉK Pont</t>
  </si>
  <si>
    <t>Balázs Béla u. 14. felújítás</t>
  </si>
  <si>
    <t xml:space="preserve">       - Vásárolt termékek,szolgáltatások ÁFA-ja</t>
  </si>
  <si>
    <t>Cigány Kisebbségi Önkormányzat</t>
  </si>
  <si>
    <t xml:space="preserve">    Önkormányzat egyéb költségvetési támogatása</t>
  </si>
  <si>
    <t>Kerületi földutak szilárd burkolattal való ellátása</t>
  </si>
  <si>
    <t>Összesen:</t>
  </si>
  <si>
    <t xml:space="preserve"> - Hivatal és szakfeladatok</t>
  </si>
  <si>
    <t xml:space="preserve">      - Táboroztatás bevétele</t>
  </si>
  <si>
    <t xml:space="preserve">       Helyi támogatás, házmesterek visszafizetése</t>
  </si>
  <si>
    <t>Bevételek</t>
  </si>
  <si>
    <t>Oktatási számítástechnikai fejlesztés számítógép beszerzés</t>
  </si>
  <si>
    <t xml:space="preserve">   Pénzeszköz átadás, speciális célú támogatás</t>
  </si>
  <si>
    <t>Testvérvárosi diákok továbbtanulásának támogatása</t>
  </si>
  <si>
    <t>Általános tartalék</t>
  </si>
  <si>
    <t>Összesen</t>
  </si>
  <si>
    <t>Céltartalék</t>
  </si>
  <si>
    <t xml:space="preserve">      - Bérleti díjak</t>
  </si>
  <si>
    <t>Csicsergő Óvoda /Thaly K. u. 38./</t>
  </si>
  <si>
    <t xml:space="preserve">    Idegenforgalmi adó</t>
  </si>
  <si>
    <t>Kábítószer Egyeztető Fórum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</si>
  <si>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</si>
  <si>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</si>
  <si>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</si>
  <si>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</si>
  <si>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</si>
  <si>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</si>
  <si>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  - Közterület foglalási díj</t>
  </si>
  <si>
    <t xml:space="preserve">       - Hivatal</t>
  </si>
  <si>
    <t>1. Helyi adók</t>
  </si>
  <si>
    <t xml:space="preserve">    Építményadó, telek adó</t>
  </si>
  <si>
    <t xml:space="preserve">    Gépjármű adó</t>
  </si>
  <si>
    <t xml:space="preserve"> - Sem IX.Zrt.</t>
  </si>
  <si>
    <t xml:space="preserve"> - FV Kft</t>
  </si>
  <si>
    <t>2. Átengedett központi adók</t>
  </si>
  <si>
    <t xml:space="preserve">    Személyi jövedelemadó</t>
  </si>
  <si>
    <t xml:space="preserve">Park felújítás </t>
  </si>
  <si>
    <t xml:space="preserve">    Iparűzési adó</t>
  </si>
  <si>
    <t>3. Egyéb sajátos folyó bevételek</t>
  </si>
  <si>
    <t xml:space="preserve">    Lakbér bevétel</t>
  </si>
  <si>
    <t>Humán Ügyek Bizottsága</t>
  </si>
  <si>
    <t>Egyéb működési célú kiadások</t>
  </si>
  <si>
    <t xml:space="preserve">    Helyiség bérleti díj</t>
  </si>
  <si>
    <t>Önkormányzat sajátos működési bevételei</t>
  </si>
  <si>
    <t>1. Tárgyi eszközök értékesítése</t>
  </si>
  <si>
    <t xml:space="preserve">    Ingatlanok, földterület, telek értékesítése</t>
  </si>
  <si>
    <t xml:space="preserve">        - Hivatal</t>
  </si>
  <si>
    <t xml:space="preserve">    Helyiség értékesítés</t>
  </si>
  <si>
    <t>2. Sajátos felhalmozási és tőkebevétel</t>
  </si>
  <si>
    <t>3. Pénzügyi befektetések bevételei</t>
  </si>
  <si>
    <t xml:space="preserve">      - Ingatlan értékesítés</t>
  </si>
  <si>
    <t>Felhalmozási és tőkejellegű bevételek</t>
  </si>
  <si>
    <t>1. Támogatás</t>
  </si>
  <si>
    <t xml:space="preserve">    Normatív állami támogatás</t>
  </si>
  <si>
    <t>Sportegyesületek támogatása</t>
  </si>
  <si>
    <t>Ugrifüles Óvoda bejárati ajtó csere, előtető csere, akadálymentes feljáró</t>
  </si>
  <si>
    <t xml:space="preserve">       ebből: előző évi többlettámogatás visszafizetése</t>
  </si>
  <si>
    <t xml:space="preserve">     ebből:előző évi többlettámogatás visszafizetése</t>
  </si>
  <si>
    <t xml:space="preserve">     ebből: előző évi többlettámogatás visszafizetése</t>
  </si>
  <si>
    <t>4. Felhalmozási célú pénzeszközátvétel államháztartáson kívülről</t>
  </si>
  <si>
    <t>Támogatások, támogatásértékű bevételek, kiegészítések</t>
  </si>
  <si>
    <t>4. Továbbszámlázott szolgáltatások bevételei</t>
  </si>
  <si>
    <t xml:space="preserve">       ebből:előző évi töblettámogatás  visszafizetése</t>
  </si>
  <si>
    <t xml:space="preserve">   Önkormányzatnak fizetendő ÁFA</t>
  </si>
  <si>
    <t xml:space="preserve">    Intézményvezetők jutalmazása (szem.+munkaadói)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</si>
  <si>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</si>
  <si>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</si>
  <si>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</si>
  <si>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Önkormányzati egyéb támogatás</t>
  </si>
  <si>
    <t xml:space="preserve">       Intézmények egyéb támogatása</t>
  </si>
  <si>
    <t xml:space="preserve">       - Karbantartás</t>
  </si>
  <si>
    <t>Egyházak támogatása - karitatív tevékenység</t>
  </si>
  <si>
    <t>Társadalmi  szervezetek támogatása</t>
  </si>
  <si>
    <t>Szentgyörgyi A. Ált. Iskola udvar megsüllyedt térkőburkolat helyreállítása</t>
  </si>
  <si>
    <t>Csicsergő Óvoda tűzfal vakolás, hőszig., színezés, udvari kijárónál vízelvez.</t>
  </si>
  <si>
    <t>Kőrösi Csoma Sándor Általános Iskola gáztömörségi jegyzőkönyv elkészítés</t>
  </si>
  <si>
    <t>Weörös Sándor Általános Iskola (Napfény u. 3.) fakivágás, homokozó felúj.</t>
  </si>
  <si>
    <t>Ferencvárosi Nevelési Tanácsadó átjáró ajtó elhelyezés, ablak megszüntetés</t>
  </si>
  <si>
    <t>Bölcsőde Fehérholló u. 2.-4. udvari fák koronázása, gyökerek balesetment.</t>
  </si>
  <si>
    <t>Társasházak támogatása</t>
  </si>
  <si>
    <t xml:space="preserve">                     szerkesztőség</t>
  </si>
  <si>
    <t>Deák ösztöndíj</t>
  </si>
  <si>
    <t>Ingatlanvásárlás</t>
  </si>
  <si>
    <t>Lakás és helyiség felújítás</t>
  </si>
  <si>
    <t>Számítástechnikai fejlesztés</t>
  </si>
  <si>
    <t>Kölcsönök visszatérülése</t>
  </si>
  <si>
    <t xml:space="preserve">       Munkáltatói kölcsön</t>
  </si>
  <si>
    <t xml:space="preserve">     Lakóházfelújítási hitel</t>
  </si>
  <si>
    <t>Dzsumbuj őrzése</t>
  </si>
  <si>
    <t xml:space="preserve">       Társasházak befizetései</t>
  </si>
  <si>
    <t>Hitel felvétel</t>
  </si>
  <si>
    <t>Pénzforgalmi bevételek összesen:</t>
  </si>
  <si>
    <t>I. Polgármesteri Hivatal bevételei összesen</t>
  </si>
  <si>
    <t>II. Intézmények bevételei</t>
  </si>
  <si>
    <t xml:space="preserve">     Önkormányzati támogatás</t>
  </si>
  <si>
    <t>II. Intézmények bevételei összesen</t>
  </si>
  <si>
    <t>Utcai szociális munka (Menhely Alapítvány)</t>
  </si>
  <si>
    <t>III. Kerületi bevételek</t>
  </si>
  <si>
    <t>1. Támogatás (Intézmények támogatása nélkül)</t>
  </si>
  <si>
    <t>1/C. sz. melléklet</t>
  </si>
  <si>
    <t>7.</t>
  </si>
  <si>
    <t>I. Polgármesteri Hivatal kiadásai</t>
  </si>
  <si>
    <t xml:space="preserve">   Kisebbségi Önkormányzatok (3/A. sz. melléklet szerint)</t>
  </si>
  <si>
    <t xml:space="preserve">     Személyi juttatások</t>
  </si>
  <si>
    <t xml:space="preserve">     Munkaadókat terhelő járulékok</t>
  </si>
  <si>
    <t xml:space="preserve">     Dologi kiadások és egyéb folyó kiadások</t>
  </si>
  <si>
    <t xml:space="preserve">     Felhalmozási kiadások és pénzügyi befektetések</t>
  </si>
  <si>
    <t xml:space="preserve">   Hivatal kiadása (3/C. sz. melléklet szerint)</t>
  </si>
  <si>
    <t xml:space="preserve">     Kölcsön nyújtás</t>
  </si>
  <si>
    <t xml:space="preserve">   PH költségv.szereplő szakfeladatok kiadásai (3/D. sz. melléklet szerint)</t>
  </si>
  <si>
    <t xml:space="preserve">   Támogatások (3/E. sz. melléklet szerint)</t>
  </si>
  <si>
    <t xml:space="preserve">   Intézmények támogatása</t>
  </si>
  <si>
    <t>Intézm.nyílászár.cseréje (Kerekerdő,KicsiBocs,Napfény,Kosztolányi,Telepy,Leövey)</t>
  </si>
  <si>
    <t xml:space="preserve">   Felújítási kiadások (4. sz. melléklet szerint)</t>
  </si>
  <si>
    <t xml:space="preserve">   Rövid lejáratú értékpapír (kárpótlási jegy)</t>
  </si>
  <si>
    <t xml:space="preserve">   Fejlesztési kiadások (5. sz. melléklet szerint)</t>
  </si>
  <si>
    <t xml:space="preserve">   Hitel kiadások</t>
  </si>
  <si>
    <t>Kiadások összesen:</t>
  </si>
  <si>
    <t xml:space="preserve">     Hitel kiadások</t>
  </si>
  <si>
    <t xml:space="preserve">     Berzenczey u. 30.</t>
  </si>
  <si>
    <t>Márton u. 3/a felújítás</t>
  </si>
  <si>
    <t xml:space="preserve">   Önkormányzati egyéb támogatás</t>
  </si>
  <si>
    <t>Pénzforgalmi kiadások</t>
  </si>
  <si>
    <t xml:space="preserve">   Tartalék (6.sz. melléklet szerint)</t>
  </si>
  <si>
    <t>IX. kerületi Rendőrkapitányság</t>
  </si>
  <si>
    <t>Kerekerdő Óvoda, Dési Huber Bölcsöde fel. Pályázathoz tervdokumentáció</t>
  </si>
  <si>
    <t>I. Polgármesteri Hivatal kiadásai mindösszesen</t>
  </si>
  <si>
    <t>II. Intézmények kiadásai (2.sz.melléklet szerint)</t>
  </si>
  <si>
    <t>4. Különféle bírságok</t>
  </si>
  <si>
    <t xml:space="preserve">   Tartalék</t>
  </si>
  <si>
    <t>II. Intézmények kiadásai mindösszesen</t>
  </si>
  <si>
    <t>III. Kerületi kiadások</t>
  </si>
  <si>
    <t>Pénzforgalmi kiadások  (Intézmények támogatása nélkül)</t>
  </si>
  <si>
    <t>Pénzforgalmi bevételek</t>
  </si>
  <si>
    <t>2. sz. melléklet</t>
  </si>
  <si>
    <t>Sorsz.</t>
  </si>
  <si>
    <t xml:space="preserve"> </t>
  </si>
  <si>
    <t xml:space="preserve"> 1.</t>
  </si>
  <si>
    <t xml:space="preserve">       - Sem IX. Zrt.</t>
  </si>
  <si>
    <t xml:space="preserve">       - SEM IX. Zrt.</t>
  </si>
  <si>
    <t xml:space="preserve"> 2.</t>
  </si>
  <si>
    <t>Dominó Általános Iskola tornaterem felújítás</t>
  </si>
  <si>
    <t xml:space="preserve">   Felhalmozási célú pénzeszközátadások</t>
  </si>
  <si>
    <t>SEM IX. Zrt.</t>
  </si>
  <si>
    <t xml:space="preserve">   Önkormányzati támogatás</t>
  </si>
  <si>
    <t>Csángó Kulturális Egyesület támogatása</t>
  </si>
  <si>
    <t>Gát u. 8. kiviteli terv</t>
  </si>
  <si>
    <t>Gát u. 10. kiviteli terv</t>
  </si>
  <si>
    <t>Gát u. 16. kiviteli terv</t>
  </si>
  <si>
    <t>Balázs Béla u. 23. kiviteli terv</t>
  </si>
  <si>
    <t>Balázs Béla u. 25. engedélyezési terv</t>
  </si>
  <si>
    <t>Balázs Béla u. 11. kiviteli terv</t>
  </si>
  <si>
    <t>Balázs Béla u. 13. kiviteli terv</t>
  </si>
  <si>
    <t>Balázs Béla u. 14. kiviteli terv</t>
  </si>
  <si>
    <t xml:space="preserve">Tűzoltó u.33/c. építési endedélyezési terv </t>
  </si>
  <si>
    <t>Vendel u. 13. felújítás</t>
  </si>
  <si>
    <t>FMK tornaterem tetőszigetelés felújítása</t>
  </si>
  <si>
    <t>FMK földszinti mosdó, öltöző felújítása</t>
  </si>
  <si>
    <t>FMK (Toronyház 3/b) lapostető szigetelés felújítása</t>
  </si>
  <si>
    <t>Vendel utcai sportcsarnok parketta csere</t>
  </si>
  <si>
    <t xml:space="preserve">    Módosított pénzmaradvány</t>
  </si>
  <si>
    <t>Környezetvédelmi Alap</t>
  </si>
  <si>
    <t>Parkoló Alap</t>
  </si>
  <si>
    <t xml:space="preserve">   Tartalék vízóra cserére</t>
  </si>
  <si>
    <t xml:space="preserve">   Felhasználható pénzmaradvány</t>
  </si>
  <si>
    <t>Módosított pénzmaradvány</t>
  </si>
  <si>
    <t>SZEMIRAMISZ Szính.Kult.ésSport rendv-szerv.Alap.</t>
  </si>
  <si>
    <t>Erdődy Kamara Zenekar Alapítvány</t>
  </si>
  <si>
    <t>Óvodai karbantartási keret</t>
  </si>
  <si>
    <t xml:space="preserve">   ÁFA bevételek, visszatérülések</t>
  </si>
  <si>
    <t xml:space="preserve">   Kamatbevételek</t>
  </si>
  <si>
    <t xml:space="preserve">    Felhalmozási célú pénzeszköz átadás</t>
  </si>
  <si>
    <t xml:space="preserve">   Egyéb felhalmozási célú pénzeszközátadás</t>
  </si>
  <si>
    <t xml:space="preserve">   Felhalmozási és tőkejellegű bevételek</t>
  </si>
  <si>
    <t xml:space="preserve">       - Vízóra csere</t>
  </si>
  <si>
    <t>Városmarketing</t>
  </si>
  <si>
    <t xml:space="preserve">     Tűzoltó u. 66.</t>
  </si>
  <si>
    <t>Élelmiszerbank költségek</t>
  </si>
  <si>
    <t>Hivatal költözése</t>
  </si>
  <si>
    <t>Ferenc tér 9. felújítás</t>
  </si>
  <si>
    <t>Márton u. 5/a felújítás</t>
  </si>
  <si>
    <t>Vaskapu háziorvosi szolg. Tervezés, gáz falikazán csere</t>
  </si>
  <si>
    <t>Lónyay u. 19, Lónyay u. 46., Közraktár u. 24. orvosi rendelő felújítása</t>
  </si>
  <si>
    <t xml:space="preserve">    Kisebbségi Önkormányzatok támogatásértékű bevételei</t>
  </si>
  <si>
    <t>Liliom Óvoda mosdó csúszásgátló csere, konyha, uszoda tisztasági festés</t>
  </si>
  <si>
    <t>Közterület felügyelet (önállóan működő intézményként)</t>
  </si>
  <si>
    <t>Szellemi Honvédelmi Alapítvány támogatása</t>
  </si>
  <si>
    <t>Epres Óvoda előterek burkolat csere, gazdasági feljáró javítása</t>
  </si>
  <si>
    <t>Bölcsőde Ráday u. 46. homlokzat vakolat veszélytelenítés, terasz burkolat jav.</t>
  </si>
  <si>
    <t>Bölcsőde Pöttyös u. 8. helyiségek festése, játszó udvar veszélytelenítés</t>
  </si>
  <si>
    <t>Bölcsőde Dési Huber 9. mellékh., folyosó festése, udvar térburkolat jav.</t>
  </si>
  <si>
    <t>FECSKE  - 2011. novemvertől FESZGYI -</t>
  </si>
  <si>
    <t xml:space="preserve">    Mester u. 67. felújítási munkálataira American House Foundation</t>
  </si>
  <si>
    <t>Bölcsőde Fehérh. u. 2.-4. csoportsz.festése,láb.kialakítása,mosókonyha levál.</t>
  </si>
  <si>
    <t>Komplex Óvoda és Ált. Isk. ebédlő festése, lapostető szig.,tanterem festés</t>
  </si>
  <si>
    <t>József Attila Ált.Isk. főbejárati kapu, ereszcsatornák felúj., tant.burkolat csere</t>
  </si>
  <si>
    <t>Dominó Általános Iskola ereszcstorna javítása, ereszdeszkázat csere</t>
  </si>
  <si>
    <t>Leövey Klára Gimn. utcai, udvari homlok.esőcsat., bádogozás felújítása</t>
  </si>
  <si>
    <t>Ügyvédi díjak</t>
  </si>
  <si>
    <t>Fogyatékkal élők részére eszköz beszerzés</t>
  </si>
  <si>
    <t xml:space="preserve"> Pénzforgalmi  bevételek</t>
  </si>
  <si>
    <t xml:space="preserve">   Személyi juttatások</t>
  </si>
  <si>
    <t xml:space="preserve">   Munkaadókat terhelő járulékok</t>
  </si>
  <si>
    <t xml:space="preserve">   Dologi kiadások és egyéb folyó kiadások</t>
  </si>
  <si>
    <t xml:space="preserve">   Felhalmozási kiadások és pénzügyi befektetések</t>
  </si>
  <si>
    <t xml:space="preserve"> Pénzforgalmi kiadások</t>
  </si>
  <si>
    <t>Roma koncepció</t>
  </si>
  <si>
    <t xml:space="preserve">      ebből: -előző évi többlettámogatás visszafizetése</t>
  </si>
  <si>
    <t xml:space="preserve">  Dologi kiadások és egyéb folyó kiadások</t>
  </si>
  <si>
    <t xml:space="preserve">    Önkormányzati lakások értékesítése</t>
  </si>
  <si>
    <t xml:space="preserve">   Kölcsönök nyújtása (háztartásoknak)</t>
  </si>
  <si>
    <t xml:space="preserve">   Önkormányzati étkezés támogatás</t>
  </si>
  <si>
    <t xml:space="preserve">     Önkormányzati étkezés támogatás</t>
  </si>
  <si>
    <t xml:space="preserve">Polgármesteri Hivatal felújítása </t>
  </si>
  <si>
    <t>Templom felújítás támogatása</t>
  </si>
  <si>
    <t>Szent-Györgyi A. 12.évf.Iskola  /Lónyay u. 4c-8./</t>
  </si>
  <si>
    <t xml:space="preserve">      - Egyéb bevételek</t>
  </si>
  <si>
    <t xml:space="preserve">      ÁFA befizetés</t>
  </si>
  <si>
    <t xml:space="preserve">      Fővárosi Lakásalapba befizetés</t>
  </si>
  <si>
    <t xml:space="preserve">      Előző évi állami támogatás visszafizetése</t>
  </si>
  <si>
    <t xml:space="preserve">       Intézmények támogatása</t>
  </si>
  <si>
    <t xml:space="preserve">       Intézmények étkezés támogatása</t>
  </si>
  <si>
    <t>Lakások és helyiség vásárlása</t>
  </si>
  <si>
    <t xml:space="preserve">       Előző évi kiutalatlan intézm. és kisebbs. támogatás kiutalása</t>
  </si>
  <si>
    <t xml:space="preserve">Lakóház felúj. - tervezések </t>
  </si>
  <si>
    <t>Veszélyelhárítás</t>
  </si>
  <si>
    <t>Veszélyes tűzfalak, kémények vizsgálata, bontása</t>
  </si>
  <si>
    <t>Ingatlanokkal kapcsolatos bontási feladatok</t>
  </si>
  <si>
    <t>Felhalmozási bevételek összege:</t>
  </si>
  <si>
    <t>Felhalmozási kiadások összege:</t>
  </si>
  <si>
    <t xml:space="preserve">                   -pénzmaradvány visszafizetés</t>
  </si>
  <si>
    <t xml:space="preserve">    Üdülőhelyi feladatok</t>
  </si>
  <si>
    <t>Kerekerdő Óvoda gyep rendbetétele</t>
  </si>
  <si>
    <t>Kicsi Bocs Óvoda pince szigetelése</t>
  </si>
  <si>
    <t>Epres Óvoda tornaszoba kialakítása</t>
  </si>
  <si>
    <t>Napfény Óvoda tornaterem kialakítása</t>
  </si>
  <si>
    <t>Napfény Óvoda udvar felújítása, füvesítése, kavicspótlás</t>
  </si>
  <si>
    <t>Napfény Óvoda 1 terem kondícionálása</t>
  </si>
  <si>
    <t>Méhecske Óvoda udvar teljes körű felújítása</t>
  </si>
  <si>
    <t>Ugrifüles Óvoda udvar felújítása, kövek felszedése, füvesítése</t>
  </si>
  <si>
    <t>Csudafa Óvoda világításkorszerűsítése</t>
  </si>
  <si>
    <t>Kőrösi Csoma Sándor Általános Iskola kerítés</t>
  </si>
  <si>
    <t>Komplex Óvoda és Általános Iskola udvar fejlesztése</t>
  </si>
  <si>
    <t>József Attila Általános Iskola tetőfelújítás</t>
  </si>
  <si>
    <t>Szent-Györgyi Albert Ált.Iskola és Gimnázium földszinti folyosó felújítása</t>
  </si>
  <si>
    <t>Szent-Györgyi Albert Ált.Iskola és Gimnázium étterem burkolat cseréje</t>
  </si>
  <si>
    <t>Szent-Györgyi Albert Ált.Iskola és Gimnázium tető felújítás</t>
  </si>
  <si>
    <t>Szent-Györgyi Albert Ált.Iskola és Gimnázium radiátorok cseréje</t>
  </si>
  <si>
    <t>3. Támogatásértékű felhalmozási bevételek</t>
  </si>
  <si>
    <t xml:space="preserve">VIII. kerület Józsefvárosi Önk. Ellátási szerz. </t>
  </si>
  <si>
    <t>Küldetés Egyesület Ellátási szerződés</t>
  </si>
  <si>
    <t>Budapesti Önkormányzatok Szövetségéhez hozzájárulás</t>
  </si>
  <si>
    <t xml:space="preserve">    Belső Ferencváros-kulturális negyed fejlesztés KMOP-5.2.2-09-2f-2010-0003</t>
  </si>
  <si>
    <t xml:space="preserve">    Szoc.Városrehab.Ferencvárosban JAT I. ütemKMOP-5.1.1/B-09-2f-2010-0001</t>
  </si>
  <si>
    <t>Szociális Városrehabilitáció Ferencvárosban JAT I. ütem</t>
  </si>
  <si>
    <t>Belső Ferencváros-kulturális negyed fejlesztése</t>
  </si>
  <si>
    <t>2011. évi</t>
  </si>
  <si>
    <t>módosítási</t>
  </si>
  <si>
    <t>javaslat</t>
  </si>
  <si>
    <t>2011. évi módosítási javaslat</t>
  </si>
  <si>
    <t>Szent-Györgyi A. Általános Iskola és Gimnázium légó pince szennyv.h.felúj.</t>
  </si>
  <si>
    <t>Weörös Sándor Ált. Iskola és Gimnázium színházterem építése</t>
  </si>
  <si>
    <t>Bakáts téri Általános Iskola osztályterem felújítása</t>
  </si>
  <si>
    <t>Kosztolányi Dezső Általános Iskola udvarfelújítás</t>
  </si>
  <si>
    <t>Csicsergő Óvoda árnyékoló homokozótartó</t>
  </si>
  <si>
    <t>Liliom Óvoda árnyékolás, klíma felszerelés</t>
  </si>
  <si>
    <t xml:space="preserve">Riasztórendszer intézményekben </t>
  </si>
  <si>
    <t>Óvodai játszószerek beszerzése</t>
  </si>
  <si>
    <t>Magyar Cserkész Szövetség támogatása</t>
  </si>
  <si>
    <t>Informatikai működés és fejlesztés</t>
  </si>
  <si>
    <t>Ferencvárosi Helytörténeti Egyesület</t>
  </si>
  <si>
    <t>FECSKE élelmiszerraktás kialakítása</t>
  </si>
  <si>
    <t>FECSKE Gyermekotthon játszótér kialakítás</t>
  </si>
  <si>
    <t xml:space="preserve">       ebből:-előző évi többlettámogatás visszafizetése</t>
  </si>
  <si>
    <t>FTC gyermeknapi rendezvény támogatása</t>
  </si>
  <si>
    <t>Módosított előirányzat  15/2011.</t>
  </si>
  <si>
    <t xml:space="preserve">Módosított </t>
  </si>
  <si>
    <t>15/2011.</t>
  </si>
  <si>
    <t>Iskoláztatási támogatás</t>
  </si>
  <si>
    <t xml:space="preserve">    Népszámlálással kapcsolatos támogatásértékű bevétel</t>
  </si>
  <si>
    <t>Népszámlálás</t>
  </si>
  <si>
    <t>Kisebbségi önkormányzatok támogatása</t>
  </si>
  <si>
    <t xml:space="preserve">       - Parkolási KFT</t>
  </si>
  <si>
    <t xml:space="preserve">       - Parkoló Alap</t>
  </si>
  <si>
    <t xml:space="preserve">    Parkolóely megváltás</t>
  </si>
  <si>
    <t>Likvid hitelfelvétel</t>
  </si>
  <si>
    <t>Központi színházi támogatások</t>
  </si>
  <si>
    <t xml:space="preserve">    Pályázatok önrésze</t>
  </si>
  <si>
    <t>Oktatási ágazat összesen:</t>
  </si>
  <si>
    <t>Ferencvárosi Egyesített Bölcsöde</t>
  </si>
  <si>
    <t>Ferencvárosi Gondozó Szolgálat</t>
  </si>
  <si>
    <t>Szociális ágazat összesen</t>
  </si>
  <si>
    <t>Ferencvárosi Művelődési Központ</t>
  </si>
  <si>
    <t>Intézmények összesen</t>
  </si>
  <si>
    <t>Ferenc busz működtetése</t>
  </si>
  <si>
    <t>3/A. sz. Melléklet</t>
  </si>
  <si>
    <t>Kiadás megnevezése</t>
  </si>
  <si>
    <t xml:space="preserve">  1.</t>
  </si>
  <si>
    <t>Bolgár Kisebbségi Önkormányzat</t>
  </si>
  <si>
    <t xml:space="preserve">   Egyéb központi támogatás</t>
  </si>
  <si>
    <t>Pénzforgalmi kiadások összesen:</t>
  </si>
  <si>
    <t>Görög Kisebbségi Önkormányzat</t>
  </si>
  <si>
    <t>Molnár Ferenc Általános Iskola tornaudvar javítás</t>
  </si>
  <si>
    <t>Német Kisebbségi Önkormányzat</t>
  </si>
  <si>
    <t>Örmény Kisebbségi Önkormányzat</t>
  </si>
  <si>
    <t xml:space="preserve">     Egyéb működési célú kiadások</t>
  </si>
  <si>
    <t xml:space="preserve">          Egyéb működési célú kiadások</t>
  </si>
  <si>
    <t xml:space="preserve">     Egyéb felhalmozási célú pénzeszközátadás</t>
  </si>
  <si>
    <t xml:space="preserve">   Egyéb működési célú kiadások</t>
  </si>
  <si>
    <t>Szerb Kisebbségi Önkormányzat</t>
  </si>
  <si>
    <t>Ukrán Kisebbségi Önkormányzat</t>
  </si>
  <si>
    <t>Ruszin Kisebbségi Önkormányzat</t>
  </si>
  <si>
    <t>Kisebbségi Önkormányzatok összesen</t>
  </si>
  <si>
    <t>3/B.sz. Melléklet</t>
  </si>
  <si>
    <t>Viola u. 17. felújítás</t>
  </si>
  <si>
    <t xml:space="preserve">       - Víz- és csatornadíjak bevétele</t>
  </si>
  <si>
    <t>Térfigyelőrendszer működtetése</t>
  </si>
  <si>
    <t xml:space="preserve">       - Szemétdíj bevétele</t>
  </si>
  <si>
    <t xml:space="preserve">       - Kártérítés</t>
  </si>
  <si>
    <t xml:space="preserve">    ÁFA bevételek, visszatérülések</t>
  </si>
  <si>
    <t>Lejárt érintésvédelmi jegyzőkönyvek elkészítése</t>
  </si>
  <si>
    <t>Fogyatékos személyek nappali ellátása (Küldetés Egyesület)</t>
  </si>
  <si>
    <t>Leövey Klára Gimnázium liftépítés</t>
  </si>
  <si>
    <t xml:space="preserve">      - SEM IX. Zrt. Szolgáltatási díjbevétel</t>
  </si>
  <si>
    <t xml:space="preserve">     Viola u. 52.</t>
  </si>
  <si>
    <t>Csudafa Óvoda /Óbester u. 9./</t>
  </si>
  <si>
    <t xml:space="preserve">      ebből: előző évi többlettámogatás visszafizetése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</si>
  <si>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</si>
  <si>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</si>
  <si>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</si>
  <si>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</si>
  <si>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</si>
  <si>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</si>
  <si>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</si>
  <si>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</si>
  <si>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</si>
  <si>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</si>
  <si>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Thaly K. u. 8. felújítás</t>
  </si>
  <si>
    <t xml:space="preserve">         ebből: Presley Ridge</t>
  </si>
  <si>
    <t>József A. Ált.Iskola  /Mester u. 67./</t>
  </si>
  <si>
    <t>Komplex Általános Iskola és Óvoda /Gát u. 6./</t>
  </si>
  <si>
    <t>Kosztolányi D. Ált. Iskola /Ifjúmunkás u. 1./</t>
  </si>
  <si>
    <t xml:space="preserve">   Továbbszámlázott szolgáltatások bevételi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</si>
  <si>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</si>
  <si>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</si>
  <si>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</si>
  <si>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</si>
  <si>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Weöres Sándor Ált.  Isk. és Gimnázium / Lobogó u. 1./</t>
  </si>
  <si>
    <t xml:space="preserve">       ebből:  úszásoktatás</t>
  </si>
  <si>
    <t>Általános és középiskolák összesen:</t>
  </si>
  <si>
    <t xml:space="preserve">   Továbbszámlázott szolgáltatás bevételei</t>
  </si>
  <si>
    <t>6./5.</t>
  </si>
  <si>
    <t>Leövey K. Gimnázium / Vendel u. 1./</t>
  </si>
  <si>
    <t>Középiskolák összesen</t>
  </si>
  <si>
    <t>Nevelési Tanácsadó /Vágóhíd u 35./</t>
  </si>
  <si>
    <t>Egyéb oktatás, nevelés összesen: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</si>
  <si>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</si>
  <si>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</si>
  <si>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</si>
  <si>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>Méhecske Óvoda gyermekmosdók csúszásmentes kialakítása</t>
  </si>
  <si>
    <t>Epres Óvoda bejárati lépcső és járda felújítás</t>
  </si>
  <si>
    <t>Csudafa Óvoda mosókonyha teljes felújítása</t>
  </si>
  <si>
    <t>Nevelési Tanácsadó attikafal kétvízsoros fallefedés készítése</t>
  </si>
  <si>
    <t>Nevelési Tanácsadó betonjárda felújítás javítás</t>
  </si>
  <si>
    <t>Weörös Sándor Ált. Iskola tanuszoda határoló fal vizesedés megsz.terv</t>
  </si>
  <si>
    <t>József Attila Általános Iskola tisztasági festés I. ütem</t>
  </si>
  <si>
    <t>Leövey Klára Gimnázium PVC burkolatok cseréje, felújítása</t>
  </si>
  <si>
    <t>Leövey Klára Gimnázium fekvő bojler csere</t>
  </si>
  <si>
    <t>Leövey Klára Gimnázium vízcsőrendszer csere</t>
  </si>
  <si>
    <t>Leövey Klára Gimnázium udvari homlokzatvakolat, bádogozás felújítása</t>
  </si>
  <si>
    <t xml:space="preserve">   Önkormányzat sajátos működési bevételei</t>
  </si>
  <si>
    <t xml:space="preserve">       - Villamosenergia-szolgáltatás díja</t>
  </si>
  <si>
    <t xml:space="preserve">    Lakásbiztosíték befizetése</t>
  </si>
  <si>
    <t xml:space="preserve">       - Víz- és csatornadíjak</t>
  </si>
  <si>
    <t xml:space="preserve">       - Szemétszállítás</t>
  </si>
  <si>
    <t xml:space="preserve">       - Konténeres szemétszállítás</t>
  </si>
  <si>
    <t xml:space="preserve">       - Kéményseprés</t>
  </si>
  <si>
    <t xml:space="preserve">       - Szerződéses kiadások</t>
  </si>
  <si>
    <t xml:space="preserve">       - Közös költség</t>
  </si>
  <si>
    <t xml:space="preserve">FESZOFE kiemelkedően közhasznú Non-profit KFT </t>
  </si>
  <si>
    <t>FESZ kiemelkedően közhasznú Non-profit KFT</t>
  </si>
  <si>
    <t xml:space="preserve">Ferencvárosi Vagyonkezelő Kft. </t>
  </si>
  <si>
    <t>Szerkesztőség</t>
  </si>
  <si>
    <t>TV működtetése</t>
  </si>
  <si>
    <t>Liliom Óvoda radiátorszelepek javítása</t>
  </si>
  <si>
    <t>Liliom Óvoda uszoda automatikus vegyszergazdálkodásának megoldása</t>
  </si>
  <si>
    <t>Liliom Óvoda kazán, lift felülvizsgálat</t>
  </si>
  <si>
    <t>Csicsergő Óvoda udvari kijárónál vízelvezetés megoldása</t>
  </si>
  <si>
    <t>Csicsergő Óvoda tetőtéri ablak javítása, zárszerkezetek cseréje</t>
  </si>
  <si>
    <t xml:space="preserve">    Iskolai és utánpótlás sport infrastruktúra-fejlesztés</t>
  </si>
  <si>
    <t>Vendel utcai sportcsarnok felújítása</t>
  </si>
  <si>
    <t>Megújuló energiahordozó-felhasználás növelés</t>
  </si>
  <si>
    <t>Leövey Klára Gimnázium bojler csere</t>
  </si>
  <si>
    <t>5./3.</t>
  </si>
  <si>
    <t>5./4.</t>
  </si>
  <si>
    <t>Gondozási Központ és Idősek Klubja kivitelezési hibák javítása</t>
  </si>
  <si>
    <t>Módosított előirányzat  22/2011.</t>
  </si>
  <si>
    <t>22/2011.</t>
  </si>
  <si>
    <t>6./4.</t>
  </si>
  <si>
    <t>Kerekerdő Óvoda padlóburkolat javítása</t>
  </si>
  <si>
    <t>Kicsi Bocs Óvoda keverőszelep csere</t>
  </si>
  <si>
    <t>Kicsi Bocs Óvoda műkő teraszlábazat felújítás</t>
  </si>
  <si>
    <t>Kicsi Bocs Óvoda mosogató lefolyó csere</t>
  </si>
  <si>
    <t>Kicsi Bocs Óvoda radiátor csere</t>
  </si>
  <si>
    <t>Méhecske Óvoda konyhai zsírfogó csere</t>
  </si>
  <si>
    <t xml:space="preserve">   Önkormányzatnak fizetendő ÁFA (FV Kft)</t>
  </si>
  <si>
    <t>Méhecske Óvoda felnőtt mosdók szellőzés kialakítása</t>
  </si>
  <si>
    <t>Napfény Óvoda csoportszoba padlóburkolat javítása</t>
  </si>
  <si>
    <t>Epres Óvoda gazdasági feljáró felújítása</t>
  </si>
  <si>
    <t>Csudafa Óvoda kerti zuhany felújítása</t>
  </si>
  <si>
    <t>Ugrifüles Óvoda folyosó hidegburkolat csere</t>
  </si>
  <si>
    <t>Komplex Óvoda és Általános Iskola udvari lapostető szigetelés</t>
  </si>
  <si>
    <t>Komplex Óvoda és Általános Iskola beázott tantermek festése</t>
  </si>
  <si>
    <t xml:space="preserve">      - Parkolási KFT bírság, pótdíj</t>
  </si>
  <si>
    <t>Weörös Sándor Általános Iskola (Lobogó u. 1.) radiátorszelep csere</t>
  </si>
  <si>
    <t>Weörös Sándor Általános Iskola (Toronyház u. 21.) radiátorszelep csere</t>
  </si>
  <si>
    <t>Weörös Sándor Általános Iskola (Napfény u. 3.) radiátorszelep csere</t>
  </si>
  <si>
    <t>Bakáts tér 12. Iskola sportudvar térburkolat csere</t>
  </si>
  <si>
    <r>
      <t xml:space="preserve">    </t>
    </r>
    <r>
      <rPr>
        <sz val="9"/>
        <rFont val="Arial CE"/>
        <family val="0"/>
      </rPr>
      <t>SEM IX.Zrt Csarnok térrel kapcsolatos pénzeszköz</t>
    </r>
  </si>
  <si>
    <t xml:space="preserve">   FV Kft  lakásgazdálkodási kiadásai   (3/B. sz. melléklet szerint)</t>
  </si>
  <si>
    <t>2011. évi előirányzat      5/2011.</t>
  </si>
  <si>
    <t>Működési - felhalmozási bevételek és kiadások mérlegszerű adatai</t>
  </si>
  <si>
    <t xml:space="preserve">Működési célú bevételek </t>
  </si>
  <si>
    <t>Intézményi működési bevétel</t>
  </si>
  <si>
    <t>Önk.sajátos működési bevétel</t>
  </si>
  <si>
    <t xml:space="preserve">      ebből:    helyi adók</t>
  </si>
  <si>
    <t xml:space="preserve">Szja </t>
  </si>
  <si>
    <t>gépjármű adó</t>
  </si>
  <si>
    <t>Önk .működési kv-i támogatása</t>
  </si>
  <si>
    <t>Intézményi költségvetési támogatás</t>
  </si>
  <si>
    <t>Működés célú pénzeszköz átvétel</t>
  </si>
  <si>
    <t xml:space="preserve">Működési célú hitel </t>
  </si>
  <si>
    <t>Működési célú előző évi  pm.igénybev</t>
  </si>
  <si>
    <t>Működési célú bev. össz.(1-7 össz.)</t>
  </si>
  <si>
    <t>Működési célú kiadások</t>
  </si>
  <si>
    <t>Munkáltatót terhelő járulékok</t>
  </si>
  <si>
    <t>Egyéb folyó kiadások</t>
  </si>
  <si>
    <t>Felügyelet alá tart.ktgv-i szervek támog.</t>
  </si>
  <si>
    <t>Ellátottak pénzbeli juttatásai</t>
  </si>
  <si>
    <t>Tartalékok</t>
  </si>
  <si>
    <t>17.</t>
  </si>
  <si>
    <t>Működési célú hitel visszafizetése</t>
  </si>
  <si>
    <t>18.</t>
  </si>
  <si>
    <t>Működési célú hitel kamata</t>
  </si>
  <si>
    <t>19.</t>
  </si>
  <si>
    <t>Működési célú kiadások össz(9-18.)</t>
  </si>
  <si>
    <t>Felhalmozási célú bevétel</t>
  </si>
  <si>
    <t>20.</t>
  </si>
  <si>
    <t>Felhalm.és tőkejell,és sajátos bevétel</t>
  </si>
  <si>
    <t xml:space="preserve"> ebből:  vagyonértékesítésből</t>
  </si>
  <si>
    <t xml:space="preserve">              értékpapírértékesítésből</t>
  </si>
  <si>
    <t>21.</t>
  </si>
  <si>
    <t>Felhalm célú kv-i támogatások</t>
  </si>
  <si>
    <t>22.</t>
  </si>
  <si>
    <t>Felhalm célú pénzeszköz átvétel</t>
  </si>
  <si>
    <t>23.</t>
  </si>
  <si>
    <t>Felhalm.célú hitel</t>
  </si>
  <si>
    <t>24.</t>
  </si>
  <si>
    <t>Pm.felhalm célú igénybevétel</t>
  </si>
  <si>
    <t>25.</t>
  </si>
  <si>
    <t>26.</t>
  </si>
  <si>
    <t>Felújítások (áfá-val együtt)</t>
  </si>
  <si>
    <t>27.</t>
  </si>
  <si>
    <t>28.</t>
  </si>
  <si>
    <t>Felhalmozási célú pénzeszköz átadás</t>
  </si>
  <si>
    <t>29.</t>
  </si>
  <si>
    <t>Pü,befektetések,értékpapír vásárlás</t>
  </si>
  <si>
    <t>30.</t>
  </si>
  <si>
    <t>Felhalm.hitel visszafizetése</t>
  </si>
  <si>
    <t>31.</t>
  </si>
  <si>
    <t>Felhalm.hitel kamata</t>
  </si>
  <si>
    <t>32.</t>
  </si>
  <si>
    <t>Felhalmozási célú tartalék</t>
  </si>
  <si>
    <t>33.</t>
  </si>
  <si>
    <t>34.</t>
  </si>
  <si>
    <t>Rövidlejáratú értékpapír bevétel</t>
  </si>
  <si>
    <t>35.</t>
  </si>
  <si>
    <t>Rövidlejáratú értékpapír kiadás</t>
  </si>
  <si>
    <t>36.</t>
  </si>
  <si>
    <t>Rövidlejáratú hitelek bevétele</t>
  </si>
  <si>
    <t>37.</t>
  </si>
  <si>
    <t>Rövidlejáratú hitelek kiadása</t>
  </si>
  <si>
    <t>38.</t>
  </si>
  <si>
    <t>Fizetett hitel kamat</t>
  </si>
  <si>
    <t>39.</t>
  </si>
  <si>
    <t>Kölcsönok visszatérülése(bevétel)</t>
  </si>
  <si>
    <t>40.</t>
  </si>
  <si>
    <t>nyújtása,törlesztése</t>
  </si>
  <si>
    <t>41.</t>
  </si>
  <si>
    <t>42.</t>
  </si>
  <si>
    <t>Felhasználási %.</t>
  </si>
  <si>
    <t xml:space="preserve">Felhalmozási célú bevételek </t>
  </si>
  <si>
    <t xml:space="preserve">      </t>
  </si>
  <si>
    <t>Összes Költségvetési bevétel :</t>
  </si>
  <si>
    <t>Működési célú  bevételek /össz.bev %-ban</t>
  </si>
  <si>
    <t>Felhalmozási célú bev/ össz bev  %-ban</t>
  </si>
  <si>
    <t>1/A sz. melléklet</t>
  </si>
  <si>
    <t>Működési célú kiadások össz(9-18)</t>
  </si>
  <si>
    <t>Felhalm kiadások összesen:(26-32)</t>
  </si>
  <si>
    <t>Felhalm.célú bevételek össz(20-24)</t>
  </si>
  <si>
    <t xml:space="preserve">Felhalmozási célú kiadások </t>
  </si>
  <si>
    <t>Összes Költségvetési kiadások:</t>
  </si>
  <si>
    <t>Működési  célú kiadások /össz.kiadás %-ban</t>
  </si>
  <si>
    <t>Módosított előirányzat  33/2011.</t>
  </si>
  <si>
    <t>33/2011.</t>
  </si>
  <si>
    <t>Felhalmozási célú kiadások / össz.kiadás %-ban</t>
  </si>
  <si>
    <t>9.</t>
  </si>
  <si>
    <t>10.</t>
  </si>
  <si>
    <t>11.</t>
  </si>
  <si>
    <t>12.</t>
  </si>
  <si>
    <t>13.</t>
  </si>
  <si>
    <t>14.</t>
  </si>
  <si>
    <t>15.</t>
  </si>
  <si>
    <t>Személyi juttatások</t>
  </si>
  <si>
    <t>Dologi kiadások</t>
  </si>
  <si>
    <t>16.</t>
  </si>
  <si>
    <t xml:space="preserve">Előző évi helyesbített pénzmaradvány </t>
  </si>
  <si>
    <t>Elszámolás a FV KFt-vel, SEM IX. Zrt-vel és a Parkolási KFT-vel</t>
  </si>
  <si>
    <t>Kőrösi Csoma Sándor Általános Iskola faláttörések gázbiztossá tétele</t>
  </si>
  <si>
    <t>József Attila Általános Iskola ereszcsatornák felújítása, csere</t>
  </si>
  <si>
    <t>József Attila Általános Iskola tantermi padlóburkolat részleges csere</t>
  </si>
  <si>
    <t>József Attila Általános Iskola tűzoltótömlők nyomáspróbája</t>
  </si>
  <si>
    <t>Dominó Általános Iskola életveszélyes ereszdeszkázat csere</t>
  </si>
  <si>
    <t>Telepy Ált. Isk. és Gimnázium megsüllyedt sportpálya helyreállítása</t>
  </si>
  <si>
    <t>Kosztolányi Dezső Ált. Iskola udvari fák gallyazása</t>
  </si>
  <si>
    <t>Kosztolányi Dezső Ált. Iskola folyosó burkolatok csere I. ütem</t>
  </si>
  <si>
    <t>Molnár Ferenc Általános Iskola uszodai javítási munka</t>
  </si>
  <si>
    <t>Ádám J. Zeneiskola kazánházi fűtésszabályozó, 2 db blokkégő csere</t>
  </si>
  <si>
    <t>Leövey Klára Gimnázium alagsori fűtési szakaszelzáró csere</t>
  </si>
  <si>
    <t>Leövey Klára Gimnázium udvari platánfák és utcai nyárfák kezelése</t>
  </si>
  <si>
    <t>Leövey Klára Gimnázium belső udvari homlokzat, bádogozás felújítása</t>
  </si>
  <si>
    <t>Szálláshely- szolgáltatás, vendéglátás</t>
  </si>
  <si>
    <t>Balatonlelle lakóépületek - barakok felújítása tetőszigetelése</t>
  </si>
  <si>
    <t>Balatonlelle nyílászáró csere</t>
  </si>
  <si>
    <t>Balatonlelle vízelvezetés megoldása a fürdő épület mellett</t>
  </si>
  <si>
    <t>Balatonlelle rácsos vízelvezető felújítása, szilárd burkolat kialakítása</t>
  </si>
  <si>
    <t>Balatonlelle utcai kerítés felújítása</t>
  </si>
  <si>
    <t>Balatonlelle étterem, konyha falburkolás</t>
  </si>
  <si>
    <t>Balatonlelle tűzoltó készülékek ellenőrzése, javítása</t>
  </si>
  <si>
    <t>Karaván Művészeti Alapítvány támogatása</t>
  </si>
  <si>
    <t xml:space="preserve">Concerto Szimfónikus zenekar </t>
  </si>
  <si>
    <t>MÁV szimfónikus zenekar</t>
  </si>
  <si>
    <t>Balatonlelle orvosi fürdő szellőzésének kialakítása</t>
  </si>
  <si>
    <t>Viola u. 21. felújítás</t>
  </si>
  <si>
    <t>Balatonlelle vízcsapszerelvények felújítása</t>
  </si>
  <si>
    <t>Balatonlelle barakkok szennyvízelvezetés javítás</t>
  </si>
  <si>
    <t>Kincsesbánya kültéri világítás korszerűsítés</t>
  </si>
  <si>
    <t>Kincsesbánya megsüllyedt udvari lépcső, járda felújítás</t>
  </si>
  <si>
    <t>Kincsesbánya főépületi fürdő szennyvízelvezetés javítás</t>
  </si>
  <si>
    <t>Kincsesbánya edzőterem mennyezeti beázás javítás</t>
  </si>
  <si>
    <t>Kincsesbánya faházban ablakszigetelés, fal hőszigetelése</t>
  </si>
  <si>
    <t>Kincsesbánya faházban padozat csere</t>
  </si>
  <si>
    <t>Kincsesbánya faházban vizesblokk felújítás</t>
  </si>
  <si>
    <t xml:space="preserve">Ráday u. 46. Bölcsöde udvar </t>
  </si>
  <si>
    <t>Ráday u. 46. Bölcsöde vízvezeték hálózat felújítása</t>
  </si>
  <si>
    <t>Mester u. 45. vízrendszer alapvezetékek elzáró szerelvények cseréje</t>
  </si>
  <si>
    <t>Vaskapu gyermekrendelő falburkolat csere</t>
  </si>
  <si>
    <t>Ifjumunkás u. 25. rendelő tetőhéjalás javítása</t>
  </si>
  <si>
    <t>Bölcsöde (Dési H. u. 9.) fürdőszoba felújítás</t>
  </si>
  <si>
    <t>Bölcsöde (Fehérholló u. 2.-4.) lapos tető szigetelés</t>
  </si>
  <si>
    <t>Bölcsöde (Fehérholló u. 2.-4.) hideg-meleg víz alapvezeték csere</t>
  </si>
  <si>
    <t>Gondozó Szolgálat hideg-melegvíz alapvezeték csere</t>
  </si>
  <si>
    <t xml:space="preserve">    Egyéb működési célú kiadások (Intézmények támogatása nélkül)</t>
  </si>
  <si>
    <t>FECSKE tetőszerkezet és függőeresz csatorna felújítás</t>
  </si>
  <si>
    <t xml:space="preserve">   -ebből: számtech.licenszdíj.,karbant.,szolg.</t>
  </si>
  <si>
    <t xml:space="preserve">    Hivatal jutalmazására tartalék (szem.+járulék)</t>
  </si>
  <si>
    <t xml:space="preserve">    Intézményi felújítások </t>
  </si>
  <si>
    <t xml:space="preserve">    Intézményi tartalék</t>
  </si>
  <si>
    <t>FECSKE irodák kialakítása</t>
  </si>
  <si>
    <t>Román Kisebbségi Önkormányzat</t>
  </si>
  <si>
    <t xml:space="preserve">    Kisebbségi Önkormányzatok pályázati kifizetései</t>
  </si>
  <si>
    <t xml:space="preserve">                     tv</t>
  </si>
  <si>
    <t>Ferenc krt. 8. felújítás</t>
  </si>
  <si>
    <t xml:space="preserve">                    lapkiadás</t>
  </si>
  <si>
    <t xml:space="preserve">     Márton 3/a </t>
  </si>
  <si>
    <t xml:space="preserve">     Balázs Béla u. 5. felújítás</t>
  </si>
  <si>
    <t xml:space="preserve">    SEM IX. működési  célú pénzeszközátvétel</t>
  </si>
  <si>
    <t xml:space="preserve">  Támogatásértékű működési bevétel Önkormányzattól</t>
  </si>
  <si>
    <t xml:space="preserve">     SEM IX. Zrt. Támogatása</t>
  </si>
  <si>
    <t xml:space="preserve">      - FV Kft.</t>
  </si>
  <si>
    <t xml:space="preserve">      - FV Kft továbbszámlázott tételek</t>
  </si>
  <si>
    <t xml:space="preserve">       - FV Kft</t>
  </si>
  <si>
    <t>Parkolási Kft.</t>
  </si>
  <si>
    <t xml:space="preserve">       - parkolási díj bevétele</t>
  </si>
  <si>
    <t xml:space="preserve">      - Parkolási díjbevételek Parkolási KFT</t>
  </si>
  <si>
    <t xml:space="preserve">       - Parkolási KFT ÁFA</t>
  </si>
  <si>
    <t>Hatósági jogkörhöz köthető működési bevételek</t>
  </si>
  <si>
    <t xml:space="preserve">      - Bírság, pótdíj, kerékbilincs</t>
  </si>
  <si>
    <t xml:space="preserve">2011. évi </t>
  </si>
  <si>
    <t>5/2011.</t>
  </si>
  <si>
    <t>Kedvezményes gyógyszervásárlás</t>
  </si>
  <si>
    <t xml:space="preserve">   Parkolási KFT (3/B sz. melléklet szerint)</t>
  </si>
  <si>
    <t xml:space="preserve">       - Illeték költség</t>
  </si>
  <si>
    <t xml:space="preserve">       - Jutalék</t>
  </si>
  <si>
    <t>Fvi Kulturális, Turisztikai és Sport Nonprofit Kft jegyzett tőke</t>
  </si>
  <si>
    <t>Balatonlelle faház tetőcserép pótlás, tetőszigetelés</t>
  </si>
  <si>
    <t>FECSKE elektromos hálózat felújítás</t>
  </si>
  <si>
    <t>Bölcsőde Ráday u. 46. teraszburkolat javítás I. emelet</t>
  </si>
  <si>
    <t>Bölcsőde Pöttyös u. 8. játszó udvar veszélytelenítése</t>
  </si>
  <si>
    <t>Bölcsőde Dési Huber 9. játszóudvar térburkolatának felújítása</t>
  </si>
  <si>
    <t>Bölcsőde Fehérholló u. 2.-4. mosókonyha leválasztása, vasaló helyiség felúj.</t>
  </si>
  <si>
    <t xml:space="preserve">       - Bank kezelési költség, kamat költség</t>
  </si>
  <si>
    <t xml:space="preserve">       - Egyéb dologi kiadás</t>
  </si>
  <si>
    <t xml:space="preserve">       - Vásárolt termékek és szolgáltatások ÁFA-ja</t>
  </si>
  <si>
    <t>Sem IX. Rt.</t>
  </si>
  <si>
    <t xml:space="preserve">       - Társaság díjazása - átalánydíj</t>
  </si>
  <si>
    <t xml:space="preserve">       - Társaság díjazása - jutalék</t>
  </si>
  <si>
    <t xml:space="preserve">       - Terület előkészítés</t>
  </si>
  <si>
    <t xml:space="preserve">       - Egyéb dologi kiadások</t>
  </si>
  <si>
    <t xml:space="preserve">      - Felújítási kiadások</t>
  </si>
  <si>
    <t xml:space="preserve">      - Infrastruktúra építés</t>
  </si>
  <si>
    <t xml:space="preserve">      - Ingatlan vásárlás</t>
  </si>
  <si>
    <t>3/C. sz. melléklet</t>
  </si>
  <si>
    <t>Ág.</t>
  </si>
  <si>
    <t>Üdültetés</t>
  </si>
  <si>
    <t>Balatonszéplaki Üdülő</t>
  </si>
  <si>
    <t xml:space="preserve">   Személyi juttatások </t>
  </si>
  <si>
    <t xml:space="preserve">   Munkaadókat terhelő járulékok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</si>
  <si>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</si>
  <si>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</si>
  <si>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</si>
  <si>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</si>
  <si>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</si>
  <si>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Közterület felügyelet</t>
  </si>
  <si>
    <t>Egészségügy, szociális ellátás</t>
  </si>
  <si>
    <t>Polgármesteri Hivatal összesen:</t>
  </si>
  <si>
    <t>3/D. sz. melléklet</t>
  </si>
  <si>
    <t>Mezőgazdaság, vadgazdálkodás, erdőgazdálkodás</t>
  </si>
  <si>
    <t xml:space="preserve"> - Parkoló Alap</t>
  </si>
  <si>
    <t xml:space="preserve">      Új Vagyonkezelői modell apport illetéke</t>
  </si>
  <si>
    <t>Pénzforgalmi bevételek összesen (Intézmények támogatása nélkül)</t>
  </si>
  <si>
    <t>III. Kerületi bevételek összesen (Intézmények támogatása nélkül)</t>
  </si>
  <si>
    <t>Ferencvárosi Nevelési Tanácsadó tetőszigetelés felújítása</t>
  </si>
  <si>
    <t xml:space="preserve">   Tárgyi eszköz értékesítés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</si>
  <si>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</si>
  <si>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</si>
  <si>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</si>
  <si>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</si>
  <si>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>Lapkiadás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</si>
  <si>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</si>
  <si>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</si>
  <si>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</si>
  <si>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</si>
  <si>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</si>
  <si>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4. Támogatásértékű felhalmozási bevételek</t>
  </si>
  <si>
    <t>Közutak üzemeltetése</t>
  </si>
  <si>
    <t>Távközlés</t>
  </si>
  <si>
    <t>9-es TV működtetése</t>
  </si>
  <si>
    <t>Ingatlanügyletek</t>
  </si>
  <si>
    <t>6.sz. melléklet</t>
  </si>
  <si>
    <t xml:space="preserve">   -ebből fordított ÁFA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</si>
  <si>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</si>
  <si>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</si>
  <si>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</si>
  <si>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</si>
  <si>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</si>
  <si>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Együtt egy-másért! TÁMOP-3.4.2.-09/1-2010-0002</t>
  </si>
  <si>
    <t xml:space="preserve">    Ferencváros a korszerű természettudományos oktatásért (TÁMOP-3.1.3-10/1)</t>
  </si>
  <si>
    <t>SNI-s tanulók együttnevelés</t>
  </si>
  <si>
    <t>Telepy Ált. Isk. és Gimnázium fedélszék gombamentesítése</t>
  </si>
  <si>
    <t>Liliom Óvoda festés, mázolás I. ütem</t>
  </si>
  <si>
    <t>Liliom Óvoda konyha, uszoda tisztasági festés</t>
  </si>
  <si>
    <t>Kerekerdő Óvoda attika falak kétvízsoros bádogozása</t>
  </si>
  <si>
    <t>Kicsi Bocs Óvoda mosogatók elválasztása, kézmosó kialakítása</t>
  </si>
  <si>
    <t>Kicsi Bocs Óvoda tálalókonyhába mosogatógép telepítése</t>
  </si>
  <si>
    <t>Kicsi Bocs Óvoda kazánházi szivattyú cseréje</t>
  </si>
  <si>
    <t>Bakáts téri Általános Iskola tetőfelújítás, fedélszék héjalás felújítása</t>
  </si>
  <si>
    <t>Molnár Ferenc Általános Iskola közlekedők, folyosók, lépcsőházak festése</t>
  </si>
  <si>
    <t xml:space="preserve">Helyiség megszerzési díj </t>
  </si>
  <si>
    <t>Közigazgatás, védelem</t>
  </si>
  <si>
    <t>Környezetvédelem</t>
  </si>
  <si>
    <t>Védett értékek fenntartása</t>
  </si>
  <si>
    <t>Oktatás</t>
  </si>
  <si>
    <t xml:space="preserve"> - Kisebbségi Önkormányzatok</t>
  </si>
  <si>
    <t>Tűzoltó u. 35. felújítás</t>
  </si>
  <si>
    <t>Tűzoltó u. 48. felújítás</t>
  </si>
  <si>
    <t>Tűzoltó u. 66. felújítás</t>
  </si>
  <si>
    <t>Hőgyes Endre u. 8. felújítás</t>
  </si>
  <si>
    <t>Kicsi Bocs Óvoda fedélszék felülvizsgálata, felújítása</t>
  </si>
  <si>
    <t xml:space="preserve">                     szabadtéri rendezvények</t>
  </si>
  <si>
    <t>Pályázati támogatás</t>
  </si>
  <si>
    <t>Szórakoztatás, sport</t>
  </si>
  <si>
    <t>Kultúra</t>
  </si>
  <si>
    <t>Csicsergő Óvoda felújítás (Thaly K. u. 38.)</t>
  </si>
  <si>
    <t>Telepy Ált. Isk. és Gimnázium világítás korszerűsítés</t>
  </si>
  <si>
    <t>Telepy Károly Ált.és Testnevelés Szak. Iskola/ Telepy u 17./</t>
  </si>
  <si>
    <t>Média</t>
  </si>
  <si>
    <t xml:space="preserve">   Önkormányzati működési támogatás</t>
  </si>
  <si>
    <t xml:space="preserve">   Önkormányzati pályázati támogatás</t>
  </si>
  <si>
    <t>Oltóanyag beszerzés</t>
  </si>
  <si>
    <t xml:space="preserve">      - BÖP</t>
  </si>
  <si>
    <t>JAT pályázat önrész</t>
  </si>
  <si>
    <t>Sport feladatok</t>
  </si>
  <si>
    <t xml:space="preserve">Kiadások összesen  (I+II-Intézmények támogatása) </t>
  </si>
  <si>
    <t>Tankönyv támogatás</t>
  </si>
  <si>
    <t>Egyéb oktatási feladatok</t>
  </si>
  <si>
    <t xml:space="preserve">    Gépek, berend., felszerelések járművek értékesítése</t>
  </si>
  <si>
    <t>Iskolai nyelvvizsga, jogosítvány megszerzés támogatása</t>
  </si>
  <si>
    <t>Időskorúak járadéka</t>
  </si>
  <si>
    <t>Ápolási díj</t>
  </si>
  <si>
    <t>Lakásfenntartási támogatás</t>
  </si>
  <si>
    <t>Lakbértámogatás</t>
  </si>
  <si>
    <t>Átmeneti segélyek</t>
  </si>
  <si>
    <t>Rendkívüli gyermekvédelmi támogatás</t>
  </si>
  <si>
    <t>Közgyógyellátás</t>
  </si>
  <si>
    <t>Önállóan működő és gazdálkodó, valamint önállóan működő intézmények 2011. évi költségvetése</t>
  </si>
  <si>
    <t>Adósságkezelési támogatás</t>
  </si>
  <si>
    <t>Karácsonyi segély</t>
  </si>
  <si>
    <t>Gyermekétkeztetés támogatása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</si>
  <si>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</si>
  <si>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</si>
  <si>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</si>
  <si>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</si>
  <si>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</si>
  <si>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</si>
  <si>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</si>
  <si>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</si>
  <si>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</si>
  <si>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</si>
  <si>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3/E. sz. melléklet</t>
  </si>
  <si>
    <t>Feladat megnevezése</t>
  </si>
  <si>
    <t>Egészszégügy, szociális ellátás</t>
  </si>
  <si>
    <t>Szórakoztatás, kúltúra, sport</t>
  </si>
  <si>
    <t>Index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</si>
  <si>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</si>
  <si>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</si>
  <si>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</si>
  <si>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</si>
  <si>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</si>
  <si>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Felújítási kiadások összesen:</t>
  </si>
  <si>
    <t>5. sz. melléklet</t>
  </si>
  <si>
    <t>Sor-</t>
  </si>
  <si>
    <t>szám</t>
  </si>
  <si>
    <t>Beruházások</t>
  </si>
  <si>
    <t>Építőipar</t>
  </si>
  <si>
    <t>Egészségügyi prevenció</t>
  </si>
  <si>
    <t>Bokréta u. 33. felújítás</t>
  </si>
  <si>
    <t>Balázs Béla u. 7/b felújítás</t>
  </si>
  <si>
    <t>Fejlesztési kiadások összesen:</t>
  </si>
  <si>
    <t>Mindösszesen</t>
  </si>
  <si>
    <t xml:space="preserve">    Támogatásértékű bevételek államháztartáson belülről</t>
  </si>
  <si>
    <t xml:space="preserve">          ebből: előző évi töblettámogatás  visszafizetése</t>
  </si>
  <si>
    <t xml:space="preserve">           Dologi kiadások és egyéb folyó kiadások</t>
  </si>
  <si>
    <t>Táboroztatás</t>
  </si>
  <si>
    <t xml:space="preserve">           Pénzeszköz átadás, speciális célú támogatás</t>
  </si>
  <si>
    <t xml:space="preserve">          Dologi kiadások és egyéb folyó kiadások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</si>
  <si>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</si>
  <si>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</si>
  <si>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</si>
  <si>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</si>
  <si>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</si>
  <si>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 xml:space="preserve">   Továbbszámlázott szolgáltatás</t>
  </si>
  <si>
    <t>Az önkormányzat 2011. évi bevételei</t>
  </si>
  <si>
    <t>Az önkormányzat 2011. évi kiadásai</t>
  </si>
  <si>
    <t>a Kisebbségi Önkormányzatok 2011. évi költségvetése</t>
  </si>
  <si>
    <t>A Polgármesteri Hivatal  2011. évi kiadásai</t>
  </si>
  <si>
    <t xml:space="preserve">A Polgármesteri Hivatal költségvetésében szereplő szakfeladatok 2011. évi kiadásai </t>
  </si>
  <si>
    <t>2011. évi támogatások</t>
  </si>
  <si>
    <t>Városfejl., Városgazd. és Környezetvédelmi Bizottság</t>
  </si>
  <si>
    <t>2011. évi felújítási kiadások</t>
  </si>
  <si>
    <t>2011. évi fejlesztési kiadások</t>
  </si>
  <si>
    <t>2011. évi tartalékok</t>
  </si>
  <si>
    <t xml:space="preserve">    Fővárostól átvett pénzeszköz Schöf-Mérey kórházzal kapcsolatban</t>
  </si>
  <si>
    <t xml:space="preserve">Hajléktalanok nappali melegedője (Új Út Szociális Egyesület) </t>
  </si>
  <si>
    <t>Ferencvárosi kártya</t>
  </si>
  <si>
    <t>Tartásdíj megelőlegezés</t>
  </si>
  <si>
    <t>Létfenntartási díj</t>
  </si>
  <si>
    <t>Otthonteremtési támogatás</t>
  </si>
  <si>
    <t>Panelprogram</t>
  </si>
  <si>
    <t>Mozgáskorlátozottak támogatása</t>
  </si>
  <si>
    <t>Támogató Szolgálat (Motiváció Alapítvány)</t>
  </si>
  <si>
    <t>Bursa Hungarica</t>
  </si>
  <si>
    <t xml:space="preserve">       - Fordított ÁFA</t>
  </si>
  <si>
    <t xml:space="preserve">     ebből fordított ÁFA </t>
  </si>
  <si>
    <t xml:space="preserve">        - Sem IX. Zrt.</t>
  </si>
  <si>
    <t xml:space="preserve"> Szlovák Kisebbségi Önkormányzat</t>
  </si>
  <si>
    <t xml:space="preserve">    Személyi juttatások</t>
  </si>
  <si>
    <t xml:space="preserve">    Munkaadókat terhelő járulékok</t>
  </si>
  <si>
    <t>Lakáslemondás térítés, lakásbiztosíték visszafizetés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</si>
</sst>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yyyy/\ m/\ d/\ h:mm"/>
    <numFmt numFmtId="170" formatCode="_-* #,##0\ _F_t_-;\-* #,##0\ _F_t_-;_-* &quot;-&quot;??\ _F_t_-;_-@_-"/>
    <numFmt numFmtId="171" formatCode="#,##0.000"/>
    <numFmt numFmtId="172" formatCode="0000"/>
    <numFmt numFmtId="173" formatCode="000000"/>
    <numFmt numFmtId="174" formatCode="00000000000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;;0"/>
    <numFmt numFmtId="179" formatCode="#,##0_ ;\-#,##0\ "/>
    <numFmt numFmtId="180" formatCode="0.000"/>
  </numFmts>
  <fonts count="2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10"/>
      <name val="MS Sans Serif"/>
      <family val="0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1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3" fontId="3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2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Continuous"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20" xfId="0" applyFont="1" applyBorder="1" applyAlignment="1">
      <alignment horizontal="left" vertical="top"/>
    </xf>
    <xf numFmtId="3" fontId="1" fillId="0" borderId="9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 vertical="top"/>
    </xf>
    <xf numFmtId="0" fontId="2" fillId="0" borderId="21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6" xfId="0" applyFont="1" applyBorder="1" applyAlignment="1">
      <alignment horizontal="centerContinuous" vertical="top"/>
    </xf>
    <xf numFmtId="0" fontId="3" fillId="0" borderId="2" xfId="0" applyFont="1" applyBorder="1" applyAlignment="1">
      <alignment/>
    </xf>
    <xf numFmtId="0" fontId="1" fillId="0" borderId="12" xfId="0" applyFont="1" applyBorder="1" applyAlignment="1">
      <alignment horizontal="centerContinuous" vertical="top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Continuous" vertical="top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3" fontId="3" fillId="0" borderId="2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top"/>
    </xf>
    <xf numFmtId="0" fontId="2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1" fillId="0" borderId="4" xfId="15" applyNumberFormat="1" applyFont="1" applyBorder="1" applyAlignment="1">
      <alignment horizontal="right"/>
    </xf>
    <xf numFmtId="0" fontId="2" fillId="0" borderId="2" xfId="22" applyFont="1" applyBorder="1">
      <alignment/>
      <protection/>
    </xf>
    <xf numFmtId="0" fontId="1" fillId="0" borderId="24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2" fillId="0" borderId="2" xfId="25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2" xfId="22" applyFont="1" applyBorder="1" applyAlignment="1">
      <alignment horizontal="left"/>
      <protection/>
    </xf>
    <xf numFmtId="164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3" fontId="10" fillId="0" borderId="2" xfId="25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0" fillId="0" borderId="2" xfId="2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" xfId="0" applyFont="1" applyBorder="1" applyAlignment="1">
      <alignment horizontal="center"/>
    </xf>
    <xf numFmtId="9" fontId="2" fillId="0" borderId="4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9" fontId="0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4" xfId="0" applyFont="1" applyBorder="1" applyAlignment="1">
      <alignment/>
    </xf>
    <xf numFmtId="9" fontId="1" fillId="0" borderId="4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3" fontId="2" fillId="0" borderId="2" xfId="19" applyNumberFormat="1" applyFont="1" applyBorder="1">
      <alignment/>
      <protection/>
    </xf>
    <xf numFmtId="0" fontId="4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0" fontId="2" fillId="0" borderId="12" xfId="22" applyFont="1" applyBorder="1">
      <alignment/>
      <protection/>
    </xf>
    <xf numFmtId="9" fontId="1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78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8" fontId="10" fillId="0" borderId="2" xfId="25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3" fontId="2" fillId="0" borderId="2" xfId="15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79" fontId="1" fillId="0" borderId="5" xfId="15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0" fillId="0" borderId="2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1" fontId="12" fillId="0" borderId="7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13" fillId="0" borderId="0" xfId="20">
      <alignment/>
      <protection/>
    </xf>
    <xf numFmtId="0" fontId="19" fillId="0" borderId="0" xfId="20" applyFont="1" applyAlignment="1">
      <alignment horizontal="right"/>
      <protection/>
    </xf>
    <xf numFmtId="0" fontId="19" fillId="0" borderId="0" xfId="20" applyFont="1">
      <alignment/>
      <protection/>
    </xf>
    <xf numFmtId="0" fontId="16" fillId="0" borderId="29" xfId="20" applyFont="1" applyBorder="1" applyAlignment="1">
      <alignment horizontal="right"/>
      <protection/>
    </xf>
    <xf numFmtId="0" fontId="16" fillId="0" borderId="21" xfId="20" applyFont="1" applyBorder="1" applyAlignment="1">
      <alignment/>
      <protection/>
    </xf>
    <xf numFmtId="0" fontId="16" fillId="0" borderId="22" xfId="20" applyFont="1" applyBorder="1" applyAlignment="1">
      <alignment/>
      <protection/>
    </xf>
    <xf numFmtId="0" fontId="18" fillId="0" borderId="0" xfId="20" applyFont="1">
      <alignment/>
      <protection/>
    </xf>
    <xf numFmtId="0" fontId="19" fillId="0" borderId="30" xfId="20" applyFont="1" applyBorder="1" applyAlignment="1">
      <alignment horizontal="right"/>
      <protection/>
    </xf>
    <xf numFmtId="0" fontId="19" fillId="0" borderId="4" xfId="20" applyFont="1" applyBorder="1">
      <alignment/>
      <protection/>
    </xf>
    <xf numFmtId="0" fontId="19" fillId="0" borderId="1" xfId="20" applyFont="1" applyBorder="1">
      <alignment/>
      <protection/>
    </xf>
    <xf numFmtId="0" fontId="19" fillId="0" borderId="29" xfId="20" applyFont="1" applyBorder="1" applyAlignment="1">
      <alignment horizontal="right"/>
      <protection/>
    </xf>
    <xf numFmtId="0" fontId="19" fillId="0" borderId="21" xfId="20" applyFont="1" applyBorder="1">
      <alignment/>
      <protection/>
    </xf>
    <xf numFmtId="0" fontId="19" fillId="0" borderId="22" xfId="20" applyFont="1" applyBorder="1">
      <alignment/>
      <protection/>
    </xf>
    <xf numFmtId="0" fontId="19" fillId="0" borderId="3" xfId="20" applyFont="1" applyBorder="1">
      <alignment/>
      <protection/>
    </xf>
    <xf numFmtId="0" fontId="19" fillId="2" borderId="4" xfId="20" applyFont="1" applyFill="1" applyBorder="1">
      <alignment/>
      <protection/>
    </xf>
    <xf numFmtId="0" fontId="16" fillId="0" borderId="30" xfId="20" applyFont="1" applyFill="1" applyBorder="1" applyAlignment="1">
      <alignment horizontal="right"/>
      <protection/>
    </xf>
    <xf numFmtId="0" fontId="16" fillId="0" borderId="4" xfId="20" applyFont="1" applyFill="1" applyBorder="1">
      <alignment/>
      <protection/>
    </xf>
    <xf numFmtId="0" fontId="20" fillId="0" borderId="4" xfId="20" applyFont="1" applyBorder="1">
      <alignment/>
      <protection/>
    </xf>
    <xf numFmtId="0" fontId="16" fillId="0" borderId="31" xfId="20" applyFont="1" applyBorder="1" applyAlignment="1">
      <alignment horizontal="right"/>
      <protection/>
    </xf>
    <xf numFmtId="0" fontId="16" fillId="0" borderId="8" xfId="20" applyFont="1" applyFill="1" applyBorder="1">
      <alignment/>
      <protection/>
    </xf>
    <xf numFmtId="0" fontId="19" fillId="0" borderId="4" xfId="20" applyFont="1" applyBorder="1" applyAlignment="1">
      <alignment horizontal="left"/>
      <protection/>
    </xf>
    <xf numFmtId="0" fontId="19" fillId="0" borderId="4" xfId="20" applyFont="1" applyFill="1" applyBorder="1">
      <alignment/>
      <protection/>
    </xf>
    <xf numFmtId="0" fontId="19" fillId="0" borderId="30" xfId="20" applyFont="1" applyFill="1" applyBorder="1" applyAlignment="1">
      <alignment horizontal="right"/>
      <protection/>
    </xf>
    <xf numFmtId="0" fontId="16" fillId="0" borderId="31" xfId="20" applyFont="1" applyFill="1" applyBorder="1" applyAlignment="1">
      <alignment horizontal="right"/>
      <protection/>
    </xf>
    <xf numFmtId="0" fontId="20" fillId="0" borderId="0" xfId="20" applyFont="1" applyFill="1" applyBorder="1" applyAlignment="1">
      <alignment horizontal="right"/>
      <protection/>
    </xf>
    <xf numFmtId="0" fontId="20" fillId="2" borderId="0" xfId="20" applyFont="1" applyFill="1" applyBorder="1">
      <alignment/>
      <protection/>
    </xf>
    <xf numFmtId="0" fontId="19" fillId="2" borderId="0" xfId="20" applyFont="1" applyFill="1" applyBorder="1">
      <alignment/>
      <protection/>
    </xf>
    <xf numFmtId="0" fontId="20" fillId="0" borderId="30" xfId="20" applyFont="1" applyFill="1" applyBorder="1" applyAlignment="1">
      <alignment horizontal="right"/>
      <protection/>
    </xf>
    <xf numFmtId="3" fontId="20" fillId="0" borderId="4" xfId="20" applyNumberFormat="1" applyFont="1" applyFill="1" applyBorder="1">
      <alignment/>
      <protection/>
    </xf>
    <xf numFmtId="0" fontId="20" fillId="0" borderId="4" xfId="20" applyFont="1" applyFill="1" applyBorder="1">
      <alignment/>
      <protection/>
    </xf>
    <xf numFmtId="0" fontId="20" fillId="0" borderId="29" xfId="20" applyFont="1" applyFill="1" applyBorder="1" applyAlignment="1">
      <alignment horizontal="right"/>
      <protection/>
    </xf>
    <xf numFmtId="0" fontId="20" fillId="0" borderId="32" xfId="20" applyFont="1" applyFill="1" applyBorder="1">
      <alignment/>
      <protection/>
    </xf>
    <xf numFmtId="0" fontId="20" fillId="0" borderId="31" xfId="20" applyFont="1" applyFill="1" applyBorder="1" applyAlignment="1">
      <alignment horizontal="right"/>
      <protection/>
    </xf>
    <xf numFmtId="0" fontId="20" fillId="0" borderId="8" xfId="20" applyFont="1" applyFill="1" applyBorder="1">
      <alignment/>
      <protection/>
    </xf>
    <xf numFmtId="0" fontId="19" fillId="0" borderId="33" xfId="20" applyFont="1" applyBorder="1" applyAlignment="1">
      <alignment horizontal="right"/>
      <protection/>
    </xf>
    <xf numFmtId="0" fontId="19" fillId="0" borderId="0" xfId="20" applyFont="1" applyBorder="1">
      <alignment/>
      <protection/>
    </xf>
    <xf numFmtId="0" fontId="20" fillId="2" borderId="34" xfId="20" applyFont="1" applyFill="1" applyBorder="1" applyAlignment="1">
      <alignment horizontal="right"/>
      <protection/>
    </xf>
    <xf numFmtId="0" fontId="19" fillId="2" borderId="22" xfId="20" applyFont="1" applyFill="1" applyBorder="1">
      <alignment/>
      <protection/>
    </xf>
    <xf numFmtId="0" fontId="19" fillId="2" borderId="21" xfId="20" applyFont="1" applyFill="1" applyBorder="1">
      <alignment/>
      <protection/>
    </xf>
    <xf numFmtId="0" fontId="20" fillId="2" borderId="30" xfId="20" applyFont="1" applyFill="1" applyBorder="1" applyAlignment="1">
      <alignment horizontal="right"/>
      <protection/>
    </xf>
    <xf numFmtId="0" fontId="20" fillId="2" borderId="30" xfId="20" applyFont="1" applyFill="1" applyBorder="1" applyAlignment="1">
      <alignment wrapText="1"/>
      <protection/>
    </xf>
    <xf numFmtId="0" fontId="16" fillId="2" borderId="22" xfId="20" applyFont="1" applyFill="1" applyBorder="1" applyAlignment="1">
      <alignment vertical="center"/>
      <protection/>
    </xf>
    <xf numFmtId="0" fontId="19" fillId="2" borderId="21" xfId="20" applyFont="1" applyFill="1" applyBorder="1" applyAlignment="1">
      <alignment wrapText="1"/>
      <protection/>
    </xf>
    <xf numFmtId="0" fontId="20" fillId="2" borderId="29" xfId="20" applyFont="1" applyFill="1" applyBorder="1" applyAlignment="1">
      <alignment wrapText="1"/>
      <protection/>
    </xf>
    <xf numFmtId="0" fontId="19" fillId="0" borderId="32" xfId="20" applyFont="1" applyFill="1" applyBorder="1" applyAlignment="1">
      <alignment wrapText="1"/>
      <protection/>
    </xf>
    <xf numFmtId="0" fontId="20" fillId="2" borderId="21" xfId="20" applyFont="1" applyFill="1" applyBorder="1">
      <alignment/>
      <protection/>
    </xf>
    <xf numFmtId="0" fontId="19" fillId="2" borderId="31" xfId="20" applyFont="1" applyFill="1" applyBorder="1" applyAlignment="1">
      <alignment horizontal="right"/>
      <protection/>
    </xf>
    <xf numFmtId="0" fontId="16" fillId="2" borderId="26" xfId="20" applyFont="1" applyFill="1" applyBorder="1" applyAlignment="1">
      <alignment vertical="center"/>
      <protection/>
    </xf>
    <xf numFmtId="0" fontId="20" fillId="2" borderId="35" xfId="20" applyFont="1" applyFill="1" applyBorder="1" applyAlignment="1">
      <alignment vertical="center"/>
      <protection/>
    </xf>
    <xf numFmtId="0" fontId="20" fillId="2" borderId="36" xfId="20" applyFont="1" applyFill="1" applyBorder="1" applyAlignment="1">
      <alignment vertical="center"/>
      <protection/>
    </xf>
    <xf numFmtId="0" fontId="20" fillId="2" borderId="36" xfId="20" applyFont="1" applyFill="1" applyBorder="1" applyAlignment="1">
      <alignment horizontal="center"/>
      <protection/>
    </xf>
    <xf numFmtId="0" fontId="19" fillId="2" borderId="34" xfId="20" applyFont="1" applyFill="1" applyBorder="1" applyAlignment="1">
      <alignment horizontal="right"/>
      <protection/>
    </xf>
    <xf numFmtId="0" fontId="19" fillId="2" borderId="15" xfId="20" applyFont="1" applyFill="1" applyBorder="1" applyAlignment="1">
      <alignment/>
      <protection/>
    </xf>
    <xf numFmtId="0" fontId="19" fillId="2" borderId="18" xfId="20" applyFont="1" applyFill="1" applyBorder="1" applyAlignment="1">
      <alignment/>
      <protection/>
    </xf>
    <xf numFmtId="0" fontId="19" fillId="2" borderId="26" xfId="20" applyFont="1" applyFill="1" applyBorder="1" applyAlignment="1">
      <alignment/>
      <protection/>
    </xf>
    <xf numFmtId="0" fontId="19" fillId="2" borderId="35" xfId="20" applyFont="1" applyFill="1" applyBorder="1" applyAlignment="1">
      <alignment/>
      <protection/>
    </xf>
    <xf numFmtId="3" fontId="19" fillId="0" borderId="21" xfId="20" applyNumberFormat="1" applyFont="1" applyBorder="1">
      <alignment/>
      <protection/>
    </xf>
    <xf numFmtId="3" fontId="19" fillId="0" borderId="32" xfId="20" applyNumberFormat="1" applyFont="1" applyBorder="1">
      <alignment/>
      <protection/>
    </xf>
    <xf numFmtId="3" fontId="19" fillId="2" borderId="21" xfId="20" applyNumberFormat="1" applyFont="1" applyFill="1" applyBorder="1">
      <alignment/>
      <protection/>
    </xf>
    <xf numFmtId="3" fontId="16" fillId="0" borderId="21" xfId="20" applyNumberFormat="1" applyFont="1" applyFill="1" applyBorder="1">
      <alignment/>
      <protection/>
    </xf>
    <xf numFmtId="3" fontId="16" fillId="0" borderId="35" xfId="20" applyNumberFormat="1" applyFont="1" applyFill="1" applyBorder="1">
      <alignment/>
      <protection/>
    </xf>
    <xf numFmtId="3" fontId="19" fillId="0" borderId="21" xfId="20" applyNumberFormat="1" applyFont="1" applyFill="1" applyBorder="1">
      <alignment/>
      <protection/>
    </xf>
    <xf numFmtId="3" fontId="20" fillId="0" borderId="21" xfId="20" applyNumberFormat="1" applyFont="1" applyFill="1" applyBorder="1">
      <alignment/>
      <protection/>
    </xf>
    <xf numFmtId="10" fontId="20" fillId="0" borderId="21" xfId="20" applyNumberFormat="1" applyFont="1" applyFill="1" applyBorder="1">
      <alignment/>
      <protection/>
    </xf>
    <xf numFmtId="10" fontId="20" fillId="0" borderId="35" xfId="20" applyNumberFormat="1" applyFont="1" applyFill="1" applyBorder="1">
      <alignment/>
      <protection/>
    </xf>
    <xf numFmtId="0" fontId="19" fillId="0" borderId="12" xfId="20" applyFont="1" applyBorder="1">
      <alignment/>
      <protection/>
    </xf>
    <xf numFmtId="0" fontId="20" fillId="2" borderId="17" xfId="20" applyFont="1" applyFill="1" applyBorder="1" applyAlignment="1">
      <alignment horizontal="center"/>
      <protection/>
    </xf>
    <xf numFmtId="9" fontId="2" fillId="0" borderId="3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9" fillId="2" borderId="4" xfId="20" applyNumberFormat="1" applyFont="1" applyFill="1" applyBorder="1">
      <alignment/>
      <protection/>
    </xf>
    <xf numFmtId="3" fontId="20" fillId="2" borderId="4" xfId="20" applyNumberFormat="1" applyFont="1" applyFill="1" applyBorder="1" applyAlignment="1">
      <alignment wrapText="1"/>
      <protection/>
    </xf>
    <xf numFmtId="10" fontId="20" fillId="2" borderId="4" xfId="20" applyNumberFormat="1" applyFont="1" applyFill="1" applyBorder="1" applyAlignment="1">
      <alignment wrapText="1"/>
      <protection/>
    </xf>
    <xf numFmtId="3" fontId="20" fillId="2" borderId="8" xfId="20" applyNumberFormat="1" applyFont="1" applyFill="1" applyBorder="1" applyAlignment="1">
      <alignment horizontal="right"/>
      <protection/>
    </xf>
    <xf numFmtId="10" fontId="20" fillId="2" borderId="9" xfId="20" applyNumberFormat="1" applyFont="1" applyFill="1" applyBorder="1">
      <alignment/>
      <protection/>
    </xf>
    <xf numFmtId="10" fontId="20" fillId="2" borderId="8" xfId="20" applyNumberFormat="1" applyFont="1" applyFill="1" applyBorder="1">
      <alignment/>
      <protection/>
    </xf>
    <xf numFmtId="9" fontId="1" fillId="0" borderId="4" xfId="0" applyNumberFormat="1" applyFont="1" applyBorder="1" applyAlignment="1">
      <alignment vertical="center"/>
    </xf>
    <xf numFmtId="0" fontId="2" fillId="0" borderId="1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4" fillId="0" borderId="21" xfId="0" applyFont="1" applyBorder="1" applyAlignment="1">
      <alignment/>
    </xf>
    <xf numFmtId="3" fontId="0" fillId="0" borderId="2" xfId="19" applyNumberFormat="1" applyFont="1" applyBorder="1">
      <alignment/>
      <protection/>
    </xf>
    <xf numFmtId="0" fontId="1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3" fontId="13" fillId="0" borderId="3" xfId="0" applyNumberFormat="1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0" fontId="17" fillId="0" borderId="21" xfId="20" applyFont="1" applyBorder="1">
      <alignment/>
      <protection/>
    </xf>
    <xf numFmtId="0" fontId="1" fillId="0" borderId="5" xfId="0" applyFont="1" applyBorder="1" applyAlignment="1">
      <alignment/>
    </xf>
    <xf numFmtId="3" fontId="20" fillId="0" borderId="18" xfId="20" applyNumberFormat="1" applyFont="1" applyFill="1" applyBorder="1">
      <alignment/>
      <protection/>
    </xf>
    <xf numFmtId="0" fontId="20" fillId="0" borderId="21" xfId="20" applyFont="1" applyFill="1" applyBorder="1">
      <alignment/>
      <protection/>
    </xf>
    <xf numFmtId="3" fontId="20" fillId="2" borderId="21" xfId="20" applyNumberFormat="1" applyFont="1" applyFill="1" applyBorder="1" applyAlignment="1">
      <alignment wrapText="1"/>
      <protection/>
    </xf>
    <xf numFmtId="10" fontId="20" fillId="2" borderId="21" xfId="20" applyNumberFormat="1" applyFont="1" applyFill="1" applyBorder="1" applyAlignment="1">
      <alignment wrapText="1"/>
      <protection/>
    </xf>
    <xf numFmtId="3" fontId="20" fillId="2" borderId="35" xfId="20" applyNumberFormat="1" applyFont="1" applyFill="1" applyBorder="1" applyAlignment="1">
      <alignment horizontal="right"/>
      <protection/>
    </xf>
    <xf numFmtId="10" fontId="20" fillId="2" borderId="18" xfId="20" applyNumberFormat="1" applyFont="1" applyFill="1" applyBorder="1">
      <alignment/>
      <protection/>
    </xf>
    <xf numFmtId="10" fontId="20" fillId="2" borderId="35" xfId="20" applyNumberFormat="1" applyFont="1" applyFill="1" applyBorder="1">
      <alignment/>
      <protection/>
    </xf>
    <xf numFmtId="3" fontId="2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20" fillId="0" borderId="25" xfId="20" applyFont="1" applyFill="1" applyBorder="1" applyAlignment="1">
      <alignment horizontal="right"/>
      <protection/>
    </xf>
    <xf numFmtId="0" fontId="20" fillId="0" borderId="25" xfId="20" applyFont="1" applyFill="1" applyBorder="1">
      <alignment/>
      <protection/>
    </xf>
    <xf numFmtId="3" fontId="20" fillId="0" borderId="25" xfId="20" applyNumberFormat="1" applyFont="1" applyFill="1" applyBorder="1">
      <alignment/>
      <protection/>
    </xf>
    <xf numFmtId="0" fontId="19" fillId="0" borderId="0" xfId="20" applyFont="1" applyBorder="1" applyAlignment="1">
      <alignment horizontal="right"/>
      <protection/>
    </xf>
    <xf numFmtId="0" fontId="20" fillId="0" borderId="0" xfId="20" applyFont="1" applyBorder="1">
      <alignment/>
      <protection/>
    </xf>
    <xf numFmtId="9" fontId="1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19" fillId="0" borderId="21" xfId="20" applyFont="1" applyFill="1" applyBorder="1">
      <alignment/>
      <protection/>
    </xf>
    <xf numFmtId="0" fontId="19" fillId="0" borderId="22" xfId="20" applyFont="1" applyFill="1" applyBorder="1">
      <alignment/>
      <protection/>
    </xf>
    <xf numFmtId="9" fontId="1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8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9" fontId="2" fillId="0" borderId="4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9" fontId="1" fillId="0" borderId="3" xfId="0" applyNumberFormat="1" applyFont="1" applyBorder="1" applyAlignment="1">
      <alignment vertical="center"/>
    </xf>
    <xf numFmtId="9" fontId="1" fillId="0" borderId="5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9" fontId="0" fillId="0" borderId="2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9" fontId="3" fillId="0" borderId="7" xfId="0" applyNumberFormat="1" applyFont="1" applyBorder="1" applyAlignment="1">
      <alignment/>
    </xf>
    <xf numFmtId="10" fontId="20" fillId="2" borderId="20" xfId="20" applyNumberFormat="1" applyFont="1" applyFill="1" applyBorder="1">
      <alignment/>
      <protection/>
    </xf>
    <xf numFmtId="0" fontId="19" fillId="0" borderId="21" xfId="20" applyFont="1" applyFill="1" applyBorder="1" applyAlignment="1">
      <alignment wrapText="1"/>
      <protection/>
    </xf>
    <xf numFmtId="3" fontId="19" fillId="0" borderId="25" xfId="20" applyNumberFormat="1" applyFont="1" applyBorder="1">
      <alignment/>
      <protection/>
    </xf>
    <xf numFmtId="3" fontId="19" fillId="0" borderId="0" xfId="20" applyNumberFormat="1" applyFont="1" applyBorder="1">
      <alignment/>
      <protection/>
    </xf>
    <xf numFmtId="0" fontId="13" fillId="0" borderId="25" xfId="20" applyBorder="1">
      <alignment/>
      <protection/>
    </xf>
    <xf numFmtId="0" fontId="13" fillId="0" borderId="0" xfId="20" applyBorder="1">
      <alignment/>
      <protection/>
    </xf>
    <xf numFmtId="0" fontId="2" fillId="0" borderId="3" xfId="22" applyFont="1" applyBorder="1">
      <alignment/>
      <protection/>
    </xf>
    <xf numFmtId="49" fontId="1" fillId="0" borderId="1" xfId="21" applyNumberFormat="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1" fillId="0" borderId="7" xfId="21" applyFont="1" applyBorder="1" applyAlignment="1">
      <alignment horizontal="center"/>
      <protection/>
    </xf>
    <xf numFmtId="0" fontId="18" fillId="0" borderId="21" xfId="20" applyFont="1" applyBorder="1">
      <alignment/>
      <protection/>
    </xf>
    <xf numFmtId="0" fontId="1" fillId="0" borderId="3" xfId="21" applyFont="1" applyBorder="1" applyAlignment="1">
      <alignment horizontal="center"/>
      <protection/>
    </xf>
    <xf numFmtId="9" fontId="2" fillId="0" borderId="4" xfId="0" applyNumberFormat="1" applyFont="1" applyBorder="1" applyAlignment="1">
      <alignment/>
    </xf>
    <xf numFmtId="3" fontId="1" fillId="0" borderId="5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9" fillId="0" borderId="37" xfId="20" applyNumberFormat="1" applyFont="1" applyBorder="1">
      <alignment/>
      <protection/>
    </xf>
    <xf numFmtId="3" fontId="16" fillId="0" borderId="37" xfId="20" applyNumberFormat="1" applyFont="1" applyFill="1" applyBorder="1">
      <alignment/>
      <protection/>
    </xf>
    <xf numFmtId="3" fontId="16" fillId="0" borderId="38" xfId="20" applyNumberFormat="1" applyFont="1" applyFill="1" applyBorder="1">
      <alignment/>
      <protection/>
    </xf>
    <xf numFmtId="3" fontId="16" fillId="0" borderId="25" xfId="20" applyNumberFormat="1" applyFont="1" applyFill="1" applyBorder="1">
      <alignment/>
      <protection/>
    </xf>
    <xf numFmtId="0" fontId="19" fillId="0" borderId="39" xfId="20" applyFont="1" applyBorder="1" applyAlignment="1">
      <alignment horizontal="right"/>
      <protection/>
    </xf>
    <xf numFmtId="0" fontId="16" fillId="0" borderId="9" xfId="20" applyFont="1" applyBorder="1">
      <alignment/>
      <protection/>
    </xf>
    <xf numFmtId="0" fontId="20" fillId="0" borderId="9" xfId="20" applyFont="1" applyBorder="1">
      <alignment/>
      <protection/>
    </xf>
    <xf numFmtId="0" fontId="19" fillId="0" borderId="20" xfId="20" applyFont="1" applyBorder="1">
      <alignment/>
      <protection/>
    </xf>
    <xf numFmtId="3" fontId="19" fillId="0" borderId="20" xfId="20" applyNumberFormat="1" applyFont="1" applyBorder="1">
      <alignment/>
      <protection/>
    </xf>
    <xf numFmtId="3" fontId="20" fillId="0" borderId="37" xfId="20" applyNumberFormat="1" applyFont="1" applyFill="1" applyBorder="1">
      <alignment/>
      <protection/>
    </xf>
    <xf numFmtId="10" fontId="20" fillId="0" borderId="37" xfId="20" applyNumberFormat="1" applyFont="1" applyFill="1" applyBorder="1">
      <alignment/>
      <protection/>
    </xf>
    <xf numFmtId="0" fontId="20" fillId="0" borderId="37" xfId="20" applyFont="1" applyFill="1" applyBorder="1">
      <alignment/>
      <protection/>
    </xf>
    <xf numFmtId="10" fontId="20" fillId="0" borderId="38" xfId="20" applyNumberFormat="1" applyFont="1" applyFill="1" applyBorder="1">
      <alignment/>
      <protection/>
    </xf>
    <xf numFmtId="0" fontId="19" fillId="0" borderId="40" xfId="20" applyFont="1" applyBorder="1">
      <alignment/>
      <protection/>
    </xf>
    <xf numFmtId="3" fontId="19" fillId="2" borderId="37" xfId="20" applyNumberFormat="1" applyFont="1" applyFill="1" applyBorder="1">
      <alignment/>
      <protection/>
    </xf>
    <xf numFmtId="3" fontId="20" fillId="2" borderId="37" xfId="20" applyNumberFormat="1" applyFont="1" applyFill="1" applyBorder="1" applyAlignment="1">
      <alignment wrapText="1"/>
      <protection/>
    </xf>
    <xf numFmtId="10" fontId="20" fillId="2" borderId="37" xfId="20" applyNumberFormat="1" applyFont="1" applyFill="1" applyBorder="1" applyAlignment="1">
      <alignment wrapText="1"/>
      <protection/>
    </xf>
    <xf numFmtId="0" fontId="19" fillId="0" borderId="37" xfId="20" applyFont="1" applyFill="1" applyBorder="1" applyAlignment="1">
      <alignment wrapText="1"/>
      <protection/>
    </xf>
    <xf numFmtId="3" fontId="20" fillId="2" borderId="38" xfId="20" applyNumberFormat="1" applyFont="1" applyFill="1" applyBorder="1" applyAlignment="1">
      <alignment horizontal="right"/>
      <protection/>
    </xf>
    <xf numFmtId="0" fontId="19" fillId="2" borderId="41" xfId="20" applyFont="1" applyFill="1" applyBorder="1" applyAlignment="1">
      <alignment horizontal="right"/>
      <protection/>
    </xf>
    <xf numFmtId="0" fontId="20" fillId="2" borderId="42" xfId="20" applyFont="1" applyFill="1" applyBorder="1" applyAlignment="1">
      <alignment horizontal="center"/>
      <protection/>
    </xf>
    <xf numFmtId="10" fontId="20" fillId="2" borderId="43" xfId="20" applyNumberFormat="1" applyFont="1" applyFill="1" applyBorder="1">
      <alignment/>
      <protection/>
    </xf>
    <xf numFmtId="10" fontId="20" fillId="2" borderId="38" xfId="20" applyNumberFormat="1" applyFont="1" applyFill="1" applyBorder="1">
      <alignment/>
      <protection/>
    </xf>
    <xf numFmtId="0" fontId="16" fillId="0" borderId="28" xfId="20" applyFont="1" applyBorder="1" applyAlignment="1">
      <alignment horizontal="right"/>
      <protection/>
    </xf>
    <xf numFmtId="0" fontId="2" fillId="0" borderId="24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18" fillId="0" borderId="37" xfId="20" applyNumberFormat="1" applyFont="1" applyBorder="1">
      <alignment/>
      <protection/>
    </xf>
    <xf numFmtId="3" fontId="13" fillId="0" borderId="37" xfId="20" applyNumberFormat="1" applyBorder="1">
      <alignment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3" fillId="0" borderId="28" xfId="20" applyNumberFormat="1" applyBorder="1">
      <alignment/>
      <protection/>
    </xf>
    <xf numFmtId="3" fontId="13" fillId="0" borderId="43" xfId="20" applyNumberFormat="1" applyBorder="1">
      <alignment/>
      <protection/>
    </xf>
    <xf numFmtId="3" fontId="12" fillId="0" borderId="43" xfId="20" applyNumberFormat="1" applyFont="1" applyBorder="1" applyAlignment="1">
      <alignment horizontal="center" vertical="center" wrapText="1"/>
      <protection/>
    </xf>
    <xf numFmtId="3" fontId="12" fillId="0" borderId="37" xfId="20" applyNumberFormat="1" applyFont="1" applyBorder="1" applyAlignment="1">
      <alignment horizontal="center" vertical="center" wrapText="1"/>
      <protection/>
    </xf>
    <xf numFmtId="0" fontId="16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43" xfId="20" applyFont="1" applyBorder="1" applyAlignment="1">
      <alignment horizontal="center" vertical="center" wrapText="1"/>
      <protection/>
    </xf>
    <xf numFmtId="0" fontId="12" fillId="0" borderId="37" xfId="20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center"/>
      <protection/>
    </xf>
    <xf numFmtId="0" fontId="19" fillId="2" borderId="21" xfId="20" applyFont="1" applyFill="1" applyBorder="1" applyAlignment="1">
      <alignment/>
      <protection/>
    </xf>
    <xf numFmtId="0" fontId="19" fillId="0" borderId="32" xfId="20" applyFont="1" applyBorder="1" applyAlignment="1">
      <alignment/>
      <protection/>
    </xf>
    <xf numFmtId="0" fontId="20" fillId="0" borderId="44" xfId="20" applyFont="1" applyBorder="1" applyAlignment="1">
      <alignment horizontal="center" vertical="center"/>
      <protection/>
    </xf>
    <xf numFmtId="0" fontId="20" fillId="0" borderId="25" xfId="20" applyFont="1" applyBorder="1" applyAlignment="1">
      <alignment horizontal="center" vertical="center"/>
      <protection/>
    </xf>
    <xf numFmtId="0" fontId="20" fillId="0" borderId="45" xfId="20" applyFont="1" applyBorder="1" applyAlignment="1">
      <alignment horizontal="center" vertical="center"/>
      <protection/>
    </xf>
    <xf numFmtId="0" fontId="20" fillId="0" borderId="46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20" fillId="0" borderId="10" xfId="20" applyFont="1" applyBorder="1" applyAlignment="1">
      <alignment horizontal="center" vertical="center"/>
      <protection/>
    </xf>
    <xf numFmtId="0" fontId="20" fillId="0" borderId="47" xfId="20" applyFont="1" applyBorder="1" applyAlignment="1">
      <alignment horizontal="center" vertical="center"/>
      <protection/>
    </xf>
    <xf numFmtId="0" fontId="20" fillId="0" borderId="24" xfId="20" applyFont="1" applyBorder="1" applyAlignment="1">
      <alignment horizontal="center" vertical="center"/>
      <protection/>
    </xf>
    <xf numFmtId="0" fontId="20" fillId="0" borderId="15" xfId="20" applyFont="1" applyBorder="1" applyAlignment="1">
      <alignment horizontal="center" vertical="center"/>
      <protection/>
    </xf>
    <xf numFmtId="0" fontId="16" fillId="0" borderId="25" xfId="20" applyFont="1" applyFill="1" applyBorder="1" applyAlignment="1">
      <alignment/>
      <protection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Followed Hyperlink" xfId="18"/>
    <cellStyle name="Normál_2006évimozgástáblák" xfId="19"/>
    <cellStyle name="Normál_2011müködésifelhalmérlegfebr17" xfId="20"/>
    <cellStyle name="Normál_2012évi tervnov7új" xfId="21"/>
    <cellStyle name="Normál_Júniusi finansz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12RI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14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riport"/>
      <sheetName val="Munka2"/>
      <sheetName val="Munka3"/>
    </sheetNames>
    <definedNames>
      <definedName name="ru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35">
      <selection activeCell="G54" sqref="G54"/>
    </sheetView>
  </sheetViews>
  <sheetFormatPr defaultColWidth="9.00390625" defaultRowHeight="12.75"/>
  <cols>
    <col min="1" max="1" width="4.25390625" style="433" customWidth="1"/>
    <col min="2" max="2" width="9.125" style="433" customWidth="1"/>
    <col min="3" max="3" width="29.00390625" style="433" customWidth="1"/>
    <col min="4" max="4" width="15.75390625" style="433" customWidth="1"/>
    <col min="5" max="5" width="14.25390625" style="433" hidden="1" customWidth="1"/>
    <col min="6" max="6" width="12.875" style="433" hidden="1" customWidth="1"/>
    <col min="7" max="7" width="15.25390625" style="433" customWidth="1"/>
    <col min="8" max="8" width="13.75390625" style="433" customWidth="1"/>
    <col min="9" max="16384" width="9.125" style="433" customWidth="1"/>
  </cols>
  <sheetData>
    <row r="1" spans="1:6" ht="12.75">
      <c r="A1" s="657" t="s">
        <v>583</v>
      </c>
      <c r="B1" s="657"/>
      <c r="C1" s="657"/>
      <c r="D1" s="657"/>
      <c r="E1" s="657"/>
      <c r="F1" s="648"/>
    </row>
    <row r="3" spans="1:7" ht="15.75">
      <c r="A3" s="646" t="s">
        <v>508</v>
      </c>
      <c r="B3" s="647"/>
      <c r="C3" s="647"/>
      <c r="D3" s="647"/>
      <c r="E3" s="647"/>
      <c r="F3" s="647"/>
      <c r="G3" s="648"/>
    </row>
    <row r="4" spans="1:4" ht="11.25" customHeight="1">
      <c r="A4" s="646"/>
      <c r="B4" s="646"/>
      <c r="C4" s="646"/>
      <c r="D4" s="646"/>
    </row>
    <row r="5" spans="1:8" ht="13.5" thickBot="1">
      <c r="A5" s="434"/>
      <c r="B5" s="435"/>
      <c r="C5" s="435"/>
      <c r="D5" s="468"/>
      <c r="E5" s="312"/>
      <c r="F5" s="312"/>
      <c r="G5" s="312"/>
      <c r="H5" s="312" t="s">
        <v>113</v>
      </c>
    </row>
    <row r="6" spans="1:8" ht="15.75" customHeight="1">
      <c r="A6" s="660" t="s">
        <v>12</v>
      </c>
      <c r="B6" s="661"/>
      <c r="C6" s="662"/>
      <c r="D6" s="652" t="s">
        <v>507</v>
      </c>
      <c r="E6" s="649" t="s">
        <v>362</v>
      </c>
      <c r="F6" s="649" t="s">
        <v>483</v>
      </c>
      <c r="G6" s="649" t="s">
        <v>590</v>
      </c>
      <c r="H6" s="644" t="s">
        <v>346</v>
      </c>
    </row>
    <row r="7" spans="1:8" ht="15.75" customHeight="1">
      <c r="A7" s="663"/>
      <c r="B7" s="664"/>
      <c r="C7" s="665"/>
      <c r="D7" s="653"/>
      <c r="E7" s="650"/>
      <c r="F7" s="650"/>
      <c r="G7" s="650"/>
      <c r="H7" s="645"/>
    </row>
    <row r="8" spans="1:8" ht="15" customHeight="1">
      <c r="A8" s="666"/>
      <c r="B8" s="667"/>
      <c r="C8" s="668"/>
      <c r="D8" s="654"/>
      <c r="E8" s="651"/>
      <c r="F8" s="651"/>
      <c r="G8" s="651"/>
      <c r="H8" s="645"/>
    </row>
    <row r="9" spans="1:8" s="439" customFormat="1" ht="15.75">
      <c r="A9" s="436"/>
      <c r="B9" s="437" t="s">
        <v>509</v>
      </c>
      <c r="C9" s="438"/>
      <c r="D9" s="18"/>
      <c r="E9" s="541"/>
      <c r="F9" s="541"/>
      <c r="G9" s="598"/>
      <c r="H9" s="635"/>
    </row>
    <row r="10" spans="1:8" ht="12.75">
      <c r="A10" s="440" t="s">
        <v>14</v>
      </c>
      <c r="B10" s="441" t="s">
        <v>510</v>
      </c>
      <c r="C10" s="441"/>
      <c r="D10" s="489">
        <v>3213630</v>
      </c>
      <c r="E10" s="489">
        <v>3213630</v>
      </c>
      <c r="F10" s="489">
        <v>2919084</v>
      </c>
      <c r="G10" s="489">
        <v>2893832</v>
      </c>
      <c r="H10" s="607">
        <v>2822091</v>
      </c>
    </row>
    <row r="11" spans="1:8" ht="12.75">
      <c r="A11" s="440" t="s">
        <v>15</v>
      </c>
      <c r="B11" s="441" t="s">
        <v>511</v>
      </c>
      <c r="C11" s="441"/>
      <c r="D11" s="489">
        <v>7839956</v>
      </c>
      <c r="E11" s="489">
        <v>7895646</v>
      </c>
      <c r="F11" s="489">
        <v>7897823</v>
      </c>
      <c r="G11" s="489">
        <v>7917375</v>
      </c>
      <c r="H11" s="607">
        <v>8120801</v>
      </c>
    </row>
    <row r="12" spans="1:8" ht="12.75">
      <c r="A12" s="440"/>
      <c r="B12" s="442" t="s">
        <v>512</v>
      </c>
      <c r="C12" s="442"/>
      <c r="D12" s="489">
        <v>6623251</v>
      </c>
      <c r="E12" s="489">
        <v>6961041</v>
      </c>
      <c r="F12" s="489">
        <v>6228941</v>
      </c>
      <c r="G12" s="489">
        <v>6248493</v>
      </c>
      <c r="H12" s="607">
        <v>6445221</v>
      </c>
    </row>
    <row r="13" spans="1:8" ht="12.75">
      <c r="A13" s="443"/>
      <c r="B13" s="444"/>
      <c r="C13" s="445" t="s">
        <v>513</v>
      </c>
      <c r="D13" s="490">
        <v>282100</v>
      </c>
      <c r="E13" s="489">
        <v>282100</v>
      </c>
      <c r="F13" s="489">
        <v>282100</v>
      </c>
      <c r="G13" s="489">
        <v>282100</v>
      </c>
      <c r="H13" s="607">
        <v>282100</v>
      </c>
    </row>
    <row r="14" spans="1:8" ht="12.75">
      <c r="A14" s="443"/>
      <c r="B14" s="444"/>
      <c r="C14" s="445" t="s">
        <v>514</v>
      </c>
      <c r="D14" s="490">
        <v>450000</v>
      </c>
      <c r="E14" s="489">
        <v>450000</v>
      </c>
      <c r="F14" s="489">
        <v>450000</v>
      </c>
      <c r="G14" s="489">
        <v>450000</v>
      </c>
      <c r="H14" s="607">
        <v>45000</v>
      </c>
    </row>
    <row r="15" spans="1:8" ht="12.75">
      <c r="A15" s="440" t="s">
        <v>16</v>
      </c>
      <c r="B15" s="446" t="s">
        <v>515</v>
      </c>
      <c r="C15" s="446"/>
      <c r="D15" s="489">
        <v>1921632</v>
      </c>
      <c r="E15" s="489">
        <v>2156198</v>
      </c>
      <c r="F15" s="489">
        <v>2376042</v>
      </c>
      <c r="G15" s="489">
        <v>2479091</v>
      </c>
      <c r="H15" s="607">
        <v>2529607</v>
      </c>
    </row>
    <row r="16" spans="1:8" ht="12.75">
      <c r="A16" s="440" t="s">
        <v>17</v>
      </c>
      <c r="B16" s="441" t="s">
        <v>516</v>
      </c>
      <c r="C16" s="447"/>
      <c r="D16" s="491">
        <v>4979813</v>
      </c>
      <c r="E16" s="491">
        <v>5003606</v>
      </c>
      <c r="F16" s="491">
        <v>5096996</v>
      </c>
      <c r="G16" s="489">
        <v>5181223</v>
      </c>
      <c r="H16" s="607">
        <v>5181223</v>
      </c>
    </row>
    <row r="17" spans="1:8" ht="12.75">
      <c r="A17" s="440" t="s">
        <v>18</v>
      </c>
      <c r="B17" s="441" t="s">
        <v>517</v>
      </c>
      <c r="C17" s="441"/>
      <c r="D17" s="489">
        <v>204735</v>
      </c>
      <c r="E17" s="489">
        <v>251646</v>
      </c>
      <c r="F17" s="489">
        <v>315406</v>
      </c>
      <c r="G17" s="489">
        <v>365812</v>
      </c>
      <c r="H17" s="607">
        <v>385828</v>
      </c>
    </row>
    <row r="18" spans="1:8" ht="12.75">
      <c r="A18" s="440" t="s">
        <v>19</v>
      </c>
      <c r="B18" s="441" t="s">
        <v>518</v>
      </c>
      <c r="C18" s="441"/>
      <c r="D18" s="489"/>
      <c r="E18" s="489"/>
      <c r="F18" s="489"/>
      <c r="G18" s="489"/>
      <c r="H18" s="607"/>
    </row>
    <row r="19" spans="1:8" ht="12.75">
      <c r="A19" s="440" t="s">
        <v>187</v>
      </c>
      <c r="B19" s="441" t="s">
        <v>519</v>
      </c>
      <c r="C19" s="441"/>
      <c r="D19" s="489"/>
      <c r="E19" s="489">
        <v>517896</v>
      </c>
      <c r="F19" s="489">
        <v>517896</v>
      </c>
      <c r="G19" s="489">
        <v>517896</v>
      </c>
      <c r="H19" s="607">
        <v>524703</v>
      </c>
    </row>
    <row r="20" spans="1:8" ht="15.75">
      <c r="A20" s="448" t="s">
        <v>71</v>
      </c>
      <c r="B20" s="449" t="s">
        <v>520</v>
      </c>
      <c r="C20" s="449"/>
      <c r="D20" s="492">
        <f>D10+D11+D15+D16+D17+D18+D19</f>
        <v>18159766</v>
      </c>
      <c r="E20" s="492">
        <f>E10+E11+E15+E16+E17+E18+E19</f>
        <v>19038622</v>
      </c>
      <c r="F20" s="492">
        <f>F10+F11+F15+F16+F17+F18+F19</f>
        <v>19123247</v>
      </c>
      <c r="G20" s="492">
        <f>G10+G11+G15+G16+G17+G18+G19</f>
        <v>19355229</v>
      </c>
      <c r="H20" s="608">
        <f>H10+H11+H15+H16+H17+H18+H19</f>
        <v>19564253</v>
      </c>
    </row>
    <row r="21" spans="1:8" ht="12.75">
      <c r="A21" s="440"/>
      <c r="B21" s="450" t="s">
        <v>521</v>
      </c>
      <c r="C21" s="450"/>
      <c r="D21" s="489"/>
      <c r="E21" s="489"/>
      <c r="F21" s="489"/>
      <c r="G21" s="489"/>
      <c r="H21" s="636"/>
    </row>
    <row r="22" spans="1:8" ht="12.75">
      <c r="A22" s="440" t="s">
        <v>593</v>
      </c>
      <c r="B22" s="441" t="s">
        <v>600</v>
      </c>
      <c r="C22" s="441"/>
      <c r="D22" s="489">
        <v>4414312</v>
      </c>
      <c r="E22" s="489">
        <v>4517569</v>
      </c>
      <c r="F22" s="489">
        <v>4700088</v>
      </c>
      <c r="G22" s="489">
        <v>4726863</v>
      </c>
      <c r="H22" s="607">
        <v>4726393</v>
      </c>
    </row>
    <row r="23" spans="1:8" ht="12.75">
      <c r="A23" s="440" t="s">
        <v>594</v>
      </c>
      <c r="B23" s="441" t="s">
        <v>522</v>
      </c>
      <c r="C23" s="441"/>
      <c r="D23" s="489">
        <v>1170180</v>
      </c>
      <c r="E23" s="489">
        <v>1190193</v>
      </c>
      <c r="F23" s="489">
        <v>1242501</v>
      </c>
      <c r="G23" s="489">
        <v>1218105</v>
      </c>
      <c r="H23" s="607">
        <v>1208956</v>
      </c>
    </row>
    <row r="24" spans="1:8" ht="12.75">
      <c r="A24" s="440" t="s">
        <v>595</v>
      </c>
      <c r="B24" s="441" t="s">
        <v>601</v>
      </c>
      <c r="C24" s="441"/>
      <c r="D24" s="489">
        <v>5456467</v>
      </c>
      <c r="E24" s="489">
        <v>5995132</v>
      </c>
      <c r="F24" s="489">
        <v>6002100</v>
      </c>
      <c r="G24" s="489">
        <v>6131189</v>
      </c>
      <c r="H24" s="607">
        <v>6015676</v>
      </c>
    </row>
    <row r="25" spans="1:8" ht="12.75">
      <c r="A25" s="440" t="s">
        <v>596</v>
      </c>
      <c r="B25" s="441" t="s">
        <v>523</v>
      </c>
      <c r="C25" s="441"/>
      <c r="D25" s="489"/>
      <c r="E25" s="489"/>
      <c r="F25" s="489"/>
      <c r="G25" s="489"/>
      <c r="H25" s="607"/>
    </row>
    <row r="26" spans="1:8" ht="12.75">
      <c r="A26" s="440" t="s">
        <v>597</v>
      </c>
      <c r="B26" s="447" t="s">
        <v>524</v>
      </c>
      <c r="C26" s="447"/>
      <c r="D26" s="491">
        <v>4979813</v>
      </c>
      <c r="E26" s="491">
        <v>5003606</v>
      </c>
      <c r="F26" s="491">
        <v>5096996</v>
      </c>
      <c r="G26" s="489">
        <v>5181223</v>
      </c>
      <c r="H26" s="607">
        <v>5181223</v>
      </c>
    </row>
    <row r="27" spans="1:8" ht="12.75">
      <c r="A27" s="440" t="s">
        <v>598</v>
      </c>
      <c r="B27" s="447" t="s">
        <v>128</v>
      </c>
      <c r="C27" s="447"/>
      <c r="D27" s="491">
        <v>1059922</v>
      </c>
      <c r="E27" s="491">
        <v>1238664</v>
      </c>
      <c r="F27" s="491">
        <v>1399347</v>
      </c>
      <c r="G27" s="489">
        <v>1436881</v>
      </c>
      <c r="H27" s="607">
        <v>1480838</v>
      </c>
    </row>
    <row r="28" spans="1:8" ht="12.75">
      <c r="A28" s="440" t="s">
        <v>599</v>
      </c>
      <c r="B28" s="442" t="s">
        <v>525</v>
      </c>
      <c r="C28" s="442"/>
      <c r="D28" s="489">
        <v>5880</v>
      </c>
      <c r="E28" s="489">
        <v>5880</v>
      </c>
      <c r="F28" s="489">
        <v>6098</v>
      </c>
      <c r="G28" s="489">
        <v>21245</v>
      </c>
      <c r="H28" s="607">
        <v>22986</v>
      </c>
    </row>
    <row r="29" spans="1:8" ht="12.75">
      <c r="A29" s="440" t="s">
        <v>602</v>
      </c>
      <c r="B29" s="444" t="s">
        <v>526</v>
      </c>
      <c r="C29" s="445"/>
      <c r="D29" s="490">
        <v>497514</v>
      </c>
      <c r="E29" s="489">
        <v>546025</v>
      </c>
      <c r="F29" s="489">
        <v>327854</v>
      </c>
      <c r="G29" s="489">
        <v>241834</v>
      </c>
      <c r="H29" s="607">
        <v>244238</v>
      </c>
    </row>
    <row r="30" spans="1:8" ht="12.75">
      <c r="A30" s="440" t="s">
        <v>527</v>
      </c>
      <c r="B30" s="446" t="s">
        <v>528</v>
      </c>
      <c r="C30" s="446"/>
      <c r="D30" s="489"/>
      <c r="E30" s="489"/>
      <c r="F30" s="489"/>
      <c r="G30" s="489"/>
      <c r="H30" s="636"/>
    </row>
    <row r="31" spans="1:8" ht="12.75">
      <c r="A31" s="440" t="s">
        <v>529</v>
      </c>
      <c r="B31" s="441" t="s">
        <v>530</v>
      </c>
      <c r="C31" s="441"/>
      <c r="D31" s="491"/>
      <c r="E31" s="491"/>
      <c r="F31" s="491"/>
      <c r="G31" s="489"/>
      <c r="H31" s="636"/>
    </row>
    <row r="32" spans="1:8" ht="16.5" thickBot="1">
      <c r="A32" s="451" t="s">
        <v>531</v>
      </c>
      <c r="B32" s="452" t="s">
        <v>532</v>
      </c>
      <c r="C32" s="452"/>
      <c r="D32" s="493">
        <f>SUM(D22:D31)</f>
        <v>17584088</v>
      </c>
      <c r="E32" s="493">
        <f>SUM(E22:E31)</f>
        <v>18497069</v>
      </c>
      <c r="F32" s="493">
        <f>SUM(F22:F31)</f>
        <v>18774984</v>
      </c>
      <c r="G32" s="493">
        <f>SUM(G22:G31)</f>
        <v>18957340</v>
      </c>
      <c r="H32" s="609">
        <f>SUM(H22:H31)</f>
        <v>18880310</v>
      </c>
    </row>
    <row r="33" spans="1:8" ht="16.5" thickBot="1">
      <c r="A33" s="630"/>
      <c r="B33" s="669"/>
      <c r="C33" s="669"/>
      <c r="D33" s="610"/>
      <c r="E33" s="610"/>
      <c r="F33" s="610"/>
      <c r="G33" s="590"/>
      <c r="H33" s="642"/>
    </row>
    <row r="34" spans="1:8" ht="15.75">
      <c r="A34" s="611"/>
      <c r="B34" s="612" t="s">
        <v>533</v>
      </c>
      <c r="C34" s="613"/>
      <c r="D34" s="614"/>
      <c r="E34" s="614"/>
      <c r="F34" s="614"/>
      <c r="G34" s="615"/>
      <c r="H34" s="643"/>
    </row>
    <row r="35" spans="1:8" ht="12.75">
      <c r="A35" s="440" t="s">
        <v>534</v>
      </c>
      <c r="B35" s="441" t="s">
        <v>535</v>
      </c>
      <c r="C35" s="441"/>
      <c r="D35" s="489">
        <v>2070679</v>
      </c>
      <c r="E35" s="489">
        <v>2070679</v>
      </c>
      <c r="F35" s="489">
        <v>1610297</v>
      </c>
      <c r="G35" s="489">
        <v>1610417</v>
      </c>
      <c r="H35" s="607">
        <v>1383072</v>
      </c>
    </row>
    <row r="36" spans="1:8" ht="12.75">
      <c r="A36" s="440"/>
      <c r="B36" s="441" t="s">
        <v>536</v>
      </c>
      <c r="C36" s="441"/>
      <c r="D36" s="489">
        <v>2070679</v>
      </c>
      <c r="E36" s="489">
        <v>2070679</v>
      </c>
      <c r="F36" s="489">
        <v>1610297</v>
      </c>
      <c r="G36" s="489">
        <v>1610417</v>
      </c>
      <c r="H36" s="607">
        <v>1383072</v>
      </c>
    </row>
    <row r="37" spans="1:8" ht="12.75">
      <c r="A37" s="440"/>
      <c r="B37" s="441" t="s">
        <v>537</v>
      </c>
      <c r="C37" s="441"/>
      <c r="D37" s="489"/>
      <c r="E37" s="489"/>
      <c r="F37" s="489"/>
      <c r="G37" s="489"/>
      <c r="H37" s="607"/>
    </row>
    <row r="38" spans="1:8" ht="12.75">
      <c r="A38" s="440" t="s">
        <v>538</v>
      </c>
      <c r="B38" s="441" t="s">
        <v>539</v>
      </c>
      <c r="C38" s="441"/>
      <c r="D38" s="489">
        <v>1769425</v>
      </c>
      <c r="E38" s="489">
        <v>1769425</v>
      </c>
      <c r="F38" s="489">
        <v>1600467</v>
      </c>
      <c r="G38" s="489">
        <v>1340741</v>
      </c>
      <c r="H38" s="607">
        <v>1196217</v>
      </c>
    </row>
    <row r="39" spans="1:8" ht="12.75">
      <c r="A39" s="440" t="s">
        <v>540</v>
      </c>
      <c r="B39" s="441" t="s">
        <v>541</v>
      </c>
      <c r="C39" s="441"/>
      <c r="D39" s="489">
        <v>18300</v>
      </c>
      <c r="E39" s="489">
        <v>18300</v>
      </c>
      <c r="F39" s="489">
        <v>22451</v>
      </c>
      <c r="G39" s="489">
        <v>22451</v>
      </c>
      <c r="H39" s="607">
        <v>24003</v>
      </c>
    </row>
    <row r="40" spans="1:8" ht="12.75">
      <c r="A40" s="440" t="s">
        <v>542</v>
      </c>
      <c r="B40" s="453" t="s">
        <v>543</v>
      </c>
      <c r="C40" s="453"/>
      <c r="D40" s="489">
        <v>1095692</v>
      </c>
      <c r="E40" s="489">
        <v>1095692</v>
      </c>
      <c r="F40" s="489">
        <v>900000</v>
      </c>
      <c r="G40" s="489">
        <v>900000</v>
      </c>
      <c r="H40" s="607">
        <v>900000</v>
      </c>
    </row>
    <row r="41" spans="1:8" ht="12.75">
      <c r="A41" s="440" t="s">
        <v>544</v>
      </c>
      <c r="B41" s="441" t="s">
        <v>545</v>
      </c>
      <c r="C41" s="441"/>
      <c r="D41" s="489"/>
      <c r="E41" s="489">
        <v>513946</v>
      </c>
      <c r="F41" s="489">
        <v>513946</v>
      </c>
      <c r="G41" s="489">
        <v>513946</v>
      </c>
      <c r="H41" s="607">
        <v>513946</v>
      </c>
    </row>
    <row r="42" spans="1:8" ht="15.75">
      <c r="A42" s="448" t="s">
        <v>546</v>
      </c>
      <c r="B42" s="449" t="s">
        <v>586</v>
      </c>
      <c r="C42" s="449"/>
      <c r="D42" s="492">
        <f>D35+D38+D40+D39</f>
        <v>4954096</v>
      </c>
      <c r="E42" s="492">
        <f>E35+E38+E40+E39+E41</f>
        <v>5468042</v>
      </c>
      <c r="F42" s="492">
        <f>F35+F38+F40+F39+F41</f>
        <v>4647161</v>
      </c>
      <c r="G42" s="492">
        <f>G35+G38+G40+G39+G41</f>
        <v>4387555</v>
      </c>
      <c r="H42" s="608">
        <f>H35+H38+H40+H39+H41</f>
        <v>4017238</v>
      </c>
    </row>
    <row r="43" spans="1:8" ht="12.75">
      <c r="A43" s="440" t="s">
        <v>547</v>
      </c>
      <c r="B43" s="441" t="s">
        <v>548</v>
      </c>
      <c r="C43" s="441"/>
      <c r="D43" s="489">
        <v>2069160</v>
      </c>
      <c r="E43" s="489">
        <v>2380894</v>
      </c>
      <c r="F43" s="489">
        <v>2232983</v>
      </c>
      <c r="G43" s="489">
        <v>1974957</v>
      </c>
      <c r="H43" s="607">
        <v>1984422</v>
      </c>
    </row>
    <row r="44" spans="1:8" ht="12.75">
      <c r="A44" s="440" t="s">
        <v>549</v>
      </c>
      <c r="B44" s="453" t="s">
        <v>820</v>
      </c>
      <c r="C44" s="441"/>
      <c r="D44" s="489">
        <v>1664595</v>
      </c>
      <c r="E44" s="489">
        <v>1773904</v>
      </c>
      <c r="F44" s="489">
        <v>762352</v>
      </c>
      <c r="G44" s="489">
        <v>793690</v>
      </c>
      <c r="H44" s="607">
        <v>696286</v>
      </c>
    </row>
    <row r="45" spans="1:8" ht="12.75">
      <c r="A45" s="440" t="s">
        <v>550</v>
      </c>
      <c r="B45" s="441" t="s">
        <v>551</v>
      </c>
      <c r="C45" s="441"/>
      <c r="D45" s="489">
        <v>888046</v>
      </c>
      <c r="E45" s="489">
        <v>919781</v>
      </c>
      <c r="F45" s="489">
        <v>1244256</v>
      </c>
      <c r="G45" s="489">
        <v>1256640</v>
      </c>
      <c r="H45" s="607">
        <v>1248012</v>
      </c>
    </row>
    <row r="46" spans="1:8" ht="12.75">
      <c r="A46" s="440" t="s">
        <v>552</v>
      </c>
      <c r="B46" s="441" t="s">
        <v>553</v>
      </c>
      <c r="C46" s="441"/>
      <c r="D46" s="489"/>
      <c r="E46" s="489"/>
      <c r="F46" s="489"/>
      <c r="G46" s="489"/>
      <c r="H46" s="607"/>
    </row>
    <row r="47" spans="1:8" ht="12.75">
      <c r="A47" s="440" t="s">
        <v>554</v>
      </c>
      <c r="B47" s="441" t="s">
        <v>555</v>
      </c>
      <c r="C47" s="441"/>
      <c r="D47" s="489">
        <v>578666</v>
      </c>
      <c r="E47" s="489">
        <v>578666</v>
      </c>
      <c r="F47" s="489">
        <v>578666</v>
      </c>
      <c r="G47" s="489">
        <v>578666</v>
      </c>
      <c r="H47" s="607">
        <v>578666</v>
      </c>
    </row>
    <row r="48" spans="1:8" ht="12.75">
      <c r="A48" s="440" t="s">
        <v>556</v>
      </c>
      <c r="B48" s="441" t="s">
        <v>557</v>
      </c>
      <c r="C48" s="441"/>
      <c r="D48" s="491">
        <v>100000</v>
      </c>
      <c r="E48" s="491">
        <v>100000</v>
      </c>
      <c r="F48" s="491">
        <v>100000</v>
      </c>
      <c r="G48" s="489">
        <v>100000</v>
      </c>
      <c r="H48" s="607">
        <v>111752</v>
      </c>
    </row>
    <row r="49" spans="1:8" ht="12.75">
      <c r="A49" s="440" t="s">
        <v>558</v>
      </c>
      <c r="B49" s="441" t="s">
        <v>559</v>
      </c>
      <c r="C49" s="441"/>
      <c r="D49" s="489">
        <v>220892</v>
      </c>
      <c r="E49" s="489">
        <v>239902</v>
      </c>
      <c r="F49" s="489">
        <v>59980</v>
      </c>
      <c r="G49" s="489">
        <v>60028</v>
      </c>
      <c r="H49" s="607">
        <v>60580</v>
      </c>
    </row>
    <row r="50" spans="1:8" ht="15.75">
      <c r="A50" s="448" t="s">
        <v>560</v>
      </c>
      <c r="B50" s="449" t="s">
        <v>585</v>
      </c>
      <c r="C50" s="449"/>
      <c r="D50" s="492">
        <f>SUM(D43:D49)</f>
        <v>5521359</v>
      </c>
      <c r="E50" s="492">
        <f>SUM(E43:E49)</f>
        <v>5993147</v>
      </c>
      <c r="F50" s="492">
        <f>SUM(F43:F49)</f>
        <v>4978237</v>
      </c>
      <c r="G50" s="492">
        <f>SUM(G43:G49)</f>
        <v>4763981</v>
      </c>
      <c r="H50" s="608">
        <f>SUM(H43:H49)</f>
        <v>4679718</v>
      </c>
    </row>
    <row r="51" spans="1:8" ht="12.75">
      <c r="A51" s="440" t="s">
        <v>561</v>
      </c>
      <c r="B51" s="454" t="s">
        <v>562</v>
      </c>
      <c r="C51" s="454"/>
      <c r="D51" s="494"/>
      <c r="E51" s="494"/>
      <c r="F51" s="494"/>
      <c r="G51" s="489"/>
      <c r="H51" s="636"/>
    </row>
    <row r="52" spans="1:8" ht="12.75">
      <c r="A52" s="440" t="s">
        <v>563</v>
      </c>
      <c r="B52" s="454" t="s">
        <v>564</v>
      </c>
      <c r="C52" s="454"/>
      <c r="D52" s="494"/>
      <c r="E52" s="494"/>
      <c r="F52" s="494"/>
      <c r="G52" s="489"/>
      <c r="H52" s="636"/>
    </row>
    <row r="53" spans="1:8" ht="12.75">
      <c r="A53" s="440" t="s">
        <v>565</v>
      </c>
      <c r="B53" s="454" t="s">
        <v>566</v>
      </c>
      <c r="C53" s="454"/>
      <c r="D53" s="494"/>
      <c r="E53" s="494"/>
      <c r="F53" s="494"/>
      <c r="G53" s="489"/>
      <c r="H53" s="636"/>
    </row>
    <row r="54" spans="1:8" ht="12.75">
      <c r="A54" s="455" t="s">
        <v>567</v>
      </c>
      <c r="B54" s="454" t="s">
        <v>568</v>
      </c>
      <c r="C54" s="454"/>
      <c r="D54" s="494"/>
      <c r="E54" s="494"/>
      <c r="F54" s="494"/>
      <c r="G54" s="489"/>
      <c r="H54" s="636"/>
    </row>
    <row r="55" spans="1:8" ht="12.75">
      <c r="A55" s="440" t="s">
        <v>569</v>
      </c>
      <c r="B55" s="454" t="s">
        <v>570</v>
      </c>
      <c r="C55" s="454"/>
      <c r="D55" s="494"/>
      <c r="E55" s="494"/>
      <c r="F55" s="494"/>
      <c r="G55" s="489"/>
      <c r="H55" s="636"/>
    </row>
    <row r="56" spans="1:8" ht="12.75">
      <c r="A56" s="440" t="s">
        <v>571</v>
      </c>
      <c r="B56" s="454" t="s">
        <v>572</v>
      </c>
      <c r="C56" s="454"/>
      <c r="D56" s="494">
        <v>62000</v>
      </c>
      <c r="E56" s="494">
        <v>62000</v>
      </c>
      <c r="F56" s="494">
        <v>62000</v>
      </c>
      <c r="G56" s="489">
        <v>62000</v>
      </c>
      <c r="H56" s="607">
        <v>62000</v>
      </c>
    </row>
    <row r="57" spans="1:8" ht="12.75">
      <c r="A57" s="455" t="s">
        <v>573</v>
      </c>
      <c r="B57" s="565" t="s">
        <v>172</v>
      </c>
      <c r="C57" s="566" t="s">
        <v>574</v>
      </c>
      <c r="D57" s="494">
        <v>70415</v>
      </c>
      <c r="E57" s="494">
        <v>78448</v>
      </c>
      <c r="F57" s="494">
        <v>79187</v>
      </c>
      <c r="G57" s="489">
        <v>83463</v>
      </c>
      <c r="H57" s="607">
        <v>83463</v>
      </c>
    </row>
    <row r="58" spans="1:8" ht="15.75">
      <c r="A58" s="448" t="s">
        <v>575</v>
      </c>
      <c r="B58" s="449" t="s">
        <v>315</v>
      </c>
      <c r="C58" s="449"/>
      <c r="D58" s="492">
        <f>D42+D56</f>
        <v>5016096</v>
      </c>
      <c r="E58" s="492">
        <f>E42+E56</f>
        <v>5530042</v>
      </c>
      <c r="F58" s="492">
        <f>F42+F56</f>
        <v>4709161</v>
      </c>
      <c r="G58" s="492">
        <f>G42+G56</f>
        <v>4449555</v>
      </c>
      <c r="H58" s="608">
        <f>H42+H56</f>
        <v>4079238</v>
      </c>
    </row>
    <row r="59" spans="1:8" ht="16.5" thickBot="1">
      <c r="A59" s="456" t="s">
        <v>576</v>
      </c>
      <c r="B59" s="452" t="s">
        <v>316</v>
      </c>
      <c r="C59" s="452"/>
      <c r="D59" s="493">
        <f>D50+D57</f>
        <v>5591774</v>
      </c>
      <c r="E59" s="493">
        <f>E50+E57</f>
        <v>6071595</v>
      </c>
      <c r="F59" s="493">
        <f>F50+F57</f>
        <v>5057424</v>
      </c>
      <c r="G59" s="493">
        <f>G50+G57</f>
        <v>4847444</v>
      </c>
      <c r="H59" s="609">
        <f>H50+H57</f>
        <v>4763181</v>
      </c>
    </row>
    <row r="60" spans="1:8" ht="12.75">
      <c r="A60" s="556"/>
      <c r="B60" s="557"/>
      <c r="C60" s="557"/>
      <c r="D60" s="558"/>
      <c r="E60" s="558"/>
      <c r="F60" s="592"/>
      <c r="G60" s="590"/>
      <c r="H60" s="592"/>
    </row>
    <row r="61" spans="1:8" ht="12.75">
      <c r="A61" s="457"/>
      <c r="B61" s="458"/>
      <c r="C61" s="468"/>
      <c r="D61" s="468"/>
      <c r="E61" s="468"/>
      <c r="F61" s="593"/>
      <c r="G61" s="591"/>
      <c r="H61" s="593"/>
    </row>
    <row r="62" spans="1:8" ht="13.5" thickBot="1">
      <c r="A62" s="559"/>
      <c r="B62" s="459"/>
      <c r="C62" s="468"/>
      <c r="D62" s="560"/>
      <c r="E62" s="560"/>
      <c r="F62" s="593"/>
      <c r="G62" s="591"/>
      <c r="H62" s="593"/>
    </row>
    <row r="63" spans="1:8" ht="21.75" customHeight="1">
      <c r="A63" s="660" t="s">
        <v>12</v>
      </c>
      <c r="B63" s="661"/>
      <c r="C63" s="662"/>
      <c r="D63" s="652" t="s">
        <v>507</v>
      </c>
      <c r="E63" s="649" t="s">
        <v>362</v>
      </c>
      <c r="F63" s="649" t="s">
        <v>483</v>
      </c>
      <c r="G63" s="649" t="s">
        <v>590</v>
      </c>
      <c r="H63" s="655" t="s">
        <v>346</v>
      </c>
    </row>
    <row r="64" spans="1:8" ht="17.25" customHeight="1">
      <c r="A64" s="663"/>
      <c r="B64" s="664"/>
      <c r="C64" s="665"/>
      <c r="D64" s="653"/>
      <c r="E64" s="650"/>
      <c r="F64" s="650"/>
      <c r="G64" s="650"/>
      <c r="H64" s="656"/>
    </row>
    <row r="65" spans="1:8" ht="15" customHeight="1">
      <c r="A65" s="666"/>
      <c r="B65" s="667"/>
      <c r="C65" s="668"/>
      <c r="D65" s="654"/>
      <c r="E65" s="651"/>
      <c r="F65" s="651"/>
      <c r="G65" s="651"/>
      <c r="H65" s="656"/>
    </row>
    <row r="66" spans="1:8" ht="12.75">
      <c r="A66" s="460" t="s">
        <v>531</v>
      </c>
      <c r="B66" s="461" t="s">
        <v>584</v>
      </c>
      <c r="C66" s="461"/>
      <c r="D66" s="543">
        <f>D32</f>
        <v>17584088</v>
      </c>
      <c r="E66" s="495">
        <f>E32</f>
        <v>18497069</v>
      </c>
      <c r="F66" s="495">
        <f>F32</f>
        <v>18774984</v>
      </c>
      <c r="G66" s="495">
        <f>G32</f>
        <v>18957340</v>
      </c>
      <c r="H66" s="616">
        <f>H32</f>
        <v>18880310</v>
      </c>
    </row>
    <row r="67" spans="1:8" ht="12.75">
      <c r="A67" s="460" t="s">
        <v>71</v>
      </c>
      <c r="B67" s="461" t="s">
        <v>520</v>
      </c>
      <c r="C67" s="461"/>
      <c r="D67" s="495">
        <f>D20</f>
        <v>18159766</v>
      </c>
      <c r="E67" s="495">
        <f>E20</f>
        <v>19038622</v>
      </c>
      <c r="F67" s="495">
        <f>F20</f>
        <v>19123247</v>
      </c>
      <c r="G67" s="495">
        <f>G20</f>
        <v>19355229</v>
      </c>
      <c r="H67" s="616">
        <f>H20</f>
        <v>19564253</v>
      </c>
    </row>
    <row r="68" spans="1:8" ht="12.75">
      <c r="A68" s="460"/>
      <c r="B68" s="462" t="s">
        <v>577</v>
      </c>
      <c r="C68" s="462"/>
      <c r="D68" s="496">
        <f>D66/D67</f>
        <v>0.9682992611248404</v>
      </c>
      <c r="E68" s="496">
        <f>E66/E67</f>
        <v>0.9715550316614301</v>
      </c>
      <c r="F68" s="496">
        <f>F66/F67</f>
        <v>0.981788500666231</v>
      </c>
      <c r="G68" s="496">
        <f>G66/G67</f>
        <v>0.9794428162022779</v>
      </c>
      <c r="H68" s="617">
        <f>H66/H67</f>
        <v>0.9650411901747539</v>
      </c>
    </row>
    <row r="69" spans="1:8" ht="12.75">
      <c r="A69" s="463"/>
      <c r="B69" s="464"/>
      <c r="C69" s="464"/>
      <c r="D69" s="464"/>
      <c r="E69" s="544"/>
      <c r="F69" s="544"/>
      <c r="G69" s="544"/>
      <c r="H69" s="618"/>
    </row>
    <row r="70" spans="1:8" ht="12.75">
      <c r="A70" s="460" t="s">
        <v>560</v>
      </c>
      <c r="B70" s="462" t="s">
        <v>585</v>
      </c>
      <c r="C70" s="462"/>
      <c r="D70" s="495">
        <f>D50+D57</f>
        <v>5591774</v>
      </c>
      <c r="E70" s="495">
        <f>E50+E57</f>
        <v>6071595</v>
      </c>
      <c r="F70" s="495">
        <f>F50+F57</f>
        <v>5057424</v>
      </c>
      <c r="G70" s="495">
        <f>G50+G57</f>
        <v>4847444</v>
      </c>
      <c r="H70" s="616">
        <f>H50+H57</f>
        <v>4763181</v>
      </c>
    </row>
    <row r="71" spans="1:8" ht="12.75">
      <c r="A71" s="460" t="s">
        <v>546</v>
      </c>
      <c r="B71" s="462" t="s">
        <v>586</v>
      </c>
      <c r="C71" s="462"/>
      <c r="D71" s="495">
        <f>D42+D56</f>
        <v>5016096</v>
      </c>
      <c r="E71" s="495">
        <f>E42+E56</f>
        <v>5530042</v>
      </c>
      <c r="F71" s="495">
        <f>F42+F56</f>
        <v>4709161</v>
      </c>
      <c r="G71" s="495">
        <f>G42+G56</f>
        <v>4449555</v>
      </c>
      <c r="H71" s="616">
        <f>H42+H56</f>
        <v>4079238</v>
      </c>
    </row>
    <row r="72" spans="1:8" ht="13.5" thickBot="1">
      <c r="A72" s="465"/>
      <c r="B72" s="466" t="s">
        <v>577</v>
      </c>
      <c r="C72" s="466"/>
      <c r="D72" s="497">
        <f>D70/D71</f>
        <v>1.1147661448265742</v>
      </c>
      <c r="E72" s="497">
        <f>E70/E71</f>
        <v>1.0979292743165423</v>
      </c>
      <c r="F72" s="497">
        <f>F70/F71</f>
        <v>1.0739543625711672</v>
      </c>
      <c r="G72" s="497">
        <f>G70/G71</f>
        <v>1.089422200647031</v>
      </c>
      <c r="H72" s="619">
        <f>H70/H71</f>
        <v>1.1676644020280258</v>
      </c>
    </row>
    <row r="73" spans="1:8" ht="15" customHeight="1">
      <c r="A73" s="467"/>
      <c r="B73" s="468"/>
      <c r="C73" s="468"/>
      <c r="D73" s="468"/>
      <c r="E73" s="498"/>
      <c r="F73" s="498"/>
      <c r="G73" s="498"/>
      <c r="H73" s="620"/>
    </row>
    <row r="74" spans="1:8" ht="12.75">
      <c r="A74" s="469" t="s">
        <v>71</v>
      </c>
      <c r="B74" s="470" t="s">
        <v>509</v>
      </c>
      <c r="C74" s="471"/>
      <c r="D74" s="509">
        <f>D67</f>
        <v>18159766</v>
      </c>
      <c r="E74" s="491">
        <f>E67</f>
        <v>19038622</v>
      </c>
      <c r="F74" s="491">
        <f>F67</f>
        <v>19123247</v>
      </c>
      <c r="G74" s="491">
        <f>G67</f>
        <v>19355229</v>
      </c>
      <c r="H74" s="621">
        <f>H67</f>
        <v>19564253</v>
      </c>
    </row>
    <row r="75" spans="1:8" ht="12.75">
      <c r="A75" s="472" t="s">
        <v>546</v>
      </c>
      <c r="B75" s="470" t="s">
        <v>578</v>
      </c>
      <c r="C75" s="471"/>
      <c r="D75" s="509">
        <f>D71</f>
        <v>5016096</v>
      </c>
      <c r="E75" s="491">
        <f>E71</f>
        <v>5530042</v>
      </c>
      <c r="F75" s="491">
        <f>F71</f>
        <v>4709161</v>
      </c>
      <c r="G75" s="491">
        <f>G71</f>
        <v>4449555</v>
      </c>
      <c r="H75" s="621">
        <f>H71</f>
        <v>4079238</v>
      </c>
    </row>
    <row r="76" spans="1:8" ht="15.75">
      <c r="A76" s="473" t="s">
        <v>579</v>
      </c>
      <c r="B76" s="474" t="s">
        <v>580</v>
      </c>
      <c r="C76" s="475"/>
      <c r="D76" s="510">
        <f>SUM(D74:D75)</f>
        <v>23175862</v>
      </c>
      <c r="E76" s="545">
        <f>SUM(E74:E75)</f>
        <v>24568664</v>
      </c>
      <c r="F76" s="545">
        <f>SUM(F74:F75)</f>
        <v>23832408</v>
      </c>
      <c r="G76" s="545">
        <f>SUM(G74:G75)</f>
        <v>23804784</v>
      </c>
      <c r="H76" s="622">
        <f>SUM(H74:H75)</f>
        <v>23643491</v>
      </c>
    </row>
    <row r="77" spans="1:8" ht="16.5" customHeight="1">
      <c r="A77" s="473"/>
      <c r="B77" s="658" t="s">
        <v>581</v>
      </c>
      <c r="C77" s="659"/>
      <c r="D77" s="511">
        <f>D74/D76</f>
        <v>0.7835637785554643</v>
      </c>
      <c r="E77" s="546">
        <f>E74/E76</f>
        <v>0.7749148264634984</v>
      </c>
      <c r="F77" s="546">
        <f>F74/F76</f>
        <v>0.802405153520366</v>
      </c>
      <c r="G77" s="546">
        <f>G74/G76</f>
        <v>0.813081479756338</v>
      </c>
      <c r="H77" s="623">
        <f>H74/H76</f>
        <v>0.8274688792784449</v>
      </c>
    </row>
    <row r="78" spans="1:8" ht="15" customHeight="1">
      <c r="A78" s="473"/>
      <c r="B78" s="658" t="s">
        <v>582</v>
      </c>
      <c r="C78" s="659"/>
      <c r="D78" s="511">
        <f>D75/D76</f>
        <v>0.2164362214445357</v>
      </c>
      <c r="E78" s="546">
        <f>E75/E76</f>
        <v>0.22508517353650162</v>
      </c>
      <c r="F78" s="546">
        <f>F75/F76</f>
        <v>0.19759484647963396</v>
      </c>
      <c r="G78" s="546">
        <f>G75/G76</f>
        <v>0.18691852024366196</v>
      </c>
      <c r="H78" s="623">
        <f>H75/H76</f>
        <v>0.17253112072155505</v>
      </c>
    </row>
    <row r="79" spans="1:8" ht="12.75">
      <c r="A79" s="476"/>
      <c r="B79" s="477"/>
      <c r="C79" s="477"/>
      <c r="D79" s="477"/>
      <c r="E79" s="477"/>
      <c r="F79" s="477"/>
      <c r="G79" s="589"/>
      <c r="H79" s="624"/>
    </row>
    <row r="80" spans="1:8" ht="12.75">
      <c r="A80" s="472" t="s">
        <v>531</v>
      </c>
      <c r="B80" s="470" t="s">
        <v>521</v>
      </c>
      <c r="C80" s="478"/>
      <c r="D80" s="509">
        <f>D66</f>
        <v>17584088</v>
      </c>
      <c r="E80" s="491">
        <f>E66</f>
        <v>18497069</v>
      </c>
      <c r="F80" s="491">
        <f>F66</f>
        <v>18774984</v>
      </c>
      <c r="G80" s="491">
        <f>G66</f>
        <v>18957340</v>
      </c>
      <c r="H80" s="621">
        <f>H66</f>
        <v>18880310</v>
      </c>
    </row>
    <row r="81" spans="1:8" ht="12.75">
      <c r="A81" s="472" t="s">
        <v>576</v>
      </c>
      <c r="B81" s="470" t="s">
        <v>587</v>
      </c>
      <c r="C81" s="478"/>
      <c r="D81" s="509">
        <f>D70</f>
        <v>5591774</v>
      </c>
      <c r="E81" s="491">
        <f>E70</f>
        <v>6071595</v>
      </c>
      <c r="F81" s="491">
        <f>F70</f>
        <v>5057424</v>
      </c>
      <c r="G81" s="491">
        <f>G70</f>
        <v>4847444</v>
      </c>
      <c r="H81" s="621">
        <f>H70</f>
        <v>4763181</v>
      </c>
    </row>
    <row r="82" spans="1:8" ht="16.5" thickBot="1">
      <c r="A82" s="479"/>
      <c r="B82" s="480" t="s">
        <v>588</v>
      </c>
      <c r="C82" s="481"/>
      <c r="D82" s="512">
        <f>SUM(D80:D81)</f>
        <v>23175862</v>
      </c>
      <c r="E82" s="547">
        <f>SUM(E80:E81)</f>
        <v>24568664</v>
      </c>
      <c r="F82" s="547">
        <f>SUM(F80:F81)</f>
        <v>23832408</v>
      </c>
      <c r="G82" s="547">
        <f>SUM(G80:G81)</f>
        <v>23804784</v>
      </c>
      <c r="H82" s="625">
        <f>SUM(H80:H81)</f>
        <v>23643491</v>
      </c>
    </row>
    <row r="83" spans="1:8" ht="13.5" thickBot="1">
      <c r="A83" s="626"/>
      <c r="B83" s="482"/>
      <c r="C83" s="482"/>
      <c r="D83" s="483"/>
      <c r="E83" s="499"/>
      <c r="F83" s="499"/>
      <c r="G83" s="499"/>
      <c r="H83" s="627"/>
    </row>
    <row r="84" spans="1:8" ht="12.75">
      <c r="A84" s="484"/>
      <c r="B84" s="485" t="s">
        <v>589</v>
      </c>
      <c r="C84" s="486"/>
      <c r="D84" s="513">
        <f>D80/D82</f>
        <v>0.7587242278194443</v>
      </c>
      <c r="E84" s="548">
        <f>E80/E82</f>
        <v>0.7528723987596558</v>
      </c>
      <c r="F84" s="588">
        <f>F80/F82</f>
        <v>0.7877921526016171</v>
      </c>
      <c r="G84" s="588">
        <f>G80/G82</f>
        <v>0.7963668143344632</v>
      </c>
      <c r="H84" s="628">
        <f>H80/H82</f>
        <v>0.7985415520914403</v>
      </c>
    </row>
    <row r="85" spans="1:8" ht="13.5" thickBot="1">
      <c r="A85" s="479"/>
      <c r="B85" s="487" t="s">
        <v>592</v>
      </c>
      <c r="C85" s="488"/>
      <c r="D85" s="514">
        <f>D81/D82</f>
        <v>0.2412757721805558</v>
      </c>
      <c r="E85" s="549">
        <f>E81/E82</f>
        <v>0.2471276012403442</v>
      </c>
      <c r="F85" s="549">
        <f>F81/F82</f>
        <v>0.21220784739838291</v>
      </c>
      <c r="G85" s="549">
        <f>G81/G82</f>
        <v>0.20363318566553681</v>
      </c>
      <c r="H85" s="629">
        <f>H81/H82</f>
        <v>0.20145844790855968</v>
      </c>
    </row>
    <row r="86" spans="1:4" ht="12.75">
      <c r="A86" s="434"/>
      <c r="B86" s="435"/>
      <c r="C86" s="435"/>
      <c r="D86" s="435"/>
    </row>
    <row r="87" spans="1:4" ht="12.75">
      <c r="A87" s="434"/>
      <c r="B87" s="435"/>
      <c r="C87" s="435"/>
      <c r="D87" s="435"/>
    </row>
    <row r="88" spans="1:4" ht="12.75">
      <c r="A88" s="434"/>
      <c r="B88" s="435"/>
      <c r="C88" s="435"/>
      <c r="D88" s="435"/>
    </row>
    <row r="89" spans="1:4" ht="12.75">
      <c r="A89" s="434"/>
      <c r="B89" s="435"/>
      <c r="C89" s="435"/>
      <c r="D89" s="435"/>
    </row>
    <row r="90" spans="1:4" ht="12.75">
      <c r="A90" s="434"/>
      <c r="B90" s="435"/>
      <c r="C90" s="435"/>
      <c r="D90" s="435"/>
    </row>
    <row r="91" spans="1:4" ht="12.75">
      <c r="A91" s="434"/>
      <c r="B91" s="435"/>
      <c r="C91" s="435"/>
      <c r="D91" s="435"/>
    </row>
    <row r="92" spans="1:4" ht="12.75">
      <c r="A92" s="434"/>
      <c r="B92" s="435"/>
      <c r="C92" s="435"/>
      <c r="D92" s="435"/>
    </row>
    <row r="93" spans="1:4" ht="12.75">
      <c r="A93" s="434"/>
      <c r="B93" s="435"/>
      <c r="C93" s="435"/>
      <c r="D93" s="435"/>
    </row>
    <row r="94" spans="1:4" ht="12.75">
      <c r="A94" s="434"/>
      <c r="B94" s="435"/>
      <c r="C94" s="435"/>
      <c r="D94" s="435"/>
    </row>
    <row r="95" spans="1:4" ht="12.75">
      <c r="A95" s="434"/>
      <c r="B95" s="435"/>
      <c r="C95" s="435"/>
      <c r="D95" s="435"/>
    </row>
    <row r="96" spans="1:4" ht="12.75">
      <c r="A96" s="434"/>
      <c r="B96" s="435"/>
      <c r="C96" s="435"/>
      <c r="D96" s="435"/>
    </row>
    <row r="97" spans="1:4" ht="12.75">
      <c r="A97" s="434"/>
      <c r="B97" s="435"/>
      <c r="C97" s="435"/>
      <c r="D97" s="435"/>
    </row>
    <row r="98" spans="1:4" ht="12.75">
      <c r="A98" s="434"/>
      <c r="B98" s="435"/>
      <c r="C98" s="435"/>
      <c r="D98" s="435"/>
    </row>
    <row r="99" spans="1:4" ht="12.75">
      <c r="A99" s="434"/>
      <c r="B99" s="435"/>
      <c r="C99" s="435"/>
      <c r="D99" s="435"/>
    </row>
    <row r="100" spans="1:4" ht="12.75">
      <c r="A100" s="434"/>
      <c r="B100" s="435"/>
      <c r="C100" s="435"/>
      <c r="D100" s="435"/>
    </row>
    <row r="101" spans="1:4" ht="12.75">
      <c r="A101" s="434"/>
      <c r="B101" s="435"/>
      <c r="C101" s="435"/>
      <c r="D101" s="435"/>
    </row>
    <row r="102" spans="1:4" ht="12.75">
      <c r="A102" s="434"/>
      <c r="B102" s="435"/>
      <c r="C102" s="435"/>
      <c r="D102" s="435"/>
    </row>
    <row r="103" spans="1:4" ht="12.75">
      <c r="A103" s="434"/>
      <c r="B103" s="435"/>
      <c r="C103" s="435"/>
      <c r="D103" s="435"/>
    </row>
    <row r="104" spans="1:4" ht="12.75">
      <c r="A104" s="434"/>
      <c r="B104" s="435"/>
      <c r="C104" s="435"/>
      <c r="D104" s="435"/>
    </row>
    <row r="105" spans="1:4" ht="12.75">
      <c r="A105" s="434"/>
      <c r="B105" s="435"/>
      <c r="C105" s="435"/>
      <c r="D105" s="435"/>
    </row>
    <row r="106" spans="1:4" ht="12.75">
      <c r="A106" s="434"/>
      <c r="B106" s="435"/>
      <c r="C106" s="435"/>
      <c r="D106" s="435"/>
    </row>
    <row r="107" spans="1:4" ht="12.75">
      <c r="A107" s="434"/>
      <c r="B107" s="435"/>
      <c r="C107" s="435"/>
      <c r="D107" s="435"/>
    </row>
    <row r="108" spans="1:4" ht="12.75">
      <c r="A108" s="434"/>
      <c r="B108" s="435"/>
      <c r="C108" s="435"/>
      <c r="D108" s="435"/>
    </row>
    <row r="109" spans="1:4" ht="12.75">
      <c r="A109" s="434"/>
      <c r="B109" s="435"/>
      <c r="C109" s="435"/>
      <c r="D109" s="435"/>
    </row>
    <row r="110" spans="1:4" ht="12.75">
      <c r="A110" s="434"/>
      <c r="B110" s="435"/>
      <c r="C110" s="435"/>
      <c r="D110" s="435"/>
    </row>
    <row r="111" spans="1:4" ht="12.75">
      <c r="A111" s="434"/>
      <c r="B111" s="435"/>
      <c r="C111" s="435"/>
      <c r="D111" s="435"/>
    </row>
    <row r="112" spans="1:4" ht="12.75">
      <c r="A112" s="434"/>
      <c r="B112" s="435"/>
      <c r="C112" s="435"/>
      <c r="D112" s="435"/>
    </row>
    <row r="113" spans="1:4" ht="12.75">
      <c r="A113" s="434"/>
      <c r="B113" s="435"/>
      <c r="C113" s="435"/>
      <c r="D113" s="435"/>
    </row>
    <row r="114" spans="1:4" ht="12.75">
      <c r="A114" s="434"/>
      <c r="B114" s="435"/>
      <c r="C114" s="435"/>
      <c r="D114" s="435"/>
    </row>
    <row r="115" spans="1:4" ht="12.75">
      <c r="A115" s="434"/>
      <c r="B115" s="435"/>
      <c r="C115" s="435"/>
      <c r="D115" s="435"/>
    </row>
    <row r="116" spans="1:4" ht="12.75">
      <c r="A116" s="434"/>
      <c r="B116" s="435"/>
      <c r="C116" s="435"/>
      <c r="D116" s="435"/>
    </row>
    <row r="117" spans="1:4" ht="12.75">
      <c r="A117" s="434"/>
      <c r="B117" s="435"/>
      <c r="C117" s="435"/>
      <c r="D117" s="435"/>
    </row>
    <row r="118" spans="1:4" ht="12.75">
      <c r="A118" s="434"/>
      <c r="B118" s="435"/>
      <c r="C118" s="435"/>
      <c r="D118" s="435"/>
    </row>
    <row r="119" spans="1:4" ht="12.75">
      <c r="A119" s="434"/>
      <c r="B119" s="435"/>
      <c r="C119" s="435"/>
      <c r="D119" s="435"/>
    </row>
    <row r="120" spans="1:4" ht="12.75">
      <c r="A120" s="434"/>
      <c r="B120" s="435"/>
      <c r="C120" s="435"/>
      <c r="D120" s="435"/>
    </row>
    <row r="121" spans="1:4" ht="12.75">
      <c r="A121" s="434"/>
      <c r="B121" s="435"/>
      <c r="C121" s="435"/>
      <c r="D121" s="435"/>
    </row>
    <row r="122" spans="1:4" ht="12.75">
      <c r="A122" s="434"/>
      <c r="B122" s="435"/>
      <c r="C122" s="435"/>
      <c r="D122" s="435"/>
    </row>
    <row r="123" spans="1:4" ht="12.75">
      <c r="A123" s="434"/>
      <c r="B123" s="435"/>
      <c r="C123" s="435"/>
      <c r="D123" s="435"/>
    </row>
    <row r="124" spans="1:4" ht="12.75">
      <c r="A124" s="434"/>
      <c r="B124" s="435"/>
      <c r="C124" s="435"/>
      <c r="D124" s="435"/>
    </row>
  </sheetData>
  <mergeCells count="18">
    <mergeCell ref="A1:F1"/>
    <mergeCell ref="A4:D4"/>
    <mergeCell ref="E63:E65"/>
    <mergeCell ref="B78:C78"/>
    <mergeCell ref="A6:C8"/>
    <mergeCell ref="F63:F65"/>
    <mergeCell ref="F6:F8"/>
    <mergeCell ref="B33:C33"/>
    <mergeCell ref="B77:C77"/>
    <mergeCell ref="A63:C65"/>
    <mergeCell ref="H6:H8"/>
    <mergeCell ref="A3:G3"/>
    <mergeCell ref="G6:G8"/>
    <mergeCell ref="G63:G65"/>
    <mergeCell ref="D6:D8"/>
    <mergeCell ref="E6:E8"/>
    <mergeCell ref="D63:D65"/>
    <mergeCell ref="H63:H65"/>
  </mergeCells>
  <printOptions/>
  <pageMargins left="0.984251968503937" right="0.7874015748031497" top="0.3937007874015748" bottom="0.5905511811023623" header="0.5118110236220472" footer="0.5118110236220472"/>
  <pageSetup firstPageNumber="1" useFirstPageNumber="1" horizontalDpi="600" verticalDpi="600" orientation="portrait" paperSize="9" scale="86" r:id="rId1"/>
  <headerFooter alignWithMargins="0">
    <oddFooter>&amp;C&amp;P</oddFooter>
  </headerFooter>
  <rowBreaks count="1" manualBreakCount="1">
    <brk id="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1"/>
  <sheetViews>
    <sheetView showZeros="0" workbookViewId="0" topLeftCell="A175">
      <selection activeCell="C202" sqref="C202"/>
    </sheetView>
  </sheetViews>
  <sheetFormatPr defaultColWidth="9.00390625" defaultRowHeight="12.75" customHeight="1"/>
  <cols>
    <col min="1" max="1" width="4.75390625" style="108" customWidth="1"/>
    <col min="2" max="2" width="5.75390625" style="107" customWidth="1"/>
    <col min="3" max="3" width="60.75390625" style="108" customWidth="1"/>
    <col min="4" max="4" width="9.875" style="175" customWidth="1"/>
    <col min="5" max="6" width="10.00390625" style="175" hidden="1" customWidth="1"/>
    <col min="7" max="8" width="9.875" style="175" customWidth="1"/>
    <col min="9" max="10" width="8.00390625" style="108" customWidth="1"/>
    <col min="11" max="11" width="56.75390625" style="108" customWidth="1"/>
    <col min="12" max="16384" width="9.125" style="108" customWidth="1"/>
  </cols>
  <sheetData>
    <row r="1" spans="1:11" s="23" customFormat="1" ht="12.75" customHeight="1">
      <c r="A1" s="637" t="s">
        <v>814</v>
      </c>
      <c r="B1" s="638"/>
      <c r="C1" s="638"/>
      <c r="D1" s="638"/>
      <c r="E1" s="638"/>
      <c r="F1" s="638"/>
      <c r="G1" s="638"/>
      <c r="H1" s="638"/>
      <c r="I1" s="648"/>
      <c r="J1" s="648"/>
      <c r="K1" s="648"/>
    </row>
    <row r="2" spans="1:11" s="23" customFormat="1" ht="12.75" customHeight="1">
      <c r="A2" s="637" t="s">
        <v>846</v>
      </c>
      <c r="B2" s="638"/>
      <c r="C2" s="638"/>
      <c r="D2" s="638"/>
      <c r="E2" s="638"/>
      <c r="F2" s="638"/>
      <c r="G2" s="638"/>
      <c r="H2" s="638"/>
      <c r="I2" s="648"/>
      <c r="J2" s="648"/>
      <c r="K2" s="648"/>
    </row>
    <row r="3" spans="1:11" s="23" customFormat="1" ht="12.75" customHeight="1">
      <c r="A3" s="383"/>
      <c r="B3" s="238"/>
      <c r="C3" s="238"/>
      <c r="D3" s="634"/>
      <c r="E3" s="634"/>
      <c r="F3" s="634"/>
      <c r="G3" s="634"/>
      <c r="H3" s="634"/>
      <c r="I3" s="633"/>
      <c r="J3" s="633"/>
      <c r="K3" s="633"/>
    </row>
    <row r="4" spans="4:11" ht="10.5" customHeight="1">
      <c r="D4" s="241"/>
      <c r="E4" s="241"/>
      <c r="F4" s="241"/>
      <c r="G4" s="241"/>
      <c r="H4" s="241"/>
      <c r="K4" s="365" t="s">
        <v>113</v>
      </c>
    </row>
    <row r="5" spans="1:11" ht="12.75" customHeight="1">
      <c r="A5" s="84"/>
      <c r="B5" s="84"/>
      <c r="C5" s="200"/>
      <c r="D5" s="368" t="s">
        <v>675</v>
      </c>
      <c r="E5" s="368" t="s">
        <v>363</v>
      </c>
      <c r="F5" s="368" t="s">
        <v>363</v>
      </c>
      <c r="G5" s="368" t="s">
        <v>363</v>
      </c>
      <c r="H5" s="595" t="s">
        <v>343</v>
      </c>
      <c r="I5" s="146" t="s">
        <v>810</v>
      </c>
      <c r="J5" s="146" t="s">
        <v>810</v>
      </c>
      <c r="K5" s="334"/>
    </row>
    <row r="6" spans="1:11" ht="12">
      <c r="A6" s="15" t="s">
        <v>700</v>
      </c>
      <c r="B6" s="142" t="s">
        <v>222</v>
      </c>
      <c r="C6" s="201" t="s">
        <v>807</v>
      </c>
      <c r="D6" s="15" t="s">
        <v>13</v>
      </c>
      <c r="E6" s="15" t="s">
        <v>13</v>
      </c>
      <c r="F6" s="15" t="s">
        <v>13</v>
      </c>
      <c r="G6" s="15" t="s">
        <v>13</v>
      </c>
      <c r="H6" s="596" t="s">
        <v>344</v>
      </c>
      <c r="I6" s="15"/>
      <c r="J6" s="15"/>
      <c r="K6" s="3" t="s">
        <v>811</v>
      </c>
    </row>
    <row r="7" spans="1:11" ht="12.75" thickBot="1">
      <c r="A7" s="101"/>
      <c r="B7" s="202"/>
      <c r="C7" s="203"/>
      <c r="D7" s="18" t="s">
        <v>676</v>
      </c>
      <c r="E7" s="86" t="s">
        <v>364</v>
      </c>
      <c r="F7" s="86" t="s">
        <v>484</v>
      </c>
      <c r="G7" s="86" t="s">
        <v>591</v>
      </c>
      <c r="H7" s="597" t="s">
        <v>345</v>
      </c>
      <c r="I7" s="86" t="s">
        <v>485</v>
      </c>
      <c r="J7" s="86" t="s">
        <v>438</v>
      </c>
      <c r="K7" s="86" t="s">
        <v>812</v>
      </c>
    </row>
    <row r="8" spans="1:11" ht="12.75" customHeight="1">
      <c r="A8" s="155" t="s">
        <v>14</v>
      </c>
      <c r="B8" s="154" t="s">
        <v>15</v>
      </c>
      <c r="C8" s="204" t="s">
        <v>16</v>
      </c>
      <c r="D8" s="367" t="s">
        <v>17</v>
      </c>
      <c r="E8" s="367" t="s">
        <v>18</v>
      </c>
      <c r="F8" s="367" t="s">
        <v>18</v>
      </c>
      <c r="G8" s="367" t="s">
        <v>18</v>
      </c>
      <c r="H8" s="367" t="s">
        <v>19</v>
      </c>
      <c r="I8" s="356" t="s">
        <v>187</v>
      </c>
      <c r="J8" s="356" t="s">
        <v>71</v>
      </c>
      <c r="K8" s="356" t="s">
        <v>593</v>
      </c>
    </row>
    <row r="9" spans="1:11" ht="12">
      <c r="A9" s="267" t="s">
        <v>85</v>
      </c>
      <c r="B9" s="142">
        <v>4000</v>
      </c>
      <c r="C9" s="205" t="s">
        <v>714</v>
      </c>
      <c r="D9" s="139"/>
      <c r="E9" s="139"/>
      <c r="F9" s="139"/>
      <c r="G9" s="139"/>
      <c r="H9" s="139"/>
      <c r="I9" s="95"/>
      <c r="J9" s="95"/>
      <c r="K9" s="95"/>
    </row>
    <row r="10" spans="1:11" ht="12">
      <c r="A10" s="111"/>
      <c r="B10" s="111">
        <v>4001</v>
      </c>
      <c r="C10" s="206" t="s">
        <v>123</v>
      </c>
      <c r="D10" s="124">
        <v>100000</v>
      </c>
      <c r="E10" s="124">
        <v>103000</v>
      </c>
      <c r="F10" s="124">
        <v>103000</v>
      </c>
      <c r="G10" s="124">
        <v>18000</v>
      </c>
      <c r="H10" s="124">
        <v>18000</v>
      </c>
      <c r="I10" s="242">
        <f>H10/D10</f>
        <v>0.18</v>
      </c>
      <c r="J10" s="242">
        <f>H10/G10</f>
        <v>1</v>
      </c>
      <c r="K10" s="95"/>
    </row>
    <row r="11" spans="1:11" ht="12">
      <c r="A11" s="111"/>
      <c r="B11" s="111">
        <v>4002</v>
      </c>
      <c r="C11" s="206" t="s">
        <v>837</v>
      </c>
      <c r="D11" s="124">
        <v>5000</v>
      </c>
      <c r="E11" s="124">
        <v>5300</v>
      </c>
      <c r="F11" s="124">
        <v>5300</v>
      </c>
      <c r="G11" s="124">
        <v>5300</v>
      </c>
      <c r="H11" s="124">
        <v>5300</v>
      </c>
      <c r="I11" s="242">
        <f aca="true" t="shared" si="0" ref="I11:I74">H11/D11</f>
        <v>1.06</v>
      </c>
      <c r="J11" s="242">
        <f aca="true" t="shared" si="1" ref="J11:J74">H11/G11</f>
        <v>1</v>
      </c>
      <c r="K11" s="95"/>
    </row>
    <row r="12" spans="1:11" s="103" customFormat="1" ht="12">
      <c r="A12" s="207"/>
      <c r="B12" s="24"/>
      <c r="C12" s="31" t="s">
        <v>93</v>
      </c>
      <c r="D12" s="208">
        <f>SUM(D10:D11)</f>
        <v>105000</v>
      </c>
      <c r="E12" s="208">
        <f>SUM(E10:E11)</f>
        <v>108300</v>
      </c>
      <c r="F12" s="208">
        <f>SUM(F10:F11)</f>
        <v>108300</v>
      </c>
      <c r="G12" s="208">
        <f>SUM(G10:G11)</f>
        <v>23300</v>
      </c>
      <c r="H12" s="208">
        <f>SUM(H10:H11)</f>
        <v>23300</v>
      </c>
      <c r="I12" s="257">
        <f t="shared" si="0"/>
        <v>0.2219047619047619</v>
      </c>
      <c r="J12" s="257">
        <f t="shared" si="1"/>
        <v>1</v>
      </c>
      <c r="K12" s="357"/>
    </row>
    <row r="13" spans="1:11" s="103" customFormat="1" ht="12.75">
      <c r="A13" s="181">
        <v>55</v>
      </c>
      <c r="B13" s="15">
        <v>4020</v>
      </c>
      <c r="C13" s="129" t="s">
        <v>618</v>
      </c>
      <c r="D13" s="411"/>
      <c r="E13" s="411"/>
      <c r="F13" s="411"/>
      <c r="G13" s="411"/>
      <c r="H13" s="411"/>
      <c r="I13" s="242"/>
      <c r="J13" s="242"/>
      <c r="K13" s="104"/>
    </row>
    <row r="14" spans="1:11" s="103" customFormat="1" ht="12.75">
      <c r="A14" s="181"/>
      <c r="B14" s="111">
        <v>4021</v>
      </c>
      <c r="C14" s="407" t="s">
        <v>619</v>
      </c>
      <c r="D14" s="409"/>
      <c r="E14" s="409">
        <v>122</v>
      </c>
      <c r="F14" s="409">
        <v>122</v>
      </c>
      <c r="G14" s="409">
        <v>122</v>
      </c>
      <c r="H14" s="409">
        <v>122</v>
      </c>
      <c r="I14" s="242"/>
      <c r="J14" s="242">
        <f t="shared" si="1"/>
        <v>1</v>
      </c>
      <c r="K14" s="104"/>
    </row>
    <row r="15" spans="1:11" s="103" customFormat="1" ht="12.75">
      <c r="A15" s="181"/>
      <c r="B15" s="140">
        <v>4031</v>
      </c>
      <c r="C15" s="407" t="s">
        <v>620</v>
      </c>
      <c r="D15" s="409">
        <v>1400</v>
      </c>
      <c r="E15" s="409">
        <v>1400</v>
      </c>
      <c r="F15" s="409">
        <v>1400</v>
      </c>
      <c r="G15" s="409">
        <v>1400</v>
      </c>
      <c r="H15" s="409">
        <v>1400</v>
      </c>
      <c r="I15" s="242">
        <f t="shared" si="0"/>
        <v>1</v>
      </c>
      <c r="J15" s="242">
        <f t="shared" si="1"/>
        <v>1</v>
      </c>
      <c r="K15" s="104"/>
    </row>
    <row r="16" spans="1:11" s="103" customFormat="1" ht="12.75">
      <c r="A16" s="181"/>
      <c r="B16" s="140">
        <v>4032</v>
      </c>
      <c r="C16" s="407" t="s">
        <v>621</v>
      </c>
      <c r="D16" s="409">
        <v>400</v>
      </c>
      <c r="E16" s="409">
        <v>400</v>
      </c>
      <c r="F16" s="409">
        <v>400</v>
      </c>
      <c r="G16" s="409">
        <v>400</v>
      </c>
      <c r="H16" s="409">
        <v>400</v>
      </c>
      <c r="I16" s="242">
        <f t="shared" si="0"/>
        <v>1</v>
      </c>
      <c r="J16" s="242">
        <f t="shared" si="1"/>
        <v>1</v>
      </c>
      <c r="K16" s="104"/>
    </row>
    <row r="17" spans="1:11" s="103" customFormat="1" ht="12.75">
      <c r="A17" s="181"/>
      <c r="B17" s="140">
        <v>4033</v>
      </c>
      <c r="C17" s="407" t="s">
        <v>622</v>
      </c>
      <c r="D17" s="409">
        <v>900</v>
      </c>
      <c r="E17" s="409">
        <v>900</v>
      </c>
      <c r="F17" s="409">
        <v>900</v>
      </c>
      <c r="G17" s="409">
        <v>900</v>
      </c>
      <c r="H17" s="409">
        <v>900</v>
      </c>
      <c r="I17" s="242">
        <f t="shared" si="0"/>
        <v>1</v>
      </c>
      <c r="J17" s="242">
        <f t="shared" si="1"/>
        <v>1</v>
      </c>
      <c r="K17" s="104"/>
    </row>
    <row r="18" spans="1:11" s="103" customFormat="1" ht="12.75">
      <c r="A18" s="181"/>
      <c r="B18" s="140">
        <v>4034</v>
      </c>
      <c r="C18" s="407" t="s">
        <v>623</v>
      </c>
      <c r="D18" s="409">
        <v>300</v>
      </c>
      <c r="E18" s="409">
        <v>300</v>
      </c>
      <c r="F18" s="409">
        <v>300</v>
      </c>
      <c r="G18" s="409">
        <v>300</v>
      </c>
      <c r="H18" s="409">
        <v>300</v>
      </c>
      <c r="I18" s="242">
        <f t="shared" si="0"/>
        <v>1</v>
      </c>
      <c r="J18" s="242">
        <f t="shared" si="1"/>
        <v>1</v>
      </c>
      <c r="K18" s="104"/>
    </row>
    <row r="19" spans="1:11" s="103" customFormat="1" ht="12.75">
      <c r="A19" s="181"/>
      <c r="B19" s="140">
        <v>4035</v>
      </c>
      <c r="C19" s="407" t="s">
        <v>624</v>
      </c>
      <c r="D19" s="409">
        <v>500</v>
      </c>
      <c r="E19" s="409">
        <v>500</v>
      </c>
      <c r="F19" s="409">
        <v>500</v>
      </c>
      <c r="G19" s="409">
        <v>500</v>
      </c>
      <c r="H19" s="409">
        <v>500</v>
      </c>
      <c r="I19" s="242">
        <f t="shared" si="0"/>
        <v>1</v>
      </c>
      <c r="J19" s="242">
        <f t="shared" si="1"/>
        <v>1</v>
      </c>
      <c r="K19" s="104"/>
    </row>
    <row r="20" spans="1:11" s="103" customFormat="1" ht="12.75">
      <c r="A20" s="181"/>
      <c r="B20" s="140">
        <v>4036</v>
      </c>
      <c r="C20" s="407" t="s">
        <v>625</v>
      </c>
      <c r="D20" s="409">
        <v>150</v>
      </c>
      <c r="E20" s="409">
        <v>150</v>
      </c>
      <c r="F20" s="409">
        <v>150</v>
      </c>
      <c r="G20" s="409">
        <v>150</v>
      </c>
      <c r="H20" s="409">
        <v>150</v>
      </c>
      <c r="I20" s="242">
        <f t="shared" si="0"/>
        <v>1</v>
      </c>
      <c r="J20" s="242">
        <f t="shared" si="1"/>
        <v>1</v>
      </c>
      <c r="K20" s="104"/>
    </row>
    <row r="21" spans="1:11" s="103" customFormat="1" ht="12.75">
      <c r="A21" s="181"/>
      <c r="B21" s="140">
        <v>4037</v>
      </c>
      <c r="C21" s="407" t="s">
        <v>629</v>
      </c>
      <c r="D21" s="409">
        <v>300</v>
      </c>
      <c r="E21" s="409">
        <v>300</v>
      </c>
      <c r="F21" s="409">
        <v>300</v>
      </c>
      <c r="G21" s="409">
        <v>300</v>
      </c>
      <c r="H21" s="409">
        <v>300</v>
      </c>
      <c r="I21" s="242">
        <f t="shared" si="0"/>
        <v>1</v>
      </c>
      <c r="J21" s="242">
        <f t="shared" si="1"/>
        <v>1</v>
      </c>
      <c r="K21" s="104"/>
    </row>
    <row r="22" spans="1:11" s="103" customFormat="1" ht="12.75">
      <c r="A22" s="181"/>
      <c r="B22" s="140">
        <v>4038</v>
      </c>
      <c r="C22" s="407" t="s">
        <v>631</v>
      </c>
      <c r="D22" s="409">
        <v>100</v>
      </c>
      <c r="E22" s="409">
        <v>100</v>
      </c>
      <c r="F22" s="409">
        <v>100</v>
      </c>
      <c r="G22" s="409">
        <v>100</v>
      </c>
      <c r="H22" s="409">
        <v>100</v>
      </c>
      <c r="I22" s="242">
        <f t="shared" si="0"/>
        <v>1</v>
      </c>
      <c r="J22" s="242">
        <f t="shared" si="1"/>
        <v>1</v>
      </c>
      <c r="K22" s="104"/>
    </row>
    <row r="23" spans="1:11" s="103" customFormat="1" ht="12.75">
      <c r="A23" s="181"/>
      <c r="B23" s="140">
        <v>4039</v>
      </c>
      <c r="C23" s="407" t="s">
        <v>682</v>
      </c>
      <c r="D23" s="409">
        <v>300</v>
      </c>
      <c r="E23" s="409">
        <v>300</v>
      </c>
      <c r="F23" s="409">
        <v>300</v>
      </c>
      <c r="G23" s="409">
        <v>300</v>
      </c>
      <c r="H23" s="409">
        <v>300</v>
      </c>
      <c r="I23" s="242">
        <f t="shared" si="0"/>
        <v>1</v>
      </c>
      <c r="J23" s="242">
        <f t="shared" si="1"/>
        <v>1</v>
      </c>
      <c r="K23" s="104"/>
    </row>
    <row r="24" spans="1:11" s="103" customFormat="1" ht="12.75">
      <c r="A24" s="181"/>
      <c r="B24" s="140">
        <v>4040</v>
      </c>
      <c r="C24" s="407" t="s">
        <v>632</v>
      </c>
      <c r="D24" s="409">
        <v>750</v>
      </c>
      <c r="E24" s="409">
        <v>750</v>
      </c>
      <c r="F24" s="409">
        <v>750</v>
      </c>
      <c r="G24" s="409">
        <v>750</v>
      </c>
      <c r="H24" s="409">
        <v>750</v>
      </c>
      <c r="I24" s="242">
        <f t="shared" si="0"/>
        <v>1</v>
      </c>
      <c r="J24" s="242">
        <f t="shared" si="1"/>
        <v>1</v>
      </c>
      <c r="K24" s="104"/>
    </row>
    <row r="25" spans="1:11" s="103" customFormat="1" ht="12.75">
      <c r="A25" s="181"/>
      <c r="B25" s="140">
        <v>4041</v>
      </c>
      <c r="C25" s="407" t="s">
        <v>633</v>
      </c>
      <c r="D25" s="409">
        <v>1000</v>
      </c>
      <c r="E25" s="409">
        <v>1000</v>
      </c>
      <c r="F25" s="409">
        <v>1000</v>
      </c>
      <c r="G25" s="409">
        <v>1000</v>
      </c>
      <c r="H25" s="409">
        <v>1000</v>
      </c>
      <c r="I25" s="242">
        <f t="shared" si="0"/>
        <v>1</v>
      </c>
      <c r="J25" s="242">
        <f t="shared" si="1"/>
        <v>1</v>
      </c>
      <c r="K25" s="104"/>
    </row>
    <row r="26" spans="1:11" s="103" customFormat="1" ht="12.75">
      <c r="A26" s="181"/>
      <c r="B26" s="140">
        <v>4042</v>
      </c>
      <c r="C26" s="407" t="s">
        <v>634</v>
      </c>
      <c r="D26" s="409">
        <v>1500</v>
      </c>
      <c r="E26" s="409">
        <v>1500</v>
      </c>
      <c r="F26" s="409">
        <v>1500</v>
      </c>
      <c r="G26" s="409">
        <v>1550</v>
      </c>
      <c r="H26" s="409">
        <v>1550</v>
      </c>
      <c r="I26" s="242">
        <f t="shared" si="0"/>
        <v>1.0333333333333334</v>
      </c>
      <c r="J26" s="242">
        <f t="shared" si="1"/>
        <v>1</v>
      </c>
      <c r="K26" s="104"/>
    </row>
    <row r="27" spans="1:11" s="103" customFormat="1" ht="12.75">
      <c r="A27" s="181"/>
      <c r="B27" s="140">
        <v>4043</v>
      </c>
      <c r="C27" s="407" t="s">
        <v>635</v>
      </c>
      <c r="D27" s="409">
        <v>400</v>
      </c>
      <c r="E27" s="409">
        <v>400</v>
      </c>
      <c r="F27" s="409">
        <v>400</v>
      </c>
      <c r="G27" s="409">
        <v>400</v>
      </c>
      <c r="H27" s="409">
        <v>400</v>
      </c>
      <c r="I27" s="242">
        <f t="shared" si="0"/>
        <v>1</v>
      </c>
      <c r="J27" s="242">
        <f t="shared" si="1"/>
        <v>1</v>
      </c>
      <c r="K27" s="104"/>
    </row>
    <row r="28" spans="1:11" s="103" customFormat="1" ht="12.75">
      <c r="A28" s="181"/>
      <c r="B28" s="140">
        <v>4044</v>
      </c>
      <c r="C28" s="407" t="s">
        <v>636</v>
      </c>
      <c r="D28" s="409">
        <v>350</v>
      </c>
      <c r="E28" s="409">
        <v>350</v>
      </c>
      <c r="F28" s="409">
        <v>350</v>
      </c>
      <c r="G28" s="409">
        <v>359</v>
      </c>
      <c r="H28" s="409">
        <v>359</v>
      </c>
      <c r="I28" s="242">
        <f t="shared" si="0"/>
        <v>1.0257142857142858</v>
      </c>
      <c r="J28" s="242">
        <f t="shared" si="1"/>
        <v>1</v>
      </c>
      <c r="K28" s="104"/>
    </row>
    <row r="29" spans="1:11" s="103" customFormat="1" ht="12.75">
      <c r="A29" s="181"/>
      <c r="B29" s="140">
        <v>4045</v>
      </c>
      <c r="C29" s="407" t="s">
        <v>638</v>
      </c>
      <c r="D29" s="409">
        <v>650</v>
      </c>
      <c r="E29" s="409">
        <v>650</v>
      </c>
      <c r="F29" s="409">
        <v>650</v>
      </c>
      <c r="G29" s="409">
        <v>654</v>
      </c>
      <c r="H29" s="409">
        <v>654</v>
      </c>
      <c r="I29" s="242">
        <f t="shared" si="0"/>
        <v>1.0061538461538462</v>
      </c>
      <c r="J29" s="242">
        <f t="shared" si="1"/>
        <v>1</v>
      </c>
      <c r="K29" s="104"/>
    </row>
    <row r="30" spans="1:11" s="103" customFormat="1" ht="12.75">
      <c r="A30" s="181"/>
      <c r="B30" s="140">
        <v>4046</v>
      </c>
      <c r="C30" s="407" t="s">
        <v>637</v>
      </c>
      <c r="D30" s="409">
        <v>550</v>
      </c>
      <c r="E30" s="409">
        <v>550</v>
      </c>
      <c r="F30" s="409">
        <v>550</v>
      </c>
      <c r="G30" s="409">
        <v>550</v>
      </c>
      <c r="H30" s="409">
        <v>550</v>
      </c>
      <c r="I30" s="242">
        <f t="shared" si="0"/>
        <v>1</v>
      </c>
      <c r="J30" s="242">
        <f t="shared" si="1"/>
        <v>1</v>
      </c>
      <c r="K30" s="104"/>
    </row>
    <row r="31" spans="1:11" s="103" customFormat="1" ht="12.75">
      <c r="A31" s="181"/>
      <c r="B31" s="140">
        <v>4047</v>
      </c>
      <c r="C31" s="407" t="s">
        <v>639</v>
      </c>
      <c r="D31" s="409">
        <v>550</v>
      </c>
      <c r="E31" s="409">
        <v>550</v>
      </c>
      <c r="F31" s="409">
        <v>550</v>
      </c>
      <c r="G31" s="409">
        <v>550</v>
      </c>
      <c r="H31" s="409">
        <v>550</v>
      </c>
      <c r="I31" s="242">
        <f t="shared" si="0"/>
        <v>1</v>
      </c>
      <c r="J31" s="242">
        <f t="shared" si="1"/>
        <v>1</v>
      </c>
      <c r="K31" s="104"/>
    </row>
    <row r="32" spans="1:11" s="103" customFormat="1" ht="12">
      <c r="A32" s="207"/>
      <c r="B32" s="24"/>
      <c r="C32" s="31" t="s">
        <v>93</v>
      </c>
      <c r="D32" s="208">
        <f>SUM(D15:D31)</f>
        <v>10100</v>
      </c>
      <c r="E32" s="208">
        <f>SUM(E14:E31)</f>
        <v>10222</v>
      </c>
      <c r="F32" s="208">
        <f>SUM(F14:F31)</f>
        <v>10222</v>
      </c>
      <c r="G32" s="208">
        <f>SUM(G14:G31)</f>
        <v>10285</v>
      </c>
      <c r="H32" s="208">
        <f>SUM(H14:H31)</f>
        <v>10285</v>
      </c>
      <c r="I32" s="257">
        <f t="shared" si="0"/>
        <v>1.0183168316831683</v>
      </c>
      <c r="J32" s="257">
        <f t="shared" si="1"/>
        <v>1</v>
      </c>
      <c r="K32" s="168"/>
    </row>
    <row r="33" spans="1:11" s="103" customFormat="1" ht="12.75">
      <c r="A33" s="15">
        <v>70</v>
      </c>
      <c r="B33" s="15">
        <v>4300</v>
      </c>
      <c r="C33" s="50" t="s">
        <v>735</v>
      </c>
      <c r="D33" s="323"/>
      <c r="E33" s="323"/>
      <c r="F33" s="323"/>
      <c r="G33" s="323"/>
      <c r="H33" s="323"/>
      <c r="I33" s="242"/>
      <c r="J33" s="242"/>
      <c r="K33" s="104"/>
    </row>
    <row r="34" spans="1:11" s="103" customFormat="1" ht="12.75">
      <c r="A34" s="15"/>
      <c r="B34" s="111">
        <v>4308</v>
      </c>
      <c r="C34" s="206" t="s">
        <v>233</v>
      </c>
      <c r="D34" s="323"/>
      <c r="E34" s="505">
        <v>865</v>
      </c>
      <c r="F34" s="505">
        <v>865</v>
      </c>
      <c r="G34" s="505">
        <v>865</v>
      </c>
      <c r="H34" s="505">
        <v>865</v>
      </c>
      <c r="I34" s="242"/>
      <c r="J34" s="242">
        <f t="shared" si="1"/>
        <v>1</v>
      </c>
      <c r="K34" s="104"/>
    </row>
    <row r="35" spans="1:11" s="103" customFormat="1" ht="12.75">
      <c r="A35" s="15"/>
      <c r="B35" s="111">
        <v>4309</v>
      </c>
      <c r="C35" s="206" t="s">
        <v>234</v>
      </c>
      <c r="D35" s="323"/>
      <c r="E35" s="505">
        <v>917</v>
      </c>
      <c r="F35" s="505">
        <v>917</v>
      </c>
      <c r="G35" s="505">
        <v>917</v>
      </c>
      <c r="H35" s="505">
        <v>917</v>
      </c>
      <c r="I35" s="242"/>
      <c r="J35" s="242">
        <f t="shared" si="1"/>
        <v>1</v>
      </c>
      <c r="K35" s="104"/>
    </row>
    <row r="36" spans="1:11" s="103" customFormat="1" ht="12.75">
      <c r="A36" s="15"/>
      <c r="B36" s="111">
        <v>4319</v>
      </c>
      <c r="C36" s="206" t="s">
        <v>235</v>
      </c>
      <c r="D36" s="323"/>
      <c r="E36" s="505">
        <v>998</v>
      </c>
      <c r="F36" s="505">
        <v>998</v>
      </c>
      <c r="G36" s="505">
        <v>998</v>
      </c>
      <c r="H36" s="505">
        <v>998</v>
      </c>
      <c r="I36" s="242"/>
      <c r="J36" s="242">
        <f t="shared" si="1"/>
        <v>1</v>
      </c>
      <c r="K36" s="104"/>
    </row>
    <row r="37" spans="1:11" s="83" customFormat="1" ht="12">
      <c r="A37" s="111"/>
      <c r="B37" s="111">
        <v>4342</v>
      </c>
      <c r="C37" s="206" t="s">
        <v>823</v>
      </c>
      <c r="D37" s="124">
        <v>66371</v>
      </c>
      <c r="E37" s="124">
        <v>66652</v>
      </c>
      <c r="F37" s="124">
        <v>66652</v>
      </c>
      <c r="G37" s="124">
        <v>66652</v>
      </c>
      <c r="H37" s="124">
        <v>66652</v>
      </c>
      <c r="I37" s="242">
        <f t="shared" si="0"/>
        <v>1.0042337768001084</v>
      </c>
      <c r="J37" s="242">
        <f t="shared" si="1"/>
        <v>1</v>
      </c>
      <c r="K37" s="95"/>
    </row>
    <row r="38" spans="1:11" s="83" customFormat="1" ht="12">
      <c r="A38" s="111"/>
      <c r="B38" s="111">
        <v>4345</v>
      </c>
      <c r="C38" s="206" t="s">
        <v>311</v>
      </c>
      <c r="D38" s="124">
        <v>10000</v>
      </c>
      <c r="E38" s="124">
        <v>10000</v>
      </c>
      <c r="F38" s="124">
        <v>35827</v>
      </c>
      <c r="G38" s="124">
        <v>35827</v>
      </c>
      <c r="H38" s="124">
        <v>35827</v>
      </c>
      <c r="I38" s="242">
        <f t="shared" si="0"/>
        <v>3.5827</v>
      </c>
      <c r="J38" s="242">
        <f t="shared" si="1"/>
        <v>1</v>
      </c>
      <c r="K38" s="95"/>
    </row>
    <row r="39" spans="1:11" s="83" customFormat="1" ht="12">
      <c r="A39" s="111"/>
      <c r="B39" s="82">
        <v>4355</v>
      </c>
      <c r="C39" s="206" t="s">
        <v>824</v>
      </c>
      <c r="D39" s="124"/>
      <c r="E39" s="124">
        <v>78331</v>
      </c>
      <c r="F39" s="124">
        <v>78331</v>
      </c>
      <c r="G39" s="124">
        <v>78331</v>
      </c>
      <c r="H39" s="124">
        <v>78331</v>
      </c>
      <c r="I39" s="242"/>
      <c r="J39" s="242">
        <f t="shared" si="1"/>
        <v>1</v>
      </c>
      <c r="K39" s="95"/>
    </row>
    <row r="40" spans="1:11" s="83" customFormat="1" ht="12">
      <c r="A40" s="111"/>
      <c r="B40" s="82">
        <v>4356</v>
      </c>
      <c r="C40" s="206" t="s">
        <v>236</v>
      </c>
      <c r="D40" s="124"/>
      <c r="E40" s="124">
        <v>998</v>
      </c>
      <c r="F40" s="124">
        <v>998</v>
      </c>
      <c r="G40" s="124">
        <v>998</v>
      </c>
      <c r="H40" s="124">
        <v>998</v>
      </c>
      <c r="I40" s="242"/>
      <c r="J40" s="242">
        <f t="shared" si="1"/>
        <v>1</v>
      </c>
      <c r="K40" s="95"/>
    </row>
    <row r="41" spans="1:11" s="83" customFormat="1" ht="12">
      <c r="A41" s="111"/>
      <c r="B41" s="82">
        <v>4362</v>
      </c>
      <c r="C41" s="206" t="s">
        <v>237</v>
      </c>
      <c r="D41" s="124"/>
      <c r="E41" s="124">
        <v>260</v>
      </c>
      <c r="F41" s="124">
        <v>260</v>
      </c>
      <c r="G41" s="124">
        <v>260</v>
      </c>
      <c r="H41" s="124">
        <v>260</v>
      </c>
      <c r="I41" s="242"/>
      <c r="J41" s="242">
        <f t="shared" si="1"/>
        <v>1</v>
      </c>
      <c r="K41" s="95"/>
    </row>
    <row r="42" spans="1:11" s="83" customFormat="1" ht="12">
      <c r="A42" s="111"/>
      <c r="B42" s="82">
        <v>4366</v>
      </c>
      <c r="C42" s="206" t="s">
        <v>238</v>
      </c>
      <c r="D42" s="260"/>
      <c r="E42" s="260">
        <v>479</v>
      </c>
      <c r="F42" s="260">
        <v>479</v>
      </c>
      <c r="G42" s="260">
        <v>499</v>
      </c>
      <c r="H42" s="260">
        <v>499</v>
      </c>
      <c r="I42" s="242"/>
      <c r="J42" s="242">
        <f t="shared" si="1"/>
        <v>1</v>
      </c>
      <c r="K42" s="95"/>
    </row>
    <row r="43" spans="1:11" s="83" customFormat="1" ht="12">
      <c r="A43" s="111"/>
      <c r="B43" s="82">
        <v>4367</v>
      </c>
      <c r="C43" s="206" t="s">
        <v>239</v>
      </c>
      <c r="D43" s="260"/>
      <c r="E43" s="260">
        <v>641</v>
      </c>
      <c r="F43" s="260">
        <v>641</v>
      </c>
      <c r="G43" s="260">
        <v>668</v>
      </c>
      <c r="H43" s="260">
        <v>668</v>
      </c>
      <c r="I43" s="242"/>
      <c r="J43" s="242">
        <f t="shared" si="1"/>
        <v>1</v>
      </c>
      <c r="K43" s="95"/>
    </row>
    <row r="44" spans="1:11" s="83" customFormat="1" ht="12">
      <c r="A44" s="111"/>
      <c r="B44" s="82">
        <v>4368</v>
      </c>
      <c r="C44" s="206" t="s">
        <v>240</v>
      </c>
      <c r="D44" s="260"/>
      <c r="E44" s="260">
        <v>641</v>
      </c>
      <c r="F44" s="260">
        <v>641</v>
      </c>
      <c r="G44" s="260">
        <v>641</v>
      </c>
      <c r="H44" s="260">
        <v>641</v>
      </c>
      <c r="I44" s="242"/>
      <c r="J44" s="242">
        <f t="shared" si="1"/>
        <v>1</v>
      </c>
      <c r="K44" s="95"/>
    </row>
    <row r="45" spans="1:11" s="83" customFormat="1" ht="12">
      <c r="A45" s="140"/>
      <c r="B45" s="111">
        <v>4370</v>
      </c>
      <c r="C45" s="369" t="s">
        <v>88</v>
      </c>
      <c r="D45" s="260">
        <v>575000</v>
      </c>
      <c r="E45" s="260">
        <v>575000</v>
      </c>
      <c r="F45" s="260">
        <v>200000</v>
      </c>
      <c r="G45" s="260">
        <v>200000</v>
      </c>
      <c r="H45" s="260">
        <v>200000</v>
      </c>
      <c r="I45" s="242">
        <f t="shared" si="0"/>
        <v>0.34782608695652173</v>
      </c>
      <c r="J45" s="242">
        <f t="shared" si="1"/>
        <v>1</v>
      </c>
      <c r="K45" s="95"/>
    </row>
    <row r="46" spans="1:11" s="83" customFormat="1" ht="12">
      <c r="A46" s="140"/>
      <c r="B46" s="111">
        <v>4375</v>
      </c>
      <c r="C46" s="369" t="s">
        <v>207</v>
      </c>
      <c r="D46" s="260">
        <v>265000</v>
      </c>
      <c r="E46" s="260">
        <v>265000</v>
      </c>
      <c r="F46" s="260">
        <v>100000</v>
      </c>
      <c r="G46" s="260">
        <v>100000</v>
      </c>
      <c r="H46" s="260">
        <v>100000</v>
      </c>
      <c r="I46" s="242">
        <f t="shared" si="0"/>
        <v>0.37735849056603776</v>
      </c>
      <c r="J46" s="242">
        <f t="shared" si="1"/>
        <v>1</v>
      </c>
      <c r="K46" s="95"/>
    </row>
    <row r="47" spans="1:11" s="83" customFormat="1" ht="12">
      <c r="A47" s="140"/>
      <c r="B47" s="111">
        <v>4376</v>
      </c>
      <c r="C47" s="369" t="s">
        <v>424</v>
      </c>
      <c r="D47" s="260">
        <v>182500</v>
      </c>
      <c r="E47" s="260">
        <v>185955</v>
      </c>
      <c r="F47" s="260">
        <v>185955</v>
      </c>
      <c r="G47" s="260">
        <v>185757</v>
      </c>
      <c r="H47" s="260">
        <v>185757</v>
      </c>
      <c r="I47" s="242">
        <f t="shared" si="0"/>
        <v>1.0178465753424657</v>
      </c>
      <c r="J47" s="242">
        <f t="shared" si="1"/>
        <v>1</v>
      </c>
      <c r="K47" s="95"/>
    </row>
    <row r="48" spans="1:11" s="83" customFormat="1" ht="12">
      <c r="A48" s="140"/>
      <c r="B48" s="111">
        <v>4383</v>
      </c>
      <c r="C48" s="369" t="s">
        <v>266</v>
      </c>
      <c r="D48" s="260"/>
      <c r="E48" s="260"/>
      <c r="F48" s="260">
        <v>71800</v>
      </c>
      <c r="G48" s="260">
        <v>71800</v>
      </c>
      <c r="H48" s="260">
        <v>71800</v>
      </c>
      <c r="I48" s="242"/>
      <c r="J48" s="242">
        <f t="shared" si="1"/>
        <v>1</v>
      </c>
      <c r="K48" s="95"/>
    </row>
    <row r="49" spans="1:11" s="83" customFormat="1" ht="12">
      <c r="A49" s="140"/>
      <c r="B49" s="111">
        <v>4384</v>
      </c>
      <c r="C49" s="369" t="s">
        <v>267</v>
      </c>
      <c r="D49" s="260"/>
      <c r="E49" s="260"/>
      <c r="F49" s="260">
        <v>120000</v>
      </c>
      <c r="G49" s="260">
        <v>119000</v>
      </c>
      <c r="H49" s="260">
        <v>119000</v>
      </c>
      <c r="I49" s="242"/>
      <c r="J49" s="242">
        <f t="shared" si="1"/>
        <v>1</v>
      </c>
      <c r="K49" s="95"/>
    </row>
    <row r="50" spans="1:11" s="83" customFormat="1" ht="12">
      <c r="A50" s="140"/>
      <c r="B50" s="111">
        <v>4385</v>
      </c>
      <c r="C50" s="369" t="s">
        <v>761</v>
      </c>
      <c r="D50" s="260"/>
      <c r="E50" s="260">
        <v>24864</v>
      </c>
      <c r="F50" s="260">
        <v>24864</v>
      </c>
      <c r="G50" s="260">
        <v>23494</v>
      </c>
      <c r="H50" s="260">
        <v>23494</v>
      </c>
      <c r="I50" s="242"/>
      <c r="J50" s="242">
        <f t="shared" si="1"/>
        <v>1</v>
      </c>
      <c r="K50" s="95"/>
    </row>
    <row r="51" spans="1:11" s="83" customFormat="1" ht="12">
      <c r="A51" s="140"/>
      <c r="B51" s="111">
        <v>4386</v>
      </c>
      <c r="C51" s="369" t="s">
        <v>762</v>
      </c>
      <c r="D51" s="260">
        <v>166000</v>
      </c>
      <c r="E51" s="260">
        <v>166000</v>
      </c>
      <c r="F51" s="260">
        <v>166000</v>
      </c>
      <c r="G51" s="260">
        <v>166000</v>
      </c>
      <c r="H51" s="260">
        <v>166000</v>
      </c>
      <c r="I51" s="242">
        <f t="shared" si="0"/>
        <v>1</v>
      </c>
      <c r="J51" s="242">
        <f t="shared" si="1"/>
        <v>1</v>
      </c>
      <c r="K51" s="95"/>
    </row>
    <row r="52" spans="1:11" s="83" customFormat="1" ht="12">
      <c r="A52" s="140"/>
      <c r="B52" s="111">
        <v>4390</v>
      </c>
      <c r="C52" s="206" t="s">
        <v>241</v>
      </c>
      <c r="D52" s="260"/>
      <c r="E52" s="260">
        <v>340</v>
      </c>
      <c r="F52" s="260">
        <v>340</v>
      </c>
      <c r="G52" s="260">
        <v>340</v>
      </c>
      <c r="H52" s="260">
        <v>340</v>
      </c>
      <c r="I52" s="242"/>
      <c r="J52" s="242">
        <f t="shared" si="1"/>
        <v>1</v>
      </c>
      <c r="K52" s="95"/>
    </row>
    <row r="53" spans="1:11" s="83" customFormat="1" ht="12">
      <c r="A53" s="120"/>
      <c r="B53" s="120">
        <v>4396</v>
      </c>
      <c r="C53" s="631" t="s">
        <v>401</v>
      </c>
      <c r="D53" s="291">
        <v>37501</v>
      </c>
      <c r="E53" s="291">
        <v>37522</v>
      </c>
      <c r="F53" s="291">
        <v>37522</v>
      </c>
      <c r="G53" s="291">
        <v>32504</v>
      </c>
      <c r="H53" s="291">
        <v>32504</v>
      </c>
      <c r="I53" s="500">
        <f t="shared" si="0"/>
        <v>0.8667502199941335</v>
      </c>
      <c r="J53" s="500">
        <f t="shared" si="1"/>
        <v>1</v>
      </c>
      <c r="K53" s="112"/>
    </row>
    <row r="54" spans="1:11" s="83" customFormat="1" ht="12">
      <c r="A54" s="140"/>
      <c r="B54" s="111">
        <v>4397</v>
      </c>
      <c r="C54" s="239" t="s">
        <v>630</v>
      </c>
      <c r="D54" s="260">
        <v>73424</v>
      </c>
      <c r="E54" s="260">
        <v>73464</v>
      </c>
      <c r="F54" s="260">
        <v>68964</v>
      </c>
      <c r="G54" s="260">
        <v>73574</v>
      </c>
      <c r="H54" s="260">
        <v>73574</v>
      </c>
      <c r="I54" s="242">
        <f t="shared" si="0"/>
        <v>1.0020429287426456</v>
      </c>
      <c r="J54" s="242">
        <f t="shared" si="1"/>
        <v>1</v>
      </c>
      <c r="K54" s="95"/>
    </row>
    <row r="55" spans="1:11" s="83" customFormat="1" ht="12">
      <c r="A55" s="111"/>
      <c r="B55" s="111">
        <v>4415</v>
      </c>
      <c r="C55" s="239" t="s">
        <v>170</v>
      </c>
      <c r="D55" s="260">
        <v>120000</v>
      </c>
      <c r="E55" s="260">
        <v>120000</v>
      </c>
      <c r="F55" s="260">
        <v>120000</v>
      </c>
      <c r="G55" s="260">
        <v>61000</v>
      </c>
      <c r="H55" s="260">
        <v>61000</v>
      </c>
      <c r="I55" s="242">
        <f t="shared" si="0"/>
        <v>0.5083333333333333</v>
      </c>
      <c r="J55" s="242">
        <f t="shared" si="1"/>
        <v>1</v>
      </c>
      <c r="K55" s="95"/>
    </row>
    <row r="56" spans="1:11" s="83" customFormat="1" ht="12">
      <c r="A56" s="111"/>
      <c r="B56" s="111">
        <v>4422</v>
      </c>
      <c r="C56" s="206" t="s">
        <v>242</v>
      </c>
      <c r="D56" s="260"/>
      <c r="E56" s="260">
        <v>11922</v>
      </c>
      <c r="F56" s="260">
        <v>8000</v>
      </c>
      <c r="G56" s="260">
        <v>8000</v>
      </c>
      <c r="H56" s="260">
        <v>8000</v>
      </c>
      <c r="I56" s="242"/>
      <c r="J56" s="242">
        <f t="shared" si="1"/>
        <v>1</v>
      </c>
      <c r="K56" s="95"/>
    </row>
    <row r="57" spans="1:11" s="83" customFormat="1" ht="12" hidden="1">
      <c r="A57" s="111"/>
      <c r="B57" s="111">
        <v>4424</v>
      </c>
      <c r="C57" s="206" t="s">
        <v>341</v>
      </c>
      <c r="D57" s="260"/>
      <c r="E57" s="260"/>
      <c r="F57" s="260"/>
      <c r="G57" s="260"/>
      <c r="H57" s="260"/>
      <c r="I57" s="242" t="e">
        <f t="shared" si="0"/>
        <v>#DIV/0!</v>
      </c>
      <c r="J57" s="242" t="e">
        <f t="shared" si="1"/>
        <v>#DIV/0!</v>
      </c>
      <c r="K57" s="95"/>
    </row>
    <row r="58" spans="1:11" s="83" customFormat="1" ht="12">
      <c r="A58" s="111"/>
      <c r="B58" s="111">
        <v>4427</v>
      </c>
      <c r="C58" s="206" t="s">
        <v>763</v>
      </c>
      <c r="D58" s="260">
        <v>116264</v>
      </c>
      <c r="E58" s="260">
        <v>116846</v>
      </c>
      <c r="F58" s="260">
        <v>116846</v>
      </c>
      <c r="G58" s="260">
        <v>116846</v>
      </c>
      <c r="H58" s="260">
        <v>116846</v>
      </c>
      <c r="I58" s="242">
        <f t="shared" si="0"/>
        <v>1.0050058487579991</v>
      </c>
      <c r="J58" s="242">
        <f t="shared" si="1"/>
        <v>1</v>
      </c>
      <c r="K58" s="95"/>
    </row>
    <row r="59" spans="1:11" s="83" customFormat="1" ht="12">
      <c r="A59" s="120"/>
      <c r="B59" s="120">
        <v>4429</v>
      </c>
      <c r="C59" s="42" t="s">
        <v>815</v>
      </c>
      <c r="D59" s="123">
        <f>SUM(D37:D58)</f>
        <v>1612060</v>
      </c>
      <c r="E59" s="123">
        <f>SUM(E34:E58)</f>
        <v>1737695</v>
      </c>
      <c r="F59" s="123">
        <f>SUM(F34:F58)</f>
        <v>1406900</v>
      </c>
      <c r="G59" s="123">
        <f>SUM(G34:G58)</f>
        <v>1344971</v>
      </c>
      <c r="H59" s="123">
        <f>SUM(H34:H58)</f>
        <v>1344971</v>
      </c>
      <c r="I59" s="500">
        <f t="shared" si="0"/>
        <v>0.8343182015557734</v>
      </c>
      <c r="J59" s="500">
        <f t="shared" si="1"/>
        <v>1</v>
      </c>
      <c r="K59" s="112"/>
    </row>
    <row r="60" spans="1:11" s="83" customFormat="1" ht="12">
      <c r="A60" s="412"/>
      <c r="B60" s="412">
        <v>4432</v>
      </c>
      <c r="C60" s="413" t="s">
        <v>764</v>
      </c>
      <c r="D60" s="414">
        <v>10000</v>
      </c>
      <c r="E60" s="414">
        <v>10000</v>
      </c>
      <c r="F60" s="414">
        <v>350</v>
      </c>
      <c r="G60" s="414">
        <v>252</v>
      </c>
      <c r="H60" s="414">
        <v>252</v>
      </c>
      <c r="I60" s="242">
        <f t="shared" si="0"/>
        <v>0.0252</v>
      </c>
      <c r="J60" s="242">
        <f t="shared" si="1"/>
        <v>1</v>
      </c>
      <c r="K60" s="158"/>
    </row>
    <row r="61" spans="1:11" s="83" customFormat="1" ht="12">
      <c r="A61" s="111"/>
      <c r="B61" s="111">
        <v>4433</v>
      </c>
      <c r="C61" s="206" t="s">
        <v>342</v>
      </c>
      <c r="D61" s="260"/>
      <c r="E61" s="260"/>
      <c r="F61" s="260">
        <v>73273</v>
      </c>
      <c r="G61" s="260">
        <v>48273</v>
      </c>
      <c r="H61" s="260">
        <v>48273</v>
      </c>
      <c r="I61" s="242"/>
      <c r="J61" s="242">
        <f t="shared" si="1"/>
        <v>1</v>
      </c>
      <c r="K61" s="95"/>
    </row>
    <row r="62" spans="1:11" s="83" customFormat="1" ht="12">
      <c r="A62" s="111"/>
      <c r="B62" s="111">
        <v>4434</v>
      </c>
      <c r="C62" s="206" t="s">
        <v>659</v>
      </c>
      <c r="D62" s="260"/>
      <c r="E62" s="260"/>
      <c r="F62" s="260"/>
      <c r="G62" s="260">
        <v>10000</v>
      </c>
      <c r="H62" s="260">
        <v>10000</v>
      </c>
      <c r="I62" s="242"/>
      <c r="J62" s="242">
        <f t="shared" si="1"/>
        <v>1</v>
      </c>
      <c r="K62" s="95"/>
    </row>
    <row r="63" spans="1:11" s="83" customFormat="1" ht="12">
      <c r="A63" s="111"/>
      <c r="B63" s="111">
        <v>4455</v>
      </c>
      <c r="C63" s="206" t="s">
        <v>312</v>
      </c>
      <c r="D63" s="260">
        <v>40000</v>
      </c>
      <c r="E63" s="260">
        <v>46309</v>
      </c>
      <c r="F63" s="260">
        <v>46309</v>
      </c>
      <c r="G63" s="260">
        <v>47309</v>
      </c>
      <c r="H63" s="260">
        <v>47309</v>
      </c>
      <c r="I63" s="242">
        <f t="shared" si="0"/>
        <v>1.182725</v>
      </c>
      <c r="J63" s="242">
        <f t="shared" si="1"/>
        <v>1</v>
      </c>
      <c r="K63" s="95"/>
    </row>
    <row r="64" spans="1:11" s="83" customFormat="1" ht="12" customHeight="1">
      <c r="A64" s="111"/>
      <c r="B64" s="111">
        <v>4456</v>
      </c>
      <c r="C64" s="206" t="s">
        <v>741</v>
      </c>
      <c r="D64" s="260">
        <v>20000</v>
      </c>
      <c r="E64" s="260">
        <v>28033</v>
      </c>
      <c r="F64" s="260">
        <v>28033</v>
      </c>
      <c r="G64" s="260">
        <v>32309</v>
      </c>
      <c r="H64" s="260">
        <v>32309</v>
      </c>
      <c r="I64" s="242">
        <f t="shared" si="0"/>
        <v>1.61545</v>
      </c>
      <c r="J64" s="242">
        <f t="shared" si="1"/>
        <v>1</v>
      </c>
      <c r="K64" s="95"/>
    </row>
    <row r="65" spans="1:11" s="83" customFormat="1" ht="12.75" customHeight="1">
      <c r="A65" s="111"/>
      <c r="B65" s="111">
        <v>4457</v>
      </c>
      <c r="C65" s="206" t="s">
        <v>313</v>
      </c>
      <c r="D65" s="260">
        <v>129300</v>
      </c>
      <c r="E65" s="260">
        <v>138624</v>
      </c>
      <c r="F65" s="260">
        <v>138624</v>
      </c>
      <c r="G65" s="260">
        <v>168624</v>
      </c>
      <c r="H65" s="260">
        <v>168624</v>
      </c>
      <c r="I65" s="242">
        <f t="shared" si="0"/>
        <v>1.3041299303944316</v>
      </c>
      <c r="J65" s="242">
        <f t="shared" si="1"/>
        <v>1</v>
      </c>
      <c r="K65" s="95"/>
    </row>
    <row r="66" spans="1:11" s="83" customFormat="1" ht="12.75">
      <c r="A66" s="111"/>
      <c r="B66" s="82">
        <v>4465</v>
      </c>
      <c r="C66" s="206" t="s">
        <v>835</v>
      </c>
      <c r="D66" s="260">
        <v>150000</v>
      </c>
      <c r="E66" s="260">
        <v>150000</v>
      </c>
      <c r="F66" s="260">
        <v>150000</v>
      </c>
      <c r="G66" s="260">
        <v>150000</v>
      </c>
      <c r="H66" s="260">
        <v>150000</v>
      </c>
      <c r="I66" s="242">
        <f t="shared" si="0"/>
        <v>1</v>
      </c>
      <c r="J66" s="242">
        <f t="shared" si="1"/>
        <v>1</v>
      </c>
      <c r="K66" s="189" t="s">
        <v>1</v>
      </c>
    </row>
    <row r="67" spans="1:11" s="83" customFormat="1" ht="12">
      <c r="A67" s="111"/>
      <c r="B67" s="82">
        <v>4479</v>
      </c>
      <c r="C67" s="206" t="s">
        <v>855</v>
      </c>
      <c r="D67" s="260">
        <v>16000</v>
      </c>
      <c r="E67" s="260">
        <v>16000</v>
      </c>
      <c r="F67" s="260">
        <v>16000</v>
      </c>
      <c r="G67" s="260"/>
      <c r="H67" s="260"/>
      <c r="I67" s="242">
        <f t="shared" si="0"/>
        <v>0</v>
      </c>
      <c r="J67" s="242"/>
      <c r="K67" s="111"/>
    </row>
    <row r="68" spans="1:11" s="83" customFormat="1" ht="12">
      <c r="A68" s="111"/>
      <c r="B68" s="111">
        <v>4491</v>
      </c>
      <c r="C68" s="206" t="s">
        <v>314</v>
      </c>
      <c r="D68" s="260">
        <v>10000</v>
      </c>
      <c r="E68" s="260">
        <v>10150</v>
      </c>
      <c r="F68" s="260">
        <v>42410</v>
      </c>
      <c r="G68" s="260">
        <v>57410</v>
      </c>
      <c r="H68" s="260">
        <v>57410</v>
      </c>
      <c r="I68" s="242">
        <f t="shared" si="0"/>
        <v>5.741</v>
      </c>
      <c r="J68" s="242">
        <f t="shared" si="1"/>
        <v>1</v>
      </c>
      <c r="K68" s="111" t="s">
        <v>4</v>
      </c>
    </row>
    <row r="69" spans="1:11" s="83" customFormat="1" ht="12">
      <c r="A69" s="207"/>
      <c r="B69" s="24"/>
      <c r="C69" s="31" t="s">
        <v>93</v>
      </c>
      <c r="D69" s="79">
        <f>SUM(D59:D68)</f>
        <v>1987360</v>
      </c>
      <c r="E69" s="79">
        <f>SUM(E59:E68)</f>
        <v>2136811</v>
      </c>
      <c r="F69" s="79">
        <f>SUM(F59:F68)</f>
        <v>1901899</v>
      </c>
      <c r="G69" s="79">
        <f>SUM(G59:G68)</f>
        <v>1859148</v>
      </c>
      <c r="H69" s="79">
        <f>SUM(H59:H68)</f>
        <v>1859148</v>
      </c>
      <c r="I69" s="257">
        <f t="shared" si="0"/>
        <v>0.9354862732469206</v>
      </c>
      <c r="J69" s="257">
        <f t="shared" si="1"/>
        <v>1</v>
      </c>
      <c r="K69" s="399"/>
    </row>
    <row r="70" spans="1:11" s="83" customFormat="1" ht="12.75" customHeight="1">
      <c r="A70" s="15">
        <v>75</v>
      </c>
      <c r="B70" s="15">
        <v>4600</v>
      </c>
      <c r="C70" s="50" t="s">
        <v>756</v>
      </c>
      <c r="D70" s="260"/>
      <c r="E70" s="260"/>
      <c r="F70" s="260"/>
      <c r="G70" s="260"/>
      <c r="H70" s="260"/>
      <c r="I70" s="242"/>
      <c r="J70" s="242"/>
      <c r="K70" s="111"/>
    </row>
    <row r="71" spans="1:11" s="83" customFormat="1" ht="11.25" customHeight="1">
      <c r="A71" s="15"/>
      <c r="B71" s="111">
        <v>4605</v>
      </c>
      <c r="C71" s="206" t="s">
        <v>300</v>
      </c>
      <c r="D71" s="260">
        <v>20000</v>
      </c>
      <c r="E71" s="260">
        <v>10000</v>
      </c>
      <c r="F71" s="260">
        <v>10000</v>
      </c>
      <c r="G71" s="260">
        <v>10000</v>
      </c>
      <c r="H71" s="260">
        <v>10000</v>
      </c>
      <c r="I71" s="242">
        <f t="shared" si="0"/>
        <v>0.5</v>
      </c>
      <c r="J71" s="242">
        <f t="shared" si="1"/>
        <v>1</v>
      </c>
      <c r="K71" s="111"/>
    </row>
    <row r="72" spans="1:11" s="83" customFormat="1" ht="11.25" customHeight="1">
      <c r="A72" s="15"/>
      <c r="B72" s="111">
        <v>4630</v>
      </c>
      <c r="C72" s="206" t="s">
        <v>265</v>
      </c>
      <c r="D72" s="260"/>
      <c r="E72" s="260"/>
      <c r="F72" s="260">
        <v>100000</v>
      </c>
      <c r="G72" s="260">
        <v>120000</v>
      </c>
      <c r="H72" s="260">
        <v>120000</v>
      </c>
      <c r="I72" s="242"/>
      <c r="J72" s="242">
        <f t="shared" si="1"/>
        <v>1</v>
      </c>
      <c r="K72" s="111"/>
    </row>
    <row r="73" spans="1:11" s="83" customFormat="1" ht="12.75">
      <c r="A73" s="15"/>
      <c r="B73" s="111">
        <v>4650</v>
      </c>
      <c r="C73" s="206" t="s">
        <v>301</v>
      </c>
      <c r="D73" s="260">
        <v>10000</v>
      </c>
      <c r="E73" s="260">
        <v>10000</v>
      </c>
      <c r="F73" s="260">
        <v>10000</v>
      </c>
      <c r="G73" s="260">
        <v>10000</v>
      </c>
      <c r="H73" s="260">
        <v>10000</v>
      </c>
      <c r="I73" s="242">
        <f t="shared" si="0"/>
        <v>1</v>
      </c>
      <c r="J73" s="242">
        <f t="shared" si="1"/>
        <v>1</v>
      </c>
      <c r="K73" s="189" t="s">
        <v>1</v>
      </c>
    </row>
    <row r="74" spans="1:11" s="83" customFormat="1" ht="11.25" customHeight="1">
      <c r="A74" s="24"/>
      <c r="B74" s="24"/>
      <c r="C74" s="31" t="s">
        <v>93</v>
      </c>
      <c r="D74" s="79">
        <f>SUM(D71:D73)</f>
        <v>30000</v>
      </c>
      <c r="E74" s="79">
        <f>SUM(E71:E73)</f>
        <v>20000</v>
      </c>
      <c r="F74" s="79">
        <f>SUM(F71:F73)</f>
        <v>120000</v>
      </c>
      <c r="G74" s="79">
        <f>SUM(G71:G73)</f>
        <v>140000</v>
      </c>
      <c r="H74" s="79">
        <f>SUM(H71:H73)</f>
        <v>140000</v>
      </c>
      <c r="I74" s="257">
        <f t="shared" si="0"/>
        <v>4.666666666666667</v>
      </c>
      <c r="J74" s="257">
        <f t="shared" si="1"/>
        <v>1</v>
      </c>
      <c r="K74" s="358"/>
    </row>
    <row r="75" spans="1:11" s="83" customFormat="1" ht="12">
      <c r="A75" s="84">
        <v>80</v>
      </c>
      <c r="B75" s="84">
        <v>4700</v>
      </c>
      <c r="C75" s="44" t="s">
        <v>759</v>
      </c>
      <c r="D75" s="260"/>
      <c r="E75" s="260"/>
      <c r="F75" s="260"/>
      <c r="G75" s="260"/>
      <c r="H75" s="260"/>
      <c r="I75" s="242"/>
      <c r="J75" s="242"/>
      <c r="K75" s="95"/>
    </row>
    <row r="76" spans="1:11" s="83" customFormat="1" ht="12">
      <c r="A76" s="15"/>
      <c r="B76" s="268">
        <v>4701</v>
      </c>
      <c r="C76" s="410" t="s">
        <v>471</v>
      </c>
      <c r="D76" s="260">
        <v>400</v>
      </c>
      <c r="E76" s="260">
        <v>400</v>
      </c>
      <c r="F76" s="260">
        <v>195</v>
      </c>
      <c r="G76" s="260">
        <v>186</v>
      </c>
      <c r="H76" s="260">
        <v>186</v>
      </c>
      <c r="I76" s="242">
        <f aca="true" t="shared" si="2" ref="I76:I136">H76/D76</f>
        <v>0.465</v>
      </c>
      <c r="J76" s="242">
        <f aca="true" t="shared" si="3" ref="J76:J135">H76/G76</f>
        <v>1</v>
      </c>
      <c r="K76" s="95"/>
    </row>
    <row r="77" spans="1:11" s="83" customFormat="1" ht="12">
      <c r="A77" s="15"/>
      <c r="B77" s="268">
        <v>4702</v>
      </c>
      <c r="C77" s="410" t="s">
        <v>472</v>
      </c>
      <c r="D77" s="260">
        <v>700</v>
      </c>
      <c r="E77" s="260">
        <v>700</v>
      </c>
      <c r="F77" s="260">
        <v>984</v>
      </c>
      <c r="G77" s="260">
        <v>981</v>
      </c>
      <c r="H77" s="260">
        <v>981</v>
      </c>
      <c r="I77" s="242">
        <f t="shared" si="2"/>
        <v>1.4014285714285715</v>
      </c>
      <c r="J77" s="242">
        <f t="shared" si="3"/>
        <v>1</v>
      </c>
      <c r="K77" s="95"/>
    </row>
    <row r="78" spans="1:11" s="83" customFormat="1" ht="12">
      <c r="A78" s="15"/>
      <c r="B78" s="268">
        <v>4703</v>
      </c>
      <c r="C78" s="410" t="s">
        <v>271</v>
      </c>
      <c r="D78" s="260">
        <v>300</v>
      </c>
      <c r="E78" s="260">
        <v>300</v>
      </c>
      <c r="F78" s="260">
        <v>1730</v>
      </c>
      <c r="G78" s="260">
        <v>1730</v>
      </c>
      <c r="H78" s="260">
        <v>1730</v>
      </c>
      <c r="I78" s="242">
        <f t="shared" si="2"/>
        <v>5.766666666666667</v>
      </c>
      <c r="J78" s="242">
        <f t="shared" si="3"/>
        <v>1</v>
      </c>
      <c r="K78" s="95"/>
    </row>
    <row r="79" spans="1:11" s="83" customFormat="1" ht="12">
      <c r="A79" s="15"/>
      <c r="B79" s="268">
        <v>4704</v>
      </c>
      <c r="C79" s="410" t="s">
        <v>473</v>
      </c>
      <c r="D79" s="260">
        <v>150</v>
      </c>
      <c r="E79" s="260">
        <v>150</v>
      </c>
      <c r="F79" s="260">
        <v>150</v>
      </c>
      <c r="G79" s="260"/>
      <c r="H79" s="260"/>
      <c r="I79" s="242">
        <f t="shared" si="2"/>
        <v>0</v>
      </c>
      <c r="J79" s="242"/>
      <c r="K79" s="95"/>
    </row>
    <row r="80" spans="1:11" s="83" customFormat="1" ht="12">
      <c r="A80" s="15"/>
      <c r="B80" s="111">
        <v>4707</v>
      </c>
      <c r="C80" s="206" t="s">
        <v>161</v>
      </c>
      <c r="D80" s="260">
        <v>2800</v>
      </c>
      <c r="E80" s="260">
        <v>2800</v>
      </c>
      <c r="F80" s="260">
        <v>8573</v>
      </c>
      <c r="G80" s="260">
        <v>8573</v>
      </c>
      <c r="H80" s="260">
        <v>8573</v>
      </c>
      <c r="I80" s="242">
        <f t="shared" si="2"/>
        <v>3.061785714285714</v>
      </c>
      <c r="J80" s="242">
        <f t="shared" si="3"/>
        <v>1</v>
      </c>
      <c r="K80" s="95"/>
    </row>
    <row r="81" spans="1:11" s="83" customFormat="1" ht="12">
      <c r="A81" s="15"/>
      <c r="B81" s="111">
        <v>4708</v>
      </c>
      <c r="C81" s="206" t="s">
        <v>475</v>
      </c>
      <c r="D81" s="260">
        <v>750</v>
      </c>
      <c r="E81" s="260">
        <v>750</v>
      </c>
      <c r="F81" s="260">
        <v>227</v>
      </c>
      <c r="G81" s="260">
        <v>227</v>
      </c>
      <c r="H81" s="260">
        <v>227</v>
      </c>
      <c r="I81" s="242">
        <f t="shared" si="2"/>
        <v>0.30266666666666664</v>
      </c>
      <c r="J81" s="242">
        <f t="shared" si="3"/>
        <v>1</v>
      </c>
      <c r="K81" s="95"/>
    </row>
    <row r="82" spans="1:11" s="83" customFormat="1" ht="12">
      <c r="A82" s="15"/>
      <c r="B82" s="111">
        <v>4709</v>
      </c>
      <c r="C82" s="206" t="s">
        <v>474</v>
      </c>
      <c r="D82" s="260">
        <v>300</v>
      </c>
      <c r="E82" s="260">
        <v>300</v>
      </c>
      <c r="F82" s="260"/>
      <c r="G82" s="260"/>
      <c r="H82" s="260"/>
      <c r="I82" s="242">
        <f t="shared" si="2"/>
        <v>0</v>
      </c>
      <c r="J82" s="242"/>
      <c r="K82" s="95"/>
    </row>
    <row r="83" spans="1:11" s="83" customFormat="1" ht="12" hidden="1">
      <c r="A83" s="15"/>
      <c r="B83" s="111">
        <v>4710</v>
      </c>
      <c r="C83" s="206" t="s">
        <v>770</v>
      </c>
      <c r="D83" s="260"/>
      <c r="E83" s="260">
        <v>402</v>
      </c>
      <c r="F83" s="260"/>
      <c r="G83" s="260"/>
      <c r="H83" s="260"/>
      <c r="I83" s="242" t="e">
        <f t="shared" si="2"/>
        <v>#DIV/0!</v>
      </c>
      <c r="J83" s="242" t="e">
        <f t="shared" si="3"/>
        <v>#DIV/0!</v>
      </c>
      <c r="K83" s="95"/>
    </row>
    <row r="84" spans="1:11" s="83" customFormat="1" ht="12">
      <c r="A84" s="15"/>
      <c r="B84" s="111">
        <v>4711</v>
      </c>
      <c r="C84" s="206" t="s">
        <v>487</v>
      </c>
      <c r="D84" s="260">
        <v>300</v>
      </c>
      <c r="E84" s="260">
        <v>300</v>
      </c>
      <c r="F84" s="260">
        <v>584</v>
      </c>
      <c r="G84" s="260">
        <v>584</v>
      </c>
      <c r="H84" s="260">
        <v>584</v>
      </c>
      <c r="I84" s="242">
        <f t="shared" si="2"/>
        <v>1.9466666666666668</v>
      </c>
      <c r="J84" s="242">
        <f t="shared" si="3"/>
        <v>1</v>
      </c>
      <c r="K84" s="95"/>
    </row>
    <row r="85" spans="1:11" s="83" customFormat="1" ht="12">
      <c r="A85" s="15"/>
      <c r="B85" s="111">
        <v>4712</v>
      </c>
      <c r="C85" s="206" t="s">
        <v>488</v>
      </c>
      <c r="D85" s="260">
        <v>300</v>
      </c>
      <c r="E85" s="260">
        <v>300</v>
      </c>
      <c r="F85" s="260">
        <v>346</v>
      </c>
      <c r="G85" s="260">
        <v>346</v>
      </c>
      <c r="H85" s="260">
        <v>346</v>
      </c>
      <c r="I85" s="242">
        <f t="shared" si="2"/>
        <v>1.1533333333333333</v>
      </c>
      <c r="J85" s="242">
        <f t="shared" si="3"/>
        <v>1</v>
      </c>
      <c r="K85" s="95"/>
    </row>
    <row r="86" spans="1:11" s="83" customFormat="1" ht="12">
      <c r="A86" s="15"/>
      <c r="B86" s="111">
        <v>4713</v>
      </c>
      <c r="C86" s="206" t="s">
        <v>752</v>
      </c>
      <c r="D86" s="260"/>
      <c r="E86" s="260">
        <v>10</v>
      </c>
      <c r="F86" s="260">
        <v>10</v>
      </c>
      <c r="G86" s="260">
        <v>10</v>
      </c>
      <c r="H86" s="260">
        <v>10</v>
      </c>
      <c r="I86" s="242"/>
      <c r="J86" s="242">
        <f t="shared" si="3"/>
        <v>1</v>
      </c>
      <c r="K86" s="95"/>
    </row>
    <row r="87" spans="1:11" s="83" customFormat="1" ht="12">
      <c r="A87" s="15"/>
      <c r="B87" s="111">
        <v>4714</v>
      </c>
      <c r="C87" s="206" t="s">
        <v>751</v>
      </c>
      <c r="D87" s="260"/>
      <c r="E87" s="260">
        <v>48</v>
      </c>
      <c r="F87" s="260">
        <v>48</v>
      </c>
      <c r="G87" s="260">
        <v>48</v>
      </c>
      <c r="H87" s="260">
        <v>48</v>
      </c>
      <c r="I87" s="242"/>
      <c r="J87" s="242">
        <f t="shared" si="3"/>
        <v>1</v>
      </c>
      <c r="K87" s="95"/>
    </row>
    <row r="88" spans="1:11" s="83" customFormat="1" ht="12">
      <c r="A88" s="15"/>
      <c r="B88" s="111">
        <v>4717</v>
      </c>
      <c r="C88" s="206" t="s">
        <v>750</v>
      </c>
      <c r="D88" s="260"/>
      <c r="E88" s="260">
        <v>9</v>
      </c>
      <c r="F88" s="260">
        <v>9</v>
      </c>
      <c r="G88" s="260">
        <v>9</v>
      </c>
      <c r="H88" s="260">
        <v>9</v>
      </c>
      <c r="I88" s="242"/>
      <c r="J88" s="242">
        <f t="shared" si="3"/>
        <v>1</v>
      </c>
      <c r="K88" s="95"/>
    </row>
    <row r="89" spans="1:11" s="83" customFormat="1" ht="12">
      <c r="A89" s="15"/>
      <c r="B89" s="111">
        <v>4718</v>
      </c>
      <c r="C89" s="206" t="s">
        <v>747</v>
      </c>
      <c r="D89" s="260"/>
      <c r="E89" s="260">
        <v>159</v>
      </c>
      <c r="F89" s="260">
        <v>159</v>
      </c>
      <c r="G89" s="260">
        <v>168</v>
      </c>
      <c r="H89" s="260">
        <v>168</v>
      </c>
      <c r="I89" s="242"/>
      <c r="J89" s="242">
        <f t="shared" si="3"/>
        <v>1</v>
      </c>
      <c r="K89" s="95"/>
    </row>
    <row r="90" spans="1:11" s="83" customFormat="1" ht="12">
      <c r="A90" s="15"/>
      <c r="B90" s="111">
        <v>4719</v>
      </c>
      <c r="C90" s="206" t="s">
        <v>748</v>
      </c>
      <c r="D90" s="260">
        <v>350</v>
      </c>
      <c r="E90" s="260">
        <v>350</v>
      </c>
      <c r="F90" s="260"/>
      <c r="G90" s="260"/>
      <c r="H90" s="260"/>
      <c r="I90" s="242">
        <f t="shared" si="2"/>
        <v>0</v>
      </c>
      <c r="J90" s="242"/>
      <c r="K90" s="95"/>
    </row>
    <row r="91" spans="1:11" s="83" customFormat="1" ht="12">
      <c r="A91" s="15"/>
      <c r="B91" s="111">
        <v>4722</v>
      </c>
      <c r="C91" s="206" t="s">
        <v>765</v>
      </c>
      <c r="D91" s="260"/>
      <c r="E91" s="260">
        <v>120</v>
      </c>
      <c r="F91" s="260">
        <v>120</v>
      </c>
      <c r="G91" s="260">
        <v>127</v>
      </c>
      <c r="H91" s="260">
        <v>127</v>
      </c>
      <c r="I91" s="242"/>
      <c r="J91" s="242">
        <f t="shared" si="3"/>
        <v>1</v>
      </c>
      <c r="K91" s="95"/>
    </row>
    <row r="92" spans="1:11" s="83" customFormat="1" ht="12">
      <c r="A92" s="15"/>
      <c r="B92" s="111">
        <v>4728</v>
      </c>
      <c r="C92" s="373" t="s">
        <v>446</v>
      </c>
      <c r="D92" s="260"/>
      <c r="E92" s="260">
        <v>51</v>
      </c>
      <c r="F92" s="260">
        <v>51</v>
      </c>
      <c r="G92" s="260">
        <v>54</v>
      </c>
      <c r="H92" s="260">
        <v>54</v>
      </c>
      <c r="I92" s="242"/>
      <c r="J92" s="242">
        <f t="shared" si="3"/>
        <v>1</v>
      </c>
      <c r="K92" s="95"/>
    </row>
    <row r="93" spans="1:11" s="83" customFormat="1" ht="12">
      <c r="A93" s="15"/>
      <c r="B93" s="111">
        <v>4729</v>
      </c>
      <c r="C93" s="373" t="s">
        <v>493</v>
      </c>
      <c r="D93" s="260">
        <v>500</v>
      </c>
      <c r="E93" s="260">
        <v>500</v>
      </c>
      <c r="F93" s="260">
        <v>251</v>
      </c>
      <c r="G93" s="260">
        <v>251</v>
      </c>
      <c r="H93" s="260">
        <v>251</v>
      </c>
      <c r="I93" s="242">
        <f t="shared" si="2"/>
        <v>0.502</v>
      </c>
      <c r="J93" s="242">
        <f t="shared" si="3"/>
        <v>1</v>
      </c>
      <c r="K93" s="95"/>
    </row>
    <row r="94" spans="1:11" s="83" customFormat="1" ht="12">
      <c r="A94" s="15"/>
      <c r="B94" s="111">
        <v>4734</v>
      </c>
      <c r="C94" s="373" t="s">
        <v>319</v>
      </c>
      <c r="D94" s="260"/>
      <c r="E94" s="260">
        <v>7900</v>
      </c>
      <c r="F94" s="260">
        <v>7900</v>
      </c>
      <c r="G94" s="260">
        <v>0</v>
      </c>
      <c r="H94" s="260">
        <v>0</v>
      </c>
      <c r="I94" s="242"/>
      <c r="J94" s="242"/>
      <c r="K94" s="95"/>
    </row>
    <row r="95" spans="1:11" s="83" customFormat="1" ht="12">
      <c r="A95" s="15"/>
      <c r="B95" s="111">
        <v>4735</v>
      </c>
      <c r="C95" s="373" t="s">
        <v>320</v>
      </c>
      <c r="D95" s="260"/>
      <c r="E95" s="260">
        <v>8000</v>
      </c>
      <c r="F95" s="260">
        <v>8000</v>
      </c>
      <c r="G95" s="260"/>
      <c r="H95" s="260"/>
      <c r="I95" s="242"/>
      <c r="J95" s="242"/>
      <c r="K95" s="95"/>
    </row>
    <row r="96" spans="1:11" s="83" customFormat="1" ht="12">
      <c r="A96" s="15"/>
      <c r="B96" s="111">
        <v>4737</v>
      </c>
      <c r="C96" s="373" t="s">
        <v>321</v>
      </c>
      <c r="D96" s="260"/>
      <c r="E96" s="260">
        <v>3700</v>
      </c>
      <c r="F96" s="260">
        <v>3700</v>
      </c>
      <c r="G96" s="260">
        <v>400</v>
      </c>
      <c r="H96" s="260">
        <v>400</v>
      </c>
      <c r="I96" s="242"/>
      <c r="J96" s="242">
        <f t="shared" si="3"/>
        <v>1</v>
      </c>
      <c r="K96" s="95"/>
    </row>
    <row r="97" spans="1:11" s="83" customFormat="1" ht="12">
      <c r="A97" s="111"/>
      <c r="B97" s="111">
        <v>4739</v>
      </c>
      <c r="C97" s="206" t="s">
        <v>447</v>
      </c>
      <c r="D97" s="260"/>
      <c r="E97" s="260">
        <v>63</v>
      </c>
      <c r="F97" s="260">
        <v>63</v>
      </c>
      <c r="G97" s="260">
        <v>67</v>
      </c>
      <c r="H97" s="260">
        <v>67</v>
      </c>
      <c r="I97" s="242"/>
      <c r="J97" s="242">
        <f t="shared" si="3"/>
        <v>1</v>
      </c>
      <c r="K97" s="95"/>
    </row>
    <row r="98" spans="1:11" s="83" customFormat="1" ht="12">
      <c r="A98" s="111"/>
      <c r="B98" s="111">
        <v>4741</v>
      </c>
      <c r="C98" s="206" t="s">
        <v>322</v>
      </c>
      <c r="D98" s="260"/>
      <c r="E98" s="260">
        <v>1900</v>
      </c>
      <c r="F98" s="260">
        <v>1900</v>
      </c>
      <c r="G98" s="260">
        <v>1050</v>
      </c>
      <c r="H98" s="260">
        <v>1050</v>
      </c>
      <c r="I98" s="242"/>
      <c r="J98" s="242">
        <f t="shared" si="3"/>
        <v>1</v>
      </c>
      <c r="K98" s="95"/>
    </row>
    <row r="99" spans="1:11" s="83" customFormat="1" ht="12">
      <c r="A99" s="111"/>
      <c r="B99" s="111">
        <v>4742</v>
      </c>
      <c r="C99" s="206" t="s">
        <v>323</v>
      </c>
      <c r="D99" s="260"/>
      <c r="E99" s="260">
        <v>900</v>
      </c>
      <c r="F99" s="260">
        <v>900</v>
      </c>
      <c r="G99" s="260">
        <v>0</v>
      </c>
      <c r="H99" s="260">
        <v>0</v>
      </c>
      <c r="I99" s="242"/>
      <c r="J99" s="242"/>
      <c r="K99" s="95"/>
    </row>
    <row r="100" spans="1:11" s="83" customFormat="1" ht="12">
      <c r="A100" s="111"/>
      <c r="B100" s="111">
        <v>4743</v>
      </c>
      <c r="C100" s="206" t="s">
        <v>324</v>
      </c>
      <c r="D100" s="260"/>
      <c r="E100" s="260">
        <v>300</v>
      </c>
      <c r="F100" s="260">
        <v>300</v>
      </c>
      <c r="G100" s="260">
        <v>0</v>
      </c>
      <c r="H100" s="260">
        <v>0</v>
      </c>
      <c r="I100" s="242"/>
      <c r="J100" s="242"/>
      <c r="K100" s="95"/>
    </row>
    <row r="101" spans="1:11" s="83" customFormat="1" ht="12">
      <c r="A101" s="111"/>
      <c r="B101" s="111">
        <v>4744</v>
      </c>
      <c r="C101" s="206" t="s">
        <v>489</v>
      </c>
      <c r="D101" s="260">
        <v>200</v>
      </c>
      <c r="E101" s="260">
        <v>200</v>
      </c>
      <c r="F101" s="260">
        <v>29</v>
      </c>
      <c r="G101" s="260">
        <v>29</v>
      </c>
      <c r="H101" s="260">
        <v>29</v>
      </c>
      <c r="I101" s="242">
        <f t="shared" si="2"/>
        <v>0.145</v>
      </c>
      <c r="J101" s="242">
        <f t="shared" si="3"/>
        <v>1</v>
      </c>
      <c r="K101" s="95"/>
    </row>
    <row r="102" spans="1:11" s="83" customFormat="1" ht="12">
      <c r="A102" s="111"/>
      <c r="B102" s="111">
        <v>4749</v>
      </c>
      <c r="C102" s="206" t="s">
        <v>325</v>
      </c>
      <c r="D102" s="260"/>
      <c r="E102" s="260">
        <v>5000</v>
      </c>
      <c r="F102" s="260">
        <v>5000</v>
      </c>
      <c r="G102" s="260">
        <v>0</v>
      </c>
      <c r="H102" s="260">
        <v>0</v>
      </c>
      <c r="I102" s="242"/>
      <c r="J102" s="242"/>
      <c r="K102" s="95"/>
    </row>
    <row r="103" spans="1:11" s="83" customFormat="1" ht="12">
      <c r="A103" s="111"/>
      <c r="B103" s="111">
        <v>4756</v>
      </c>
      <c r="C103" s="206" t="s">
        <v>448</v>
      </c>
      <c r="D103" s="260"/>
      <c r="E103" s="260">
        <v>41</v>
      </c>
      <c r="F103" s="260">
        <v>41</v>
      </c>
      <c r="G103" s="260">
        <v>41</v>
      </c>
      <c r="H103" s="260">
        <v>41</v>
      </c>
      <c r="I103" s="242"/>
      <c r="J103" s="242">
        <f t="shared" si="3"/>
        <v>1</v>
      </c>
      <c r="K103" s="95"/>
    </row>
    <row r="104" spans="1:11" s="83" customFormat="1" ht="12">
      <c r="A104" s="120"/>
      <c r="B104" s="120">
        <v>4758</v>
      </c>
      <c r="C104" s="42" t="s">
        <v>326</v>
      </c>
      <c r="D104" s="291"/>
      <c r="E104" s="291">
        <v>2500</v>
      </c>
      <c r="F104" s="291">
        <v>2500</v>
      </c>
      <c r="G104" s="291">
        <v>0</v>
      </c>
      <c r="H104" s="291">
        <v>0</v>
      </c>
      <c r="I104" s="500"/>
      <c r="J104" s="500"/>
      <c r="K104" s="112"/>
    </row>
    <row r="105" spans="1:11" s="83" customFormat="1" ht="12">
      <c r="A105" s="111"/>
      <c r="B105" s="111">
        <v>4761</v>
      </c>
      <c r="C105" s="206" t="s">
        <v>449</v>
      </c>
      <c r="D105" s="260"/>
      <c r="E105" s="260">
        <v>47</v>
      </c>
      <c r="F105" s="260">
        <v>47</v>
      </c>
      <c r="G105" s="260">
        <v>50</v>
      </c>
      <c r="H105" s="260">
        <v>50</v>
      </c>
      <c r="I105" s="242"/>
      <c r="J105" s="242">
        <f t="shared" si="3"/>
        <v>1</v>
      </c>
      <c r="K105" s="95"/>
    </row>
    <row r="106" spans="1:11" s="83" customFormat="1" ht="12">
      <c r="A106" s="111"/>
      <c r="B106" s="111">
        <v>4762</v>
      </c>
      <c r="C106" s="206" t="s">
        <v>719</v>
      </c>
      <c r="D106" s="260"/>
      <c r="E106" s="260">
        <v>249</v>
      </c>
      <c r="F106" s="260">
        <v>249</v>
      </c>
      <c r="G106" s="260">
        <v>249</v>
      </c>
      <c r="H106" s="260">
        <v>249</v>
      </c>
      <c r="I106" s="242"/>
      <c r="J106" s="242">
        <f t="shared" si="3"/>
        <v>1</v>
      </c>
      <c r="K106" s="95"/>
    </row>
    <row r="107" spans="1:11" s="83" customFormat="1" ht="12">
      <c r="A107" s="111"/>
      <c r="B107" s="111">
        <v>4763</v>
      </c>
      <c r="C107" s="206" t="s">
        <v>450</v>
      </c>
      <c r="D107" s="260"/>
      <c r="E107" s="260">
        <v>36</v>
      </c>
      <c r="F107" s="260">
        <v>36</v>
      </c>
      <c r="G107" s="260">
        <v>38</v>
      </c>
      <c r="H107" s="260">
        <v>38</v>
      </c>
      <c r="I107" s="242"/>
      <c r="J107" s="242">
        <f t="shared" si="3"/>
        <v>1</v>
      </c>
      <c r="K107" s="95"/>
    </row>
    <row r="108" spans="1:11" s="83" customFormat="1" ht="12">
      <c r="A108" s="111"/>
      <c r="B108" s="111">
        <v>4764</v>
      </c>
      <c r="C108" s="206" t="s">
        <v>142</v>
      </c>
      <c r="D108" s="260"/>
      <c r="E108" s="260">
        <v>78</v>
      </c>
      <c r="F108" s="260">
        <v>78</v>
      </c>
      <c r="G108" s="260">
        <v>82</v>
      </c>
      <c r="H108" s="260">
        <v>82</v>
      </c>
      <c r="I108" s="242"/>
      <c r="J108" s="242">
        <f t="shared" si="3"/>
        <v>1</v>
      </c>
      <c r="K108" s="95"/>
    </row>
    <row r="109" spans="1:11" s="83" customFormat="1" ht="12">
      <c r="A109" s="111"/>
      <c r="B109" s="111">
        <v>4765</v>
      </c>
      <c r="C109" s="206" t="s">
        <v>490</v>
      </c>
      <c r="D109" s="260">
        <v>400</v>
      </c>
      <c r="E109" s="260">
        <v>400</v>
      </c>
      <c r="F109" s="260">
        <v>431</v>
      </c>
      <c r="G109" s="260">
        <v>431</v>
      </c>
      <c r="H109" s="260">
        <v>431</v>
      </c>
      <c r="I109" s="242">
        <f t="shared" si="2"/>
        <v>1.0775</v>
      </c>
      <c r="J109" s="242">
        <f t="shared" si="3"/>
        <v>1</v>
      </c>
      <c r="K109" s="95"/>
    </row>
    <row r="110" spans="1:11" s="83" customFormat="1" ht="12">
      <c r="A110" s="111"/>
      <c r="B110" s="111">
        <v>4766</v>
      </c>
      <c r="C110" s="206" t="s">
        <v>749</v>
      </c>
      <c r="D110" s="260"/>
      <c r="E110" s="260">
        <v>234</v>
      </c>
      <c r="F110" s="260">
        <v>234</v>
      </c>
      <c r="G110" s="260">
        <v>248</v>
      </c>
      <c r="H110" s="260">
        <v>248</v>
      </c>
      <c r="I110" s="242"/>
      <c r="J110" s="242">
        <f t="shared" si="3"/>
        <v>1</v>
      </c>
      <c r="K110" s="95"/>
    </row>
    <row r="111" spans="1:11" s="83" customFormat="1" ht="12">
      <c r="A111" s="111"/>
      <c r="B111" s="82">
        <v>4768</v>
      </c>
      <c r="C111" s="206" t="s">
        <v>327</v>
      </c>
      <c r="D111" s="260"/>
      <c r="E111" s="260">
        <v>2000</v>
      </c>
      <c r="F111" s="260">
        <v>2000</v>
      </c>
      <c r="G111" s="260">
        <v>1232</v>
      </c>
      <c r="H111" s="260">
        <v>1232</v>
      </c>
      <c r="I111" s="242"/>
      <c r="J111" s="242">
        <f t="shared" si="3"/>
        <v>1</v>
      </c>
      <c r="K111" s="95"/>
    </row>
    <row r="112" spans="1:11" s="83" customFormat="1" ht="12">
      <c r="A112" s="111"/>
      <c r="B112" s="82">
        <v>4770</v>
      </c>
      <c r="C112" s="206" t="s">
        <v>486</v>
      </c>
      <c r="D112" s="260">
        <v>300</v>
      </c>
      <c r="E112" s="260">
        <v>300</v>
      </c>
      <c r="F112" s="260">
        <v>982</v>
      </c>
      <c r="G112" s="260">
        <v>982</v>
      </c>
      <c r="H112" s="260">
        <v>982</v>
      </c>
      <c r="I112" s="242">
        <f t="shared" si="2"/>
        <v>3.2733333333333334</v>
      </c>
      <c r="J112" s="242">
        <f t="shared" si="3"/>
        <v>1</v>
      </c>
      <c r="K112" s="95"/>
    </row>
    <row r="113" spans="1:11" s="83" customFormat="1" ht="12">
      <c r="A113" s="111"/>
      <c r="B113" s="82">
        <v>4771</v>
      </c>
      <c r="C113" s="206" t="s">
        <v>494</v>
      </c>
      <c r="D113" s="260">
        <v>500</v>
      </c>
      <c r="E113" s="260">
        <v>500</v>
      </c>
      <c r="F113" s="260">
        <v>1741</v>
      </c>
      <c r="G113" s="260">
        <v>1741</v>
      </c>
      <c r="H113" s="260">
        <v>1741</v>
      </c>
      <c r="I113" s="242">
        <f t="shared" si="2"/>
        <v>3.482</v>
      </c>
      <c r="J113" s="242">
        <f t="shared" si="3"/>
        <v>1</v>
      </c>
      <c r="K113" s="95"/>
    </row>
    <row r="114" spans="1:11" s="83" customFormat="1" ht="12">
      <c r="A114" s="111"/>
      <c r="B114" s="82">
        <v>4772</v>
      </c>
      <c r="C114" s="206" t="s">
        <v>274</v>
      </c>
      <c r="D114" s="260">
        <v>450</v>
      </c>
      <c r="E114" s="260">
        <v>450</v>
      </c>
      <c r="F114" s="260">
        <v>1879</v>
      </c>
      <c r="G114" s="260">
        <v>1879</v>
      </c>
      <c r="H114" s="260">
        <v>1879</v>
      </c>
      <c r="I114" s="242">
        <f t="shared" si="2"/>
        <v>4.1755555555555555</v>
      </c>
      <c r="J114" s="242">
        <f t="shared" si="3"/>
        <v>1</v>
      </c>
      <c r="K114" s="95"/>
    </row>
    <row r="115" spans="1:11" s="83" customFormat="1" ht="12">
      <c r="A115" s="111"/>
      <c r="B115" s="82">
        <v>4773</v>
      </c>
      <c r="C115" s="206" t="s">
        <v>495</v>
      </c>
      <c r="D115" s="260">
        <v>300</v>
      </c>
      <c r="E115" s="260">
        <v>300</v>
      </c>
      <c r="F115" s="260"/>
      <c r="G115" s="260"/>
      <c r="H115" s="260"/>
      <c r="I115" s="242">
        <f t="shared" si="2"/>
        <v>0</v>
      </c>
      <c r="J115" s="242"/>
      <c r="K115" s="95"/>
    </row>
    <row r="116" spans="1:11" s="83" customFormat="1" ht="12">
      <c r="A116" s="111"/>
      <c r="B116" s="82">
        <v>4774</v>
      </c>
      <c r="C116" s="206" t="s">
        <v>496</v>
      </c>
      <c r="D116" s="260">
        <v>950</v>
      </c>
      <c r="E116" s="260">
        <v>950</v>
      </c>
      <c r="F116" s="260">
        <v>1249</v>
      </c>
      <c r="G116" s="260">
        <v>1249</v>
      </c>
      <c r="H116" s="260">
        <v>1249</v>
      </c>
      <c r="I116" s="242">
        <f t="shared" si="2"/>
        <v>1.3147368421052632</v>
      </c>
      <c r="J116" s="242">
        <f t="shared" si="3"/>
        <v>1</v>
      </c>
      <c r="K116" s="95"/>
    </row>
    <row r="117" spans="1:11" s="83" customFormat="1" ht="12">
      <c r="A117" s="111"/>
      <c r="B117" s="82">
        <v>4775</v>
      </c>
      <c r="C117" s="206" t="s">
        <v>497</v>
      </c>
      <c r="D117" s="260">
        <v>1600</v>
      </c>
      <c r="E117" s="260">
        <v>1600</v>
      </c>
      <c r="F117" s="260">
        <v>1623</v>
      </c>
      <c r="G117" s="260">
        <v>1623</v>
      </c>
      <c r="H117" s="260">
        <v>1623</v>
      </c>
      <c r="I117" s="242">
        <f t="shared" si="2"/>
        <v>1.014375</v>
      </c>
      <c r="J117" s="242">
        <f t="shared" si="3"/>
        <v>1</v>
      </c>
      <c r="K117" s="95"/>
    </row>
    <row r="118" spans="1:11" s="83" customFormat="1" ht="12">
      <c r="A118" s="111"/>
      <c r="B118" s="82">
        <v>4776</v>
      </c>
      <c r="C118" s="95" t="s">
        <v>504</v>
      </c>
      <c r="D118" s="260">
        <v>9500</v>
      </c>
      <c r="E118" s="260">
        <v>9500</v>
      </c>
      <c r="F118" s="260"/>
      <c r="G118" s="260"/>
      <c r="H118" s="260"/>
      <c r="I118" s="242">
        <f t="shared" si="2"/>
        <v>0</v>
      </c>
      <c r="J118" s="242"/>
      <c r="K118" s="95"/>
    </row>
    <row r="119" spans="1:11" s="83" customFormat="1" ht="12">
      <c r="A119" s="111"/>
      <c r="B119" s="82">
        <v>4777</v>
      </c>
      <c r="C119" s="95" t="s">
        <v>282</v>
      </c>
      <c r="D119" s="260">
        <v>300</v>
      </c>
      <c r="E119" s="260">
        <v>300</v>
      </c>
      <c r="F119" s="260">
        <v>8724</v>
      </c>
      <c r="G119" s="260">
        <v>8724</v>
      </c>
      <c r="H119" s="260">
        <v>9724</v>
      </c>
      <c r="I119" s="242">
        <f t="shared" si="2"/>
        <v>32.413333333333334</v>
      </c>
      <c r="J119" s="242">
        <f t="shared" si="3"/>
        <v>1.1146263182026592</v>
      </c>
      <c r="K119" s="95"/>
    </row>
    <row r="120" spans="1:11" s="83" customFormat="1" ht="12">
      <c r="A120" s="111"/>
      <c r="B120" s="82">
        <v>4778</v>
      </c>
      <c r="C120" s="95" t="s">
        <v>606</v>
      </c>
      <c r="D120" s="260">
        <v>2700</v>
      </c>
      <c r="E120" s="260">
        <v>2700</v>
      </c>
      <c r="F120" s="260"/>
      <c r="G120" s="260"/>
      <c r="H120" s="260"/>
      <c r="I120" s="242">
        <f t="shared" si="2"/>
        <v>0</v>
      </c>
      <c r="J120" s="242"/>
      <c r="K120" s="95"/>
    </row>
    <row r="121" spans="1:11" s="83" customFormat="1" ht="12">
      <c r="A121" s="111"/>
      <c r="B121" s="82">
        <v>4779</v>
      </c>
      <c r="C121" s="95" t="s">
        <v>607</v>
      </c>
      <c r="D121" s="260">
        <v>650</v>
      </c>
      <c r="E121" s="260">
        <v>650</v>
      </c>
      <c r="F121" s="260"/>
      <c r="G121" s="260"/>
      <c r="H121" s="260"/>
      <c r="I121" s="242">
        <f t="shared" si="2"/>
        <v>0</v>
      </c>
      <c r="J121" s="242"/>
      <c r="K121" s="95"/>
    </row>
    <row r="122" spans="1:11" s="83" customFormat="1" ht="12">
      <c r="A122" s="111"/>
      <c r="B122" s="82">
        <v>4780</v>
      </c>
      <c r="C122" s="95" t="s">
        <v>608</v>
      </c>
      <c r="D122" s="260">
        <v>50</v>
      </c>
      <c r="E122" s="260">
        <v>50</v>
      </c>
      <c r="F122" s="260">
        <v>16</v>
      </c>
      <c r="G122" s="260">
        <v>16</v>
      </c>
      <c r="H122" s="260">
        <v>16</v>
      </c>
      <c r="I122" s="242">
        <f t="shared" si="2"/>
        <v>0.32</v>
      </c>
      <c r="J122" s="242">
        <f t="shared" si="3"/>
        <v>1</v>
      </c>
      <c r="K122" s="95"/>
    </row>
    <row r="123" spans="1:11" s="83" customFormat="1" ht="12">
      <c r="A123" s="111"/>
      <c r="B123" s="82">
        <v>4781</v>
      </c>
      <c r="C123" s="206" t="s">
        <v>283</v>
      </c>
      <c r="D123" s="260">
        <v>2600</v>
      </c>
      <c r="E123" s="260">
        <v>2600</v>
      </c>
      <c r="F123" s="260">
        <v>2606</v>
      </c>
      <c r="G123" s="260">
        <v>2606</v>
      </c>
      <c r="H123" s="260">
        <v>2606</v>
      </c>
      <c r="I123" s="242">
        <f t="shared" si="2"/>
        <v>1.0023076923076923</v>
      </c>
      <c r="J123" s="242">
        <f t="shared" si="3"/>
        <v>1</v>
      </c>
      <c r="K123" s="95"/>
    </row>
    <row r="124" spans="1:11" s="83" customFormat="1" ht="12">
      <c r="A124" s="111"/>
      <c r="B124" s="82">
        <v>4782</v>
      </c>
      <c r="C124" s="206" t="s">
        <v>609</v>
      </c>
      <c r="D124" s="260">
        <v>4800</v>
      </c>
      <c r="E124" s="260">
        <v>4800</v>
      </c>
      <c r="F124" s="260"/>
      <c r="G124" s="260"/>
      <c r="H124" s="260"/>
      <c r="I124" s="242">
        <f t="shared" si="2"/>
        <v>0</v>
      </c>
      <c r="J124" s="242"/>
      <c r="K124" s="95"/>
    </row>
    <row r="125" spans="1:11" s="83" customFormat="1" ht="12">
      <c r="A125" s="111"/>
      <c r="B125" s="82">
        <v>4783</v>
      </c>
      <c r="C125" s="209" t="s">
        <v>160</v>
      </c>
      <c r="D125" s="260">
        <v>650</v>
      </c>
      <c r="E125" s="260">
        <v>650</v>
      </c>
      <c r="F125" s="260">
        <v>650</v>
      </c>
      <c r="G125" s="260">
        <v>0</v>
      </c>
      <c r="H125" s="260">
        <v>0</v>
      </c>
      <c r="I125" s="242">
        <f t="shared" si="2"/>
        <v>0</v>
      </c>
      <c r="J125" s="242"/>
      <c r="K125" s="95"/>
    </row>
    <row r="126" spans="1:11" s="83" customFormat="1" ht="12">
      <c r="A126" s="111"/>
      <c r="B126" s="82">
        <v>4784</v>
      </c>
      <c r="C126" s="206" t="s">
        <v>611</v>
      </c>
      <c r="D126" s="260">
        <v>700</v>
      </c>
      <c r="E126" s="260">
        <v>700</v>
      </c>
      <c r="F126" s="260">
        <v>700</v>
      </c>
      <c r="G126" s="260">
        <v>700</v>
      </c>
      <c r="H126" s="260">
        <v>700</v>
      </c>
      <c r="I126" s="242">
        <f t="shared" si="2"/>
        <v>1</v>
      </c>
      <c r="J126" s="242">
        <f t="shared" si="3"/>
        <v>1</v>
      </c>
      <c r="K126" s="95"/>
    </row>
    <row r="127" spans="1:11" s="83" customFormat="1" ht="12">
      <c r="A127" s="111"/>
      <c r="B127" s="82">
        <v>4785</v>
      </c>
      <c r="C127" s="206" t="s">
        <v>612</v>
      </c>
      <c r="D127" s="260">
        <v>5000</v>
      </c>
      <c r="E127" s="260">
        <v>5000</v>
      </c>
      <c r="F127" s="260"/>
      <c r="G127" s="260"/>
      <c r="H127" s="260"/>
      <c r="I127" s="242">
        <f t="shared" si="2"/>
        <v>0</v>
      </c>
      <c r="J127" s="242"/>
      <c r="K127" s="95"/>
    </row>
    <row r="128" spans="1:11" s="83" customFormat="1" ht="12">
      <c r="A128" s="111"/>
      <c r="B128" s="82">
        <v>4786</v>
      </c>
      <c r="C128" s="206" t="s">
        <v>613</v>
      </c>
      <c r="D128" s="260">
        <v>3500</v>
      </c>
      <c r="E128" s="260">
        <v>3500</v>
      </c>
      <c r="F128" s="260">
        <v>382</v>
      </c>
      <c r="G128" s="260">
        <v>382</v>
      </c>
      <c r="H128" s="260">
        <v>382</v>
      </c>
      <c r="I128" s="242">
        <f t="shared" si="2"/>
        <v>0.10914285714285714</v>
      </c>
      <c r="J128" s="242">
        <f t="shared" si="3"/>
        <v>1</v>
      </c>
      <c r="K128" s="95"/>
    </row>
    <row r="129" spans="1:11" s="83" customFormat="1" ht="12">
      <c r="A129" s="111"/>
      <c r="B129" s="82">
        <v>4787</v>
      </c>
      <c r="C129" s="209" t="s">
        <v>614</v>
      </c>
      <c r="D129" s="260">
        <v>3000</v>
      </c>
      <c r="E129" s="260">
        <v>3000</v>
      </c>
      <c r="F129" s="260">
        <v>2089</v>
      </c>
      <c r="G129" s="260">
        <v>2089</v>
      </c>
      <c r="H129" s="260">
        <v>2089</v>
      </c>
      <c r="I129" s="242">
        <f t="shared" si="2"/>
        <v>0.6963333333333334</v>
      </c>
      <c r="J129" s="242">
        <f t="shared" si="3"/>
        <v>1</v>
      </c>
      <c r="K129" s="95"/>
    </row>
    <row r="130" spans="1:11" s="83" customFormat="1" ht="12">
      <c r="A130" s="111"/>
      <c r="B130" s="82">
        <v>4788</v>
      </c>
      <c r="C130" s="233" t="s">
        <v>615</v>
      </c>
      <c r="D130" s="260">
        <v>4100</v>
      </c>
      <c r="E130" s="260">
        <v>4100</v>
      </c>
      <c r="F130" s="260">
        <v>5396</v>
      </c>
      <c r="G130" s="260">
        <v>5396</v>
      </c>
      <c r="H130" s="260">
        <v>5396</v>
      </c>
      <c r="I130" s="242">
        <f t="shared" si="2"/>
        <v>1.3160975609756098</v>
      </c>
      <c r="J130" s="242">
        <f t="shared" si="3"/>
        <v>1</v>
      </c>
      <c r="K130" s="95"/>
    </row>
    <row r="131" spans="1:11" s="83" customFormat="1" ht="12">
      <c r="A131" s="111"/>
      <c r="B131" s="82">
        <v>4789</v>
      </c>
      <c r="C131" s="233" t="s">
        <v>616</v>
      </c>
      <c r="D131" s="260">
        <v>800</v>
      </c>
      <c r="E131" s="260">
        <v>800</v>
      </c>
      <c r="F131" s="260">
        <v>800</v>
      </c>
      <c r="G131" s="260">
        <v>800</v>
      </c>
      <c r="H131" s="260">
        <v>800</v>
      </c>
      <c r="I131" s="242">
        <f t="shared" si="2"/>
        <v>1</v>
      </c>
      <c r="J131" s="242">
        <f t="shared" si="3"/>
        <v>1</v>
      </c>
      <c r="K131" s="95"/>
    </row>
    <row r="132" spans="1:11" s="83" customFormat="1" ht="12">
      <c r="A132" s="111"/>
      <c r="B132" s="82">
        <v>4790</v>
      </c>
      <c r="C132" s="233" t="s">
        <v>284</v>
      </c>
      <c r="D132" s="260">
        <v>2400</v>
      </c>
      <c r="E132" s="260">
        <v>2400</v>
      </c>
      <c r="F132" s="260">
        <v>2788</v>
      </c>
      <c r="G132" s="260">
        <v>2788</v>
      </c>
      <c r="H132" s="260">
        <v>2788</v>
      </c>
      <c r="I132" s="242">
        <f t="shared" si="2"/>
        <v>1.1616666666666666</v>
      </c>
      <c r="J132" s="242">
        <f t="shared" si="3"/>
        <v>1</v>
      </c>
      <c r="K132" s="95"/>
    </row>
    <row r="133" spans="1:11" s="83" customFormat="1" ht="12">
      <c r="A133" s="111"/>
      <c r="B133" s="82">
        <v>4791</v>
      </c>
      <c r="C133" s="233" t="s">
        <v>617</v>
      </c>
      <c r="D133" s="260">
        <v>2500</v>
      </c>
      <c r="E133" s="260">
        <v>2500</v>
      </c>
      <c r="F133" s="260"/>
      <c r="G133" s="260"/>
      <c r="H133" s="260"/>
      <c r="I133" s="242">
        <f t="shared" si="2"/>
        <v>0</v>
      </c>
      <c r="J133" s="242"/>
      <c r="K133" s="95"/>
    </row>
    <row r="134" spans="1:11" s="83" customFormat="1" ht="12">
      <c r="A134" s="111"/>
      <c r="B134" s="82">
        <v>4792</v>
      </c>
      <c r="C134" s="206" t="s">
        <v>491</v>
      </c>
      <c r="D134" s="260">
        <v>400</v>
      </c>
      <c r="E134" s="260">
        <v>400</v>
      </c>
      <c r="F134" s="260">
        <v>346</v>
      </c>
      <c r="G134" s="260">
        <v>346</v>
      </c>
      <c r="H134" s="260">
        <v>346</v>
      </c>
      <c r="I134" s="242">
        <f t="shared" si="2"/>
        <v>0.865</v>
      </c>
      <c r="J134" s="242">
        <f t="shared" si="3"/>
        <v>1</v>
      </c>
      <c r="K134" s="95"/>
    </row>
    <row r="135" spans="1:11" s="83" customFormat="1" ht="12">
      <c r="A135" s="111"/>
      <c r="B135" s="82">
        <v>4793</v>
      </c>
      <c r="C135" s="206" t="s">
        <v>162</v>
      </c>
      <c r="D135" s="260">
        <v>150</v>
      </c>
      <c r="E135" s="260">
        <v>150</v>
      </c>
      <c r="F135" s="260">
        <v>125</v>
      </c>
      <c r="G135" s="260">
        <v>125</v>
      </c>
      <c r="H135" s="260">
        <v>125</v>
      </c>
      <c r="I135" s="242">
        <f t="shared" si="2"/>
        <v>0.8333333333333334</v>
      </c>
      <c r="J135" s="242">
        <f t="shared" si="3"/>
        <v>1</v>
      </c>
      <c r="K135" s="95"/>
    </row>
    <row r="136" spans="1:11" s="83" customFormat="1" ht="12">
      <c r="A136" s="140"/>
      <c r="B136" s="111">
        <v>4794</v>
      </c>
      <c r="C136" s="206" t="s">
        <v>605</v>
      </c>
      <c r="D136" s="260">
        <v>600</v>
      </c>
      <c r="E136" s="260">
        <v>600</v>
      </c>
      <c r="F136" s="260">
        <v>0</v>
      </c>
      <c r="G136" s="260">
        <v>0</v>
      </c>
      <c r="H136" s="260">
        <v>0</v>
      </c>
      <c r="I136" s="242">
        <f t="shared" si="2"/>
        <v>0</v>
      </c>
      <c r="J136" s="242"/>
      <c r="K136" s="95"/>
    </row>
    <row r="137" spans="1:11" s="83" customFormat="1" ht="12">
      <c r="A137" s="140"/>
      <c r="B137" s="111">
        <v>4795</v>
      </c>
      <c r="C137" s="206" t="s">
        <v>328</v>
      </c>
      <c r="D137" s="260"/>
      <c r="E137" s="260">
        <v>6000</v>
      </c>
      <c r="F137" s="260">
        <v>6000</v>
      </c>
      <c r="G137" s="260">
        <v>0</v>
      </c>
      <c r="H137" s="260">
        <v>0</v>
      </c>
      <c r="I137" s="242"/>
      <c r="J137" s="242"/>
      <c r="K137" s="95"/>
    </row>
    <row r="138" spans="1:11" s="83" customFormat="1" ht="12">
      <c r="A138" s="140"/>
      <c r="B138" s="111">
        <v>4796</v>
      </c>
      <c r="C138" s="206" t="s">
        <v>331</v>
      </c>
      <c r="D138" s="260"/>
      <c r="E138" s="260">
        <v>5300</v>
      </c>
      <c r="F138" s="260">
        <v>5300</v>
      </c>
      <c r="G138" s="260">
        <v>0</v>
      </c>
      <c r="H138" s="260">
        <v>0</v>
      </c>
      <c r="I138" s="242"/>
      <c r="J138" s="242"/>
      <c r="K138" s="95"/>
    </row>
    <row r="139" spans="1:11" s="83" customFormat="1" ht="12">
      <c r="A139" s="140"/>
      <c r="B139" s="111">
        <v>4797</v>
      </c>
      <c r="C139" s="206" t="s">
        <v>332</v>
      </c>
      <c r="D139" s="260"/>
      <c r="E139" s="260">
        <v>2500</v>
      </c>
      <c r="F139" s="260">
        <v>2500</v>
      </c>
      <c r="G139" s="260">
        <v>0</v>
      </c>
      <c r="H139" s="260">
        <v>0</v>
      </c>
      <c r="I139" s="242"/>
      <c r="J139" s="242"/>
      <c r="K139" s="95"/>
    </row>
    <row r="140" spans="1:11" s="83" customFormat="1" ht="12">
      <c r="A140" s="140"/>
      <c r="B140" s="111">
        <v>4798</v>
      </c>
      <c r="C140" s="206" t="s">
        <v>329</v>
      </c>
      <c r="D140" s="260"/>
      <c r="E140" s="260">
        <v>1100</v>
      </c>
      <c r="F140" s="260">
        <v>1100</v>
      </c>
      <c r="G140" s="260">
        <v>0</v>
      </c>
      <c r="H140" s="260">
        <v>0</v>
      </c>
      <c r="I140" s="242"/>
      <c r="J140" s="242"/>
      <c r="K140" s="95"/>
    </row>
    <row r="141" spans="1:11" s="83" customFormat="1" ht="12" hidden="1">
      <c r="A141" s="140"/>
      <c r="B141" s="111">
        <v>4799</v>
      </c>
      <c r="C141" s="206" t="s">
        <v>330</v>
      </c>
      <c r="D141" s="260"/>
      <c r="E141" s="260">
        <v>1398</v>
      </c>
      <c r="F141" s="260">
        <v>0</v>
      </c>
      <c r="G141" s="260">
        <v>0</v>
      </c>
      <c r="H141" s="260">
        <v>0</v>
      </c>
      <c r="I141" s="242"/>
      <c r="J141" s="242" t="e">
        <f aca="true" t="shared" si="4" ref="J141:J202">H141/G141</f>
        <v>#DIV/0!</v>
      </c>
      <c r="K141" s="95"/>
    </row>
    <row r="142" spans="1:11" s="83" customFormat="1" ht="12">
      <c r="A142" s="140"/>
      <c r="B142" s="111">
        <v>4817</v>
      </c>
      <c r="C142" s="209" t="s">
        <v>753</v>
      </c>
      <c r="D142" s="260"/>
      <c r="E142" s="260">
        <v>220</v>
      </c>
      <c r="F142" s="260">
        <v>220</v>
      </c>
      <c r="G142" s="260">
        <v>232</v>
      </c>
      <c r="H142" s="260">
        <v>232</v>
      </c>
      <c r="I142" s="242"/>
      <c r="J142" s="242">
        <f t="shared" si="4"/>
        <v>1</v>
      </c>
      <c r="K142" s="95"/>
    </row>
    <row r="143" spans="1:11" s="83" customFormat="1" ht="12">
      <c r="A143" s="140"/>
      <c r="B143" s="111">
        <v>4823</v>
      </c>
      <c r="C143" s="206" t="s">
        <v>452</v>
      </c>
      <c r="D143" s="260"/>
      <c r="E143" s="260">
        <v>197</v>
      </c>
      <c r="F143" s="260">
        <v>197</v>
      </c>
      <c r="G143" s="260">
        <v>208</v>
      </c>
      <c r="H143" s="260">
        <v>208</v>
      </c>
      <c r="I143" s="242"/>
      <c r="J143" s="242">
        <f t="shared" si="4"/>
        <v>1</v>
      </c>
      <c r="K143" s="95"/>
    </row>
    <row r="144" spans="1:11" s="83" customFormat="1" ht="12">
      <c r="A144" s="140"/>
      <c r="B144" s="111">
        <v>4832</v>
      </c>
      <c r="C144" s="206" t="s">
        <v>479</v>
      </c>
      <c r="D144" s="260"/>
      <c r="E144" s="260"/>
      <c r="F144" s="260">
        <v>1348</v>
      </c>
      <c r="G144" s="260">
        <v>0</v>
      </c>
      <c r="H144" s="260">
        <v>0</v>
      </c>
      <c r="I144" s="242"/>
      <c r="J144" s="242"/>
      <c r="K144" s="95"/>
    </row>
    <row r="145" spans="1:11" s="83" customFormat="1" ht="12">
      <c r="A145" s="140"/>
      <c r="B145" s="111">
        <v>4838</v>
      </c>
      <c r="C145" s="206" t="s">
        <v>228</v>
      </c>
      <c r="D145" s="260"/>
      <c r="E145" s="260"/>
      <c r="F145" s="260">
        <v>6000</v>
      </c>
      <c r="G145" s="260">
        <v>6000</v>
      </c>
      <c r="H145" s="260">
        <v>6000</v>
      </c>
      <c r="I145" s="242"/>
      <c r="J145" s="242">
        <f t="shared" si="4"/>
        <v>1</v>
      </c>
      <c r="K145" s="95"/>
    </row>
    <row r="146" spans="1:11" s="83" customFormat="1" ht="12">
      <c r="A146" s="140"/>
      <c r="B146" s="111">
        <v>4839</v>
      </c>
      <c r="C146" s="233" t="s">
        <v>389</v>
      </c>
      <c r="D146" s="260"/>
      <c r="E146" s="260">
        <v>40</v>
      </c>
      <c r="F146" s="260">
        <v>40</v>
      </c>
      <c r="G146" s="260">
        <v>42</v>
      </c>
      <c r="H146" s="260">
        <v>42</v>
      </c>
      <c r="I146" s="242"/>
      <c r="J146" s="242">
        <f t="shared" si="4"/>
        <v>1</v>
      </c>
      <c r="K146" s="95"/>
    </row>
    <row r="147" spans="1:11" s="83" customFormat="1" ht="12">
      <c r="A147" s="140"/>
      <c r="B147" s="111">
        <v>4842</v>
      </c>
      <c r="C147" s="233" t="s">
        <v>333</v>
      </c>
      <c r="D147" s="260"/>
      <c r="E147" s="260">
        <v>8000</v>
      </c>
      <c r="F147" s="260">
        <v>8000</v>
      </c>
      <c r="G147" s="260">
        <v>0</v>
      </c>
      <c r="H147" s="260">
        <v>0</v>
      </c>
      <c r="I147" s="242"/>
      <c r="J147" s="242"/>
      <c r="K147" s="95"/>
    </row>
    <row r="148" spans="1:11" s="83" customFormat="1" ht="12">
      <c r="A148" s="140"/>
      <c r="B148" s="111">
        <v>4843</v>
      </c>
      <c r="C148" s="233" t="s">
        <v>334</v>
      </c>
      <c r="D148" s="260"/>
      <c r="E148" s="260">
        <v>3500</v>
      </c>
      <c r="F148" s="260">
        <v>3500</v>
      </c>
      <c r="G148" s="260">
        <v>2873</v>
      </c>
      <c r="H148" s="260">
        <v>2873</v>
      </c>
      <c r="I148" s="242"/>
      <c r="J148" s="242">
        <f t="shared" si="4"/>
        <v>1</v>
      </c>
      <c r="K148" s="95"/>
    </row>
    <row r="149" spans="1:11" s="83" customFormat="1" ht="12">
      <c r="A149" s="140"/>
      <c r="B149" s="111">
        <v>4845</v>
      </c>
      <c r="C149" s="209" t="s">
        <v>347</v>
      </c>
      <c r="D149" s="260">
        <v>950</v>
      </c>
      <c r="E149" s="260">
        <v>950</v>
      </c>
      <c r="F149" s="260">
        <v>950</v>
      </c>
      <c r="G149" s="260">
        <v>0</v>
      </c>
      <c r="H149" s="260">
        <v>0</v>
      </c>
      <c r="I149" s="242">
        <f>H149/D149</f>
        <v>0</v>
      </c>
      <c r="J149" s="242"/>
      <c r="K149" s="95"/>
    </row>
    <row r="150" spans="1:11" s="83" customFormat="1" ht="12">
      <c r="A150" s="140"/>
      <c r="B150" s="111">
        <v>4849</v>
      </c>
      <c r="C150" s="206" t="s">
        <v>610</v>
      </c>
      <c r="D150" s="260">
        <v>4700</v>
      </c>
      <c r="E150" s="260">
        <v>4700</v>
      </c>
      <c r="F150" s="260"/>
      <c r="G150" s="260"/>
      <c r="H150" s="260"/>
      <c r="I150" s="242">
        <f>H150/D150</f>
        <v>0</v>
      </c>
      <c r="J150" s="242"/>
      <c r="K150" s="95"/>
    </row>
    <row r="151" spans="1:11" s="83" customFormat="1" ht="12">
      <c r="A151" s="140"/>
      <c r="B151" s="111">
        <v>4851</v>
      </c>
      <c r="C151" s="206" t="s">
        <v>771</v>
      </c>
      <c r="D151" s="260"/>
      <c r="E151" s="260">
        <v>464</v>
      </c>
      <c r="F151" s="260">
        <v>464</v>
      </c>
      <c r="G151" s="260">
        <v>464</v>
      </c>
      <c r="H151" s="260">
        <v>464</v>
      </c>
      <c r="I151" s="242"/>
      <c r="J151" s="242">
        <f t="shared" si="4"/>
        <v>1</v>
      </c>
      <c r="K151" s="95"/>
    </row>
    <row r="152" spans="1:11" s="83" customFormat="1" ht="12" hidden="1">
      <c r="A152" s="140"/>
      <c r="B152" s="111">
        <v>4852</v>
      </c>
      <c r="C152" s="206" t="s">
        <v>746</v>
      </c>
      <c r="D152" s="260"/>
      <c r="E152" s="260">
        <v>650</v>
      </c>
      <c r="F152" s="260"/>
      <c r="G152" s="260"/>
      <c r="H152" s="260"/>
      <c r="I152" s="242"/>
      <c r="J152" s="242" t="e">
        <f t="shared" si="4"/>
        <v>#DIV/0!</v>
      </c>
      <c r="K152" s="95"/>
    </row>
    <row r="153" spans="1:11" s="83" customFormat="1" ht="12">
      <c r="A153" s="140"/>
      <c r="B153" s="111">
        <v>4862</v>
      </c>
      <c r="C153" s="209" t="s">
        <v>451</v>
      </c>
      <c r="D153" s="260"/>
      <c r="E153" s="260">
        <v>600</v>
      </c>
      <c r="F153" s="260">
        <v>600</v>
      </c>
      <c r="G153" s="260">
        <v>600</v>
      </c>
      <c r="H153" s="260">
        <v>600</v>
      </c>
      <c r="I153" s="242"/>
      <c r="J153" s="242">
        <f t="shared" si="4"/>
        <v>1</v>
      </c>
      <c r="K153" s="95"/>
    </row>
    <row r="154" spans="1:11" s="83" customFormat="1" ht="12">
      <c r="A154" s="140"/>
      <c r="B154" s="111">
        <v>4866</v>
      </c>
      <c r="C154" s="209" t="s">
        <v>348</v>
      </c>
      <c r="D154" s="260"/>
      <c r="E154" s="260">
        <v>80000</v>
      </c>
      <c r="F154" s="260">
        <v>80000</v>
      </c>
      <c r="G154" s="260">
        <v>0</v>
      </c>
      <c r="H154" s="260">
        <v>0</v>
      </c>
      <c r="I154" s="242"/>
      <c r="J154" s="242"/>
      <c r="K154" s="95"/>
    </row>
    <row r="155" spans="1:11" s="83" customFormat="1" ht="12">
      <c r="A155" s="120"/>
      <c r="B155" s="120">
        <v>4867</v>
      </c>
      <c r="C155" s="594" t="s">
        <v>349</v>
      </c>
      <c r="D155" s="291"/>
      <c r="E155" s="291">
        <v>1000</v>
      </c>
      <c r="F155" s="291">
        <v>1000</v>
      </c>
      <c r="G155" s="291">
        <v>0</v>
      </c>
      <c r="H155" s="291">
        <v>0</v>
      </c>
      <c r="I155" s="500"/>
      <c r="J155" s="500"/>
      <c r="K155" s="112"/>
    </row>
    <row r="156" spans="1:11" s="83" customFormat="1" ht="12">
      <c r="A156" s="111"/>
      <c r="B156" s="111">
        <v>4868</v>
      </c>
      <c r="C156" s="209" t="s">
        <v>350</v>
      </c>
      <c r="D156" s="260"/>
      <c r="E156" s="260">
        <v>10000</v>
      </c>
      <c r="F156" s="260">
        <v>10000</v>
      </c>
      <c r="G156" s="260">
        <v>0</v>
      </c>
      <c r="H156" s="260">
        <v>0</v>
      </c>
      <c r="I156" s="242"/>
      <c r="J156" s="242"/>
      <c r="K156" s="95"/>
    </row>
    <row r="157" spans="1:11" s="83" customFormat="1" ht="12">
      <c r="A157" s="111"/>
      <c r="B157" s="111">
        <v>4876</v>
      </c>
      <c r="C157" s="209" t="s">
        <v>754</v>
      </c>
      <c r="D157" s="260"/>
      <c r="E157" s="260">
        <v>399</v>
      </c>
      <c r="F157" s="260">
        <v>399</v>
      </c>
      <c r="G157" s="260">
        <v>399</v>
      </c>
      <c r="H157" s="260">
        <v>399</v>
      </c>
      <c r="I157" s="242"/>
      <c r="J157" s="242">
        <f t="shared" si="4"/>
        <v>1</v>
      </c>
      <c r="K157" s="95"/>
    </row>
    <row r="158" spans="1:11" s="83" customFormat="1" ht="12">
      <c r="A158" s="111"/>
      <c r="B158" s="111">
        <v>4877</v>
      </c>
      <c r="C158" s="209" t="s">
        <v>453</v>
      </c>
      <c r="D158" s="260"/>
      <c r="E158" s="260">
        <v>82</v>
      </c>
      <c r="F158" s="260">
        <v>82</v>
      </c>
      <c r="G158" s="260">
        <v>87</v>
      </c>
      <c r="H158" s="260">
        <v>87</v>
      </c>
      <c r="I158" s="242"/>
      <c r="J158" s="242">
        <f t="shared" si="4"/>
        <v>1</v>
      </c>
      <c r="K158" s="95"/>
    </row>
    <row r="159" spans="1:11" s="83" customFormat="1" ht="12">
      <c r="A159" s="111"/>
      <c r="B159" s="111">
        <v>4878</v>
      </c>
      <c r="C159" s="209" t="s">
        <v>454</v>
      </c>
      <c r="D159" s="260"/>
      <c r="E159" s="260">
        <v>69</v>
      </c>
      <c r="F159" s="260">
        <v>69</v>
      </c>
      <c r="G159" s="260">
        <v>50</v>
      </c>
      <c r="H159" s="260">
        <v>50</v>
      </c>
      <c r="I159" s="242"/>
      <c r="J159" s="242">
        <f t="shared" si="4"/>
        <v>1</v>
      </c>
      <c r="K159" s="95"/>
    </row>
    <row r="160" spans="1:11" s="83" customFormat="1" ht="12">
      <c r="A160" s="111"/>
      <c r="B160" s="111">
        <v>4879</v>
      </c>
      <c r="C160" s="209" t="s">
        <v>455</v>
      </c>
      <c r="D160" s="260"/>
      <c r="E160" s="260">
        <v>60</v>
      </c>
      <c r="F160" s="260">
        <v>60</v>
      </c>
      <c r="G160" s="260">
        <v>60</v>
      </c>
      <c r="H160" s="260">
        <v>60</v>
      </c>
      <c r="I160" s="242"/>
      <c r="J160" s="242">
        <f t="shared" si="4"/>
        <v>1</v>
      </c>
      <c r="K160" s="95"/>
    </row>
    <row r="161" spans="1:11" s="83" customFormat="1" ht="12">
      <c r="A161" s="111"/>
      <c r="B161" s="111">
        <v>4880</v>
      </c>
      <c r="C161" s="209" t="s">
        <v>456</v>
      </c>
      <c r="D161" s="260"/>
      <c r="E161" s="260">
        <v>60</v>
      </c>
      <c r="F161" s="260">
        <v>60</v>
      </c>
      <c r="G161" s="260">
        <v>63</v>
      </c>
      <c r="H161" s="260">
        <v>63</v>
      </c>
      <c r="I161" s="242"/>
      <c r="J161" s="242">
        <f t="shared" si="4"/>
        <v>1</v>
      </c>
      <c r="K161" s="95"/>
    </row>
    <row r="162" spans="1:11" s="83" customFormat="1" ht="12">
      <c r="A162" s="111"/>
      <c r="B162" s="111">
        <v>4881</v>
      </c>
      <c r="C162" s="209" t="s">
        <v>409</v>
      </c>
      <c r="D162" s="260">
        <v>15000</v>
      </c>
      <c r="E162" s="260">
        <v>15000</v>
      </c>
      <c r="F162" s="260">
        <v>3500</v>
      </c>
      <c r="G162" s="260">
        <v>3500</v>
      </c>
      <c r="H162" s="260">
        <v>3500</v>
      </c>
      <c r="I162" s="242">
        <f aca="true" t="shared" si="5" ref="I162:I172">H162/D162</f>
        <v>0.23333333333333334</v>
      </c>
      <c r="J162" s="242">
        <f t="shared" si="4"/>
        <v>1</v>
      </c>
      <c r="K162" s="95"/>
    </row>
    <row r="163" spans="1:11" s="83" customFormat="1" ht="12">
      <c r="A163" s="111"/>
      <c r="B163" s="111">
        <v>4882</v>
      </c>
      <c r="C163" s="209" t="s">
        <v>281</v>
      </c>
      <c r="D163" s="260">
        <v>300</v>
      </c>
      <c r="E163" s="260">
        <v>300</v>
      </c>
      <c r="F163" s="260">
        <v>1896</v>
      </c>
      <c r="G163" s="260">
        <v>1925</v>
      </c>
      <c r="H163" s="260">
        <v>1925</v>
      </c>
      <c r="I163" s="242">
        <f t="shared" si="5"/>
        <v>6.416666666666667</v>
      </c>
      <c r="J163" s="242">
        <f t="shared" si="4"/>
        <v>1</v>
      </c>
      <c r="K163" s="95"/>
    </row>
    <row r="164" spans="1:11" s="83" customFormat="1" ht="12">
      <c r="A164" s="111"/>
      <c r="B164" s="111">
        <v>4883</v>
      </c>
      <c r="C164" s="209" t="s">
        <v>498</v>
      </c>
      <c r="D164" s="260">
        <v>600</v>
      </c>
      <c r="E164" s="260">
        <v>600</v>
      </c>
      <c r="F164" s="260"/>
      <c r="G164" s="260"/>
      <c r="H164" s="260"/>
      <c r="I164" s="242">
        <f t="shared" si="5"/>
        <v>0</v>
      </c>
      <c r="J164" s="242"/>
      <c r="K164" s="95"/>
    </row>
    <row r="165" spans="1:11" s="83" customFormat="1" ht="12">
      <c r="A165" s="111"/>
      <c r="B165" s="111">
        <v>4884</v>
      </c>
      <c r="C165" s="209" t="s">
        <v>499</v>
      </c>
      <c r="D165" s="260">
        <v>1000</v>
      </c>
      <c r="E165" s="260">
        <v>1000</v>
      </c>
      <c r="F165" s="260"/>
      <c r="G165" s="260"/>
      <c r="H165" s="260"/>
      <c r="I165" s="242">
        <f t="shared" si="5"/>
        <v>0</v>
      </c>
      <c r="J165" s="242"/>
      <c r="K165" s="95"/>
    </row>
    <row r="166" spans="1:11" s="83" customFormat="1" ht="12">
      <c r="A166" s="111"/>
      <c r="B166" s="111">
        <v>4885</v>
      </c>
      <c r="C166" s="209" t="s">
        <v>502</v>
      </c>
      <c r="D166" s="260">
        <v>2900</v>
      </c>
      <c r="E166" s="260">
        <v>2900</v>
      </c>
      <c r="F166" s="260">
        <v>1871</v>
      </c>
      <c r="G166" s="260">
        <v>1871</v>
      </c>
      <c r="H166" s="260">
        <v>1871</v>
      </c>
      <c r="I166" s="242">
        <f t="shared" si="5"/>
        <v>0.6451724137931034</v>
      </c>
      <c r="J166" s="242">
        <f t="shared" si="4"/>
        <v>1</v>
      </c>
      <c r="K166" s="95"/>
    </row>
    <row r="167" spans="1:11" s="83" customFormat="1" ht="12">
      <c r="A167" s="111"/>
      <c r="B167" s="111">
        <v>4886</v>
      </c>
      <c r="C167" s="209" t="s">
        <v>501</v>
      </c>
      <c r="D167" s="260">
        <v>3900</v>
      </c>
      <c r="E167" s="260">
        <v>3900</v>
      </c>
      <c r="F167" s="260">
        <v>3313</v>
      </c>
      <c r="G167" s="260">
        <v>3313</v>
      </c>
      <c r="H167" s="260">
        <v>3313</v>
      </c>
      <c r="I167" s="242">
        <f t="shared" si="5"/>
        <v>0.8494871794871794</v>
      </c>
      <c r="J167" s="242">
        <f t="shared" si="4"/>
        <v>1</v>
      </c>
      <c r="K167" s="95"/>
    </row>
    <row r="168" spans="1:11" s="83" customFormat="1" ht="12">
      <c r="A168" s="111"/>
      <c r="B168" s="111">
        <v>4887</v>
      </c>
      <c r="C168" s="209" t="s">
        <v>163</v>
      </c>
      <c r="D168" s="260">
        <v>900</v>
      </c>
      <c r="E168" s="260">
        <v>900</v>
      </c>
      <c r="F168" s="260">
        <v>900</v>
      </c>
      <c r="G168" s="260">
        <v>900</v>
      </c>
      <c r="H168" s="260">
        <v>900</v>
      </c>
      <c r="I168" s="242">
        <f t="shared" si="5"/>
        <v>1</v>
      </c>
      <c r="J168" s="242">
        <f t="shared" si="4"/>
        <v>1</v>
      </c>
      <c r="K168" s="95"/>
    </row>
    <row r="169" spans="1:11" s="83" customFormat="1" ht="12">
      <c r="A169" s="111"/>
      <c r="B169" s="111">
        <v>4888</v>
      </c>
      <c r="C169" s="209" t="s">
        <v>503</v>
      </c>
      <c r="D169" s="260">
        <v>1500</v>
      </c>
      <c r="E169" s="260">
        <v>1500</v>
      </c>
      <c r="F169" s="260">
        <v>899</v>
      </c>
      <c r="G169" s="260">
        <v>899</v>
      </c>
      <c r="H169" s="260">
        <v>899</v>
      </c>
      <c r="I169" s="242">
        <f t="shared" si="5"/>
        <v>0.5993333333333334</v>
      </c>
      <c r="J169" s="242">
        <f t="shared" si="4"/>
        <v>1</v>
      </c>
      <c r="K169" s="95"/>
    </row>
    <row r="170" spans="1:11" s="83" customFormat="1" ht="12">
      <c r="A170" s="111"/>
      <c r="B170" s="111">
        <v>4889</v>
      </c>
      <c r="C170" s="209" t="s">
        <v>164</v>
      </c>
      <c r="D170" s="260">
        <v>550</v>
      </c>
      <c r="E170" s="260">
        <v>550</v>
      </c>
      <c r="F170" s="260">
        <v>243</v>
      </c>
      <c r="G170" s="260">
        <v>243</v>
      </c>
      <c r="H170" s="260">
        <v>243</v>
      </c>
      <c r="I170" s="242">
        <f t="shared" si="5"/>
        <v>0.44181818181818183</v>
      </c>
      <c r="J170" s="242">
        <f t="shared" si="4"/>
        <v>1</v>
      </c>
      <c r="K170" s="95"/>
    </row>
    <row r="171" spans="1:11" s="83" customFormat="1" ht="12">
      <c r="A171" s="111"/>
      <c r="B171" s="111">
        <v>4890</v>
      </c>
      <c r="C171" s="209" t="s">
        <v>255</v>
      </c>
      <c r="D171" s="260">
        <v>8000</v>
      </c>
      <c r="E171" s="260">
        <v>11658</v>
      </c>
      <c r="F171" s="260">
        <v>11658</v>
      </c>
      <c r="G171" s="260">
        <v>11658</v>
      </c>
      <c r="H171" s="260">
        <v>11658</v>
      </c>
      <c r="I171" s="242">
        <f t="shared" si="5"/>
        <v>1.45725</v>
      </c>
      <c r="J171" s="242">
        <f t="shared" si="4"/>
        <v>1</v>
      </c>
      <c r="K171" s="95"/>
    </row>
    <row r="172" spans="1:11" s="83" customFormat="1" ht="12">
      <c r="A172" s="111"/>
      <c r="B172" s="111">
        <v>4891</v>
      </c>
      <c r="C172" s="379" t="s">
        <v>407</v>
      </c>
      <c r="D172" s="260">
        <v>6000</v>
      </c>
      <c r="E172" s="260">
        <v>6803</v>
      </c>
      <c r="F172" s="260">
        <v>6803</v>
      </c>
      <c r="G172" s="260">
        <v>8465</v>
      </c>
      <c r="H172" s="260">
        <v>8465</v>
      </c>
      <c r="I172" s="242">
        <f t="shared" si="5"/>
        <v>1.4108333333333334</v>
      </c>
      <c r="J172" s="242">
        <f t="shared" si="4"/>
        <v>1</v>
      </c>
      <c r="K172" s="95"/>
    </row>
    <row r="173" spans="1:11" s="83" customFormat="1" ht="12">
      <c r="A173" s="111"/>
      <c r="B173" s="82">
        <v>4894</v>
      </c>
      <c r="C173" s="379" t="s">
        <v>351</v>
      </c>
      <c r="D173" s="260"/>
      <c r="E173" s="260">
        <v>1800</v>
      </c>
      <c r="F173" s="260">
        <v>1800</v>
      </c>
      <c r="G173" s="260">
        <v>0</v>
      </c>
      <c r="H173" s="260">
        <v>0</v>
      </c>
      <c r="I173" s="242"/>
      <c r="J173" s="242"/>
      <c r="K173" s="95"/>
    </row>
    <row r="174" spans="1:11" s="83" customFormat="1" ht="12">
      <c r="A174" s="111"/>
      <c r="B174" s="82">
        <v>4895</v>
      </c>
      <c r="C174" s="206" t="s">
        <v>74</v>
      </c>
      <c r="D174" s="260"/>
      <c r="E174" s="260">
        <v>3225</v>
      </c>
      <c r="F174" s="260">
        <v>10147</v>
      </c>
      <c r="G174" s="260">
        <v>10147</v>
      </c>
      <c r="H174" s="260">
        <v>10147</v>
      </c>
      <c r="I174" s="242"/>
      <c r="J174" s="242">
        <f t="shared" si="4"/>
        <v>1</v>
      </c>
      <c r="K174" s="95"/>
    </row>
    <row r="175" spans="1:11" s="83" customFormat="1" ht="12">
      <c r="A175" s="111"/>
      <c r="B175" s="82">
        <v>4896</v>
      </c>
      <c r="C175" s="315" t="s">
        <v>212</v>
      </c>
      <c r="D175" s="260"/>
      <c r="E175" s="260"/>
      <c r="F175" s="260"/>
      <c r="G175" s="260">
        <v>12500</v>
      </c>
      <c r="H175" s="260">
        <v>12500</v>
      </c>
      <c r="I175" s="242"/>
      <c r="J175" s="242">
        <f t="shared" si="4"/>
        <v>1</v>
      </c>
      <c r="K175" s="95"/>
    </row>
    <row r="176" spans="1:11" s="83" customFormat="1" ht="12">
      <c r="A176" s="111"/>
      <c r="B176" s="111">
        <v>4897</v>
      </c>
      <c r="C176" s="315" t="s">
        <v>199</v>
      </c>
      <c r="D176" s="260">
        <v>6000</v>
      </c>
      <c r="E176" s="260">
        <v>37375</v>
      </c>
      <c r="F176" s="260">
        <v>39575</v>
      </c>
      <c r="G176" s="260">
        <v>39575</v>
      </c>
      <c r="H176" s="260">
        <v>39575</v>
      </c>
      <c r="I176" s="242">
        <f>H176/D176</f>
        <v>6.595833333333333</v>
      </c>
      <c r="J176" s="242">
        <f t="shared" si="4"/>
        <v>1</v>
      </c>
      <c r="K176" s="95"/>
    </row>
    <row r="177" spans="1:11" s="83" customFormat="1" ht="12">
      <c r="A177" s="111"/>
      <c r="B177" s="111">
        <v>4898</v>
      </c>
      <c r="C177" s="315" t="s">
        <v>352</v>
      </c>
      <c r="D177" s="260"/>
      <c r="E177" s="260">
        <v>3000</v>
      </c>
      <c r="F177" s="260">
        <v>3000</v>
      </c>
      <c r="G177" s="260"/>
      <c r="H177" s="260"/>
      <c r="I177" s="242"/>
      <c r="J177" s="242"/>
      <c r="K177" s="95"/>
    </row>
    <row r="178" spans="1:11" s="83" customFormat="1" ht="12">
      <c r="A178" s="111"/>
      <c r="B178" s="111">
        <v>4899</v>
      </c>
      <c r="C178" s="359" t="s">
        <v>353</v>
      </c>
      <c r="D178" s="291">
        <v>2500</v>
      </c>
      <c r="E178" s="291">
        <v>2900</v>
      </c>
      <c r="F178" s="291">
        <v>2900</v>
      </c>
      <c r="G178" s="291">
        <v>2679</v>
      </c>
      <c r="H178" s="291">
        <v>2679</v>
      </c>
      <c r="I178" s="242">
        <f>H178/D178</f>
        <v>1.0716</v>
      </c>
      <c r="J178" s="242">
        <f t="shared" si="4"/>
        <v>1</v>
      </c>
      <c r="K178" s="95"/>
    </row>
    <row r="179" spans="1:11" s="83" customFormat="1" ht="12">
      <c r="A179" s="24"/>
      <c r="B179" s="24"/>
      <c r="C179" s="360" t="s">
        <v>93</v>
      </c>
      <c r="D179" s="145">
        <f>SUM(D76:D178)</f>
        <v>110750</v>
      </c>
      <c r="E179" s="145">
        <f>SUM(E76:E178)</f>
        <v>310397</v>
      </c>
      <c r="F179" s="145">
        <f>SUM(F76:F178)</f>
        <v>295335</v>
      </c>
      <c r="G179" s="145">
        <f>SUM(G76:G178)</f>
        <v>157410</v>
      </c>
      <c r="H179" s="145">
        <f>SUM(H76:H178)</f>
        <v>158410</v>
      </c>
      <c r="I179" s="257">
        <f>H179/D179</f>
        <v>1.4303386004514673</v>
      </c>
      <c r="J179" s="257">
        <f t="shared" si="4"/>
        <v>1.0063528365415157</v>
      </c>
      <c r="K179" s="358"/>
    </row>
    <row r="180" spans="1:11" s="103" customFormat="1" ht="12">
      <c r="A180" s="15">
        <v>85</v>
      </c>
      <c r="B180" s="15">
        <v>4900</v>
      </c>
      <c r="C180" s="44" t="s">
        <v>711</v>
      </c>
      <c r="D180" s="260"/>
      <c r="E180" s="260"/>
      <c r="F180" s="260"/>
      <c r="G180" s="260"/>
      <c r="H180" s="260"/>
      <c r="I180" s="242"/>
      <c r="J180" s="242"/>
      <c r="K180" s="104"/>
    </row>
    <row r="181" spans="1:11" s="103" customFormat="1" ht="12">
      <c r="A181" s="15"/>
      <c r="B181" s="268">
        <v>4901</v>
      </c>
      <c r="C181" s="410" t="s">
        <v>640</v>
      </c>
      <c r="D181" s="260"/>
      <c r="E181" s="260">
        <v>37</v>
      </c>
      <c r="F181" s="260">
        <v>37</v>
      </c>
      <c r="G181" s="260">
        <v>37</v>
      </c>
      <c r="H181" s="260">
        <v>37</v>
      </c>
      <c r="I181" s="242"/>
      <c r="J181" s="242">
        <f t="shared" si="4"/>
        <v>1</v>
      </c>
      <c r="K181" s="104"/>
    </row>
    <row r="182" spans="1:11" s="83" customFormat="1" ht="12">
      <c r="A182" s="111"/>
      <c r="B182" s="111">
        <v>4903</v>
      </c>
      <c r="C182" s="410" t="s">
        <v>641</v>
      </c>
      <c r="D182" s="260"/>
      <c r="E182" s="260">
        <v>228</v>
      </c>
      <c r="F182" s="260">
        <v>228</v>
      </c>
      <c r="G182" s="260">
        <v>228</v>
      </c>
      <c r="H182" s="260">
        <v>228</v>
      </c>
      <c r="I182" s="242"/>
      <c r="J182" s="242">
        <f t="shared" si="4"/>
        <v>1</v>
      </c>
      <c r="K182" s="95"/>
    </row>
    <row r="183" spans="1:11" s="83" customFormat="1" ht="12">
      <c r="A183" s="111"/>
      <c r="B183" s="111">
        <v>4905</v>
      </c>
      <c r="C183" s="206" t="s">
        <v>642</v>
      </c>
      <c r="D183" s="260"/>
      <c r="E183" s="260">
        <v>13</v>
      </c>
      <c r="F183" s="260">
        <v>13</v>
      </c>
      <c r="G183" s="260">
        <v>13</v>
      </c>
      <c r="H183" s="260">
        <v>13</v>
      </c>
      <c r="I183" s="242"/>
      <c r="J183" s="242">
        <f t="shared" si="4"/>
        <v>1</v>
      </c>
      <c r="K183" s="95"/>
    </row>
    <row r="184" spans="1:11" s="83" customFormat="1" ht="12">
      <c r="A184" s="111"/>
      <c r="B184" s="111">
        <v>4906</v>
      </c>
      <c r="C184" s="206" t="s">
        <v>643</v>
      </c>
      <c r="D184" s="260"/>
      <c r="E184" s="260">
        <v>272</v>
      </c>
      <c r="F184" s="260">
        <v>272</v>
      </c>
      <c r="G184" s="260">
        <v>288</v>
      </c>
      <c r="H184" s="260">
        <v>288</v>
      </c>
      <c r="I184" s="242"/>
      <c r="J184" s="242">
        <f t="shared" si="4"/>
        <v>1</v>
      </c>
      <c r="K184" s="95"/>
    </row>
    <row r="185" spans="1:11" s="83" customFormat="1" ht="12">
      <c r="A185" s="111"/>
      <c r="B185" s="111">
        <v>4907</v>
      </c>
      <c r="C185" s="206" t="s">
        <v>644</v>
      </c>
      <c r="D185" s="260"/>
      <c r="E185" s="260">
        <v>419</v>
      </c>
      <c r="F185" s="260">
        <v>419</v>
      </c>
      <c r="G185" s="260">
        <v>419</v>
      </c>
      <c r="H185" s="260">
        <v>419</v>
      </c>
      <c r="I185" s="242"/>
      <c r="J185" s="242">
        <f t="shared" si="4"/>
        <v>1</v>
      </c>
      <c r="K185" s="95"/>
    </row>
    <row r="186" spans="1:11" s="83" customFormat="1" ht="12">
      <c r="A186" s="111"/>
      <c r="B186" s="111">
        <v>4910</v>
      </c>
      <c r="C186" s="206" t="s">
        <v>645</v>
      </c>
      <c r="D186" s="260"/>
      <c r="E186" s="260">
        <v>111</v>
      </c>
      <c r="F186" s="260">
        <v>111</v>
      </c>
      <c r="G186" s="260">
        <v>111</v>
      </c>
      <c r="H186" s="260">
        <v>111</v>
      </c>
      <c r="I186" s="242"/>
      <c r="J186" s="242">
        <f t="shared" si="4"/>
        <v>1</v>
      </c>
      <c r="K186" s="95"/>
    </row>
    <row r="187" spans="1:11" s="83" customFormat="1" ht="12">
      <c r="A187" s="111"/>
      <c r="B187" s="111">
        <v>4911</v>
      </c>
      <c r="C187" s="206" t="s">
        <v>646</v>
      </c>
      <c r="D187" s="260"/>
      <c r="E187" s="260">
        <v>100</v>
      </c>
      <c r="F187" s="260">
        <v>100</v>
      </c>
      <c r="G187" s="260">
        <v>106</v>
      </c>
      <c r="H187" s="260">
        <v>106</v>
      </c>
      <c r="I187" s="242"/>
      <c r="J187" s="242">
        <f t="shared" si="4"/>
        <v>1</v>
      </c>
      <c r="K187" s="95"/>
    </row>
    <row r="188" spans="1:11" s="83" customFormat="1" ht="12">
      <c r="A188" s="111"/>
      <c r="B188" s="111">
        <v>4912</v>
      </c>
      <c r="C188" s="206" t="s">
        <v>647</v>
      </c>
      <c r="D188" s="260"/>
      <c r="E188" s="260">
        <v>170</v>
      </c>
      <c r="F188" s="260">
        <v>170</v>
      </c>
      <c r="G188" s="260">
        <v>170</v>
      </c>
      <c r="H188" s="260">
        <v>170</v>
      </c>
      <c r="I188" s="242"/>
      <c r="J188" s="242">
        <f t="shared" si="4"/>
        <v>1</v>
      </c>
      <c r="K188" s="95"/>
    </row>
    <row r="189" spans="1:11" s="83" customFormat="1" ht="12">
      <c r="A189" s="111"/>
      <c r="B189" s="111">
        <v>4913</v>
      </c>
      <c r="C189" s="206" t="s">
        <v>648</v>
      </c>
      <c r="D189" s="260"/>
      <c r="E189" s="260">
        <v>73</v>
      </c>
      <c r="F189" s="260">
        <v>73</v>
      </c>
      <c r="G189" s="260">
        <v>76</v>
      </c>
      <c r="H189" s="260">
        <v>76</v>
      </c>
      <c r="I189" s="242"/>
      <c r="J189" s="242">
        <f t="shared" si="4"/>
        <v>1</v>
      </c>
      <c r="K189" s="95"/>
    </row>
    <row r="190" spans="1:11" s="83" customFormat="1" ht="12">
      <c r="A190" s="111"/>
      <c r="B190" s="111">
        <v>4920</v>
      </c>
      <c r="C190" s="206" t="s">
        <v>650</v>
      </c>
      <c r="D190" s="260"/>
      <c r="E190" s="260">
        <v>82</v>
      </c>
      <c r="F190" s="260">
        <v>82</v>
      </c>
      <c r="G190" s="260">
        <v>82</v>
      </c>
      <c r="H190" s="260">
        <v>82</v>
      </c>
      <c r="I190" s="242"/>
      <c r="J190" s="242">
        <f t="shared" si="4"/>
        <v>1</v>
      </c>
      <c r="K190" s="95"/>
    </row>
    <row r="191" spans="1:11" s="83" customFormat="1" ht="12">
      <c r="A191" s="111"/>
      <c r="B191" s="111">
        <v>4928</v>
      </c>
      <c r="C191" s="206" t="s">
        <v>655</v>
      </c>
      <c r="D191" s="260"/>
      <c r="E191" s="260">
        <v>257</v>
      </c>
      <c r="F191" s="260">
        <v>257</v>
      </c>
      <c r="G191" s="260">
        <v>257</v>
      </c>
      <c r="H191" s="260">
        <v>257</v>
      </c>
      <c r="I191" s="242"/>
      <c r="J191" s="242">
        <f t="shared" si="4"/>
        <v>1</v>
      </c>
      <c r="K191" s="95"/>
    </row>
    <row r="192" spans="1:11" s="83" customFormat="1" ht="12">
      <c r="A192" s="111"/>
      <c r="B192" s="111">
        <v>4931</v>
      </c>
      <c r="C192" s="206" t="s">
        <v>683</v>
      </c>
      <c r="D192" s="260">
        <v>2500</v>
      </c>
      <c r="E192" s="260">
        <v>2500</v>
      </c>
      <c r="F192" s="260">
        <v>2500</v>
      </c>
      <c r="G192" s="260"/>
      <c r="H192" s="260"/>
      <c r="I192" s="242">
        <f aca="true" t="shared" si="6" ref="I192:I201">H192/D192</f>
        <v>0</v>
      </c>
      <c r="J192" s="242"/>
      <c r="K192" s="95"/>
    </row>
    <row r="193" spans="1:11" s="103" customFormat="1" ht="12">
      <c r="A193" s="111"/>
      <c r="B193" s="111">
        <v>4939</v>
      </c>
      <c r="C193" s="206" t="s">
        <v>275</v>
      </c>
      <c r="D193" s="260">
        <v>1800</v>
      </c>
      <c r="E193" s="260">
        <v>1800</v>
      </c>
      <c r="F193" s="260">
        <v>2308</v>
      </c>
      <c r="G193" s="260">
        <v>2308</v>
      </c>
      <c r="H193" s="260">
        <v>2308</v>
      </c>
      <c r="I193" s="242">
        <f t="shared" si="6"/>
        <v>1.2822222222222222</v>
      </c>
      <c r="J193" s="242">
        <f t="shared" si="4"/>
        <v>1</v>
      </c>
      <c r="K193" s="104"/>
    </row>
    <row r="194" spans="1:11" s="103" customFormat="1" ht="12">
      <c r="A194" s="111"/>
      <c r="B194" s="111">
        <v>4940</v>
      </c>
      <c r="C194" s="206" t="s">
        <v>684</v>
      </c>
      <c r="D194" s="260">
        <v>850</v>
      </c>
      <c r="E194" s="260">
        <v>850</v>
      </c>
      <c r="F194" s="260"/>
      <c r="G194" s="260"/>
      <c r="H194" s="260"/>
      <c r="I194" s="242">
        <f t="shared" si="6"/>
        <v>0</v>
      </c>
      <c r="J194" s="242"/>
      <c r="K194" s="104"/>
    </row>
    <row r="195" spans="1:11" s="103" customFormat="1" ht="12">
      <c r="A195" s="111"/>
      <c r="B195" s="111">
        <v>4941</v>
      </c>
      <c r="C195" s="206" t="s">
        <v>276</v>
      </c>
      <c r="D195" s="260">
        <v>800</v>
      </c>
      <c r="E195" s="260">
        <v>800</v>
      </c>
      <c r="F195" s="260">
        <v>2588</v>
      </c>
      <c r="G195" s="260">
        <v>2588</v>
      </c>
      <c r="H195" s="260">
        <v>2588</v>
      </c>
      <c r="I195" s="242">
        <f t="shared" si="6"/>
        <v>3.235</v>
      </c>
      <c r="J195" s="242">
        <f t="shared" si="4"/>
        <v>1</v>
      </c>
      <c r="K195" s="104"/>
    </row>
    <row r="196" spans="1:11" s="103" customFormat="1" ht="12">
      <c r="A196" s="111"/>
      <c r="B196" s="111">
        <v>4950</v>
      </c>
      <c r="C196" s="206" t="s">
        <v>685</v>
      </c>
      <c r="D196" s="260">
        <v>1200</v>
      </c>
      <c r="E196" s="260">
        <v>1200</v>
      </c>
      <c r="F196" s="260"/>
      <c r="G196" s="260"/>
      <c r="H196" s="260"/>
      <c r="I196" s="242">
        <f t="shared" si="6"/>
        <v>0</v>
      </c>
      <c r="J196" s="242"/>
      <c r="K196" s="104"/>
    </row>
    <row r="197" spans="1:11" s="103" customFormat="1" ht="12">
      <c r="A197" s="111"/>
      <c r="B197" s="111">
        <v>4951</v>
      </c>
      <c r="C197" s="206" t="s">
        <v>277</v>
      </c>
      <c r="D197" s="260">
        <v>1400</v>
      </c>
      <c r="E197" s="260">
        <v>1400</v>
      </c>
      <c r="F197" s="260">
        <v>2632</v>
      </c>
      <c r="G197" s="260">
        <v>2632</v>
      </c>
      <c r="H197" s="260">
        <v>2632</v>
      </c>
      <c r="I197" s="242">
        <f t="shared" si="6"/>
        <v>1.88</v>
      </c>
      <c r="J197" s="242">
        <f t="shared" si="4"/>
        <v>1</v>
      </c>
      <c r="K197" s="104"/>
    </row>
    <row r="198" spans="1:11" s="103" customFormat="1" ht="12">
      <c r="A198" s="111"/>
      <c r="B198" s="111">
        <v>4952</v>
      </c>
      <c r="C198" s="206" t="s">
        <v>686</v>
      </c>
      <c r="D198" s="260">
        <v>1800</v>
      </c>
      <c r="E198" s="260">
        <v>1800</v>
      </c>
      <c r="F198" s="260"/>
      <c r="G198" s="260"/>
      <c r="H198" s="260"/>
      <c r="I198" s="242">
        <f t="shared" si="6"/>
        <v>0</v>
      </c>
      <c r="J198" s="242"/>
      <c r="K198" s="104"/>
    </row>
    <row r="199" spans="1:11" s="103" customFormat="1" ht="12">
      <c r="A199" s="111"/>
      <c r="B199" s="111">
        <v>4953</v>
      </c>
      <c r="C199" s="206" t="s">
        <v>280</v>
      </c>
      <c r="D199" s="260">
        <v>2600</v>
      </c>
      <c r="E199" s="260">
        <v>2600</v>
      </c>
      <c r="F199" s="260">
        <v>2880</v>
      </c>
      <c r="G199" s="260">
        <v>2880</v>
      </c>
      <c r="H199" s="260">
        <v>2880</v>
      </c>
      <c r="I199" s="242">
        <f t="shared" si="6"/>
        <v>1.1076923076923078</v>
      </c>
      <c r="J199" s="242">
        <f t="shared" si="4"/>
        <v>1</v>
      </c>
      <c r="K199" s="104"/>
    </row>
    <row r="200" spans="1:11" s="103" customFormat="1" ht="12">
      <c r="A200" s="111"/>
      <c r="B200" s="111">
        <v>4954</v>
      </c>
      <c r="C200" s="206" t="s">
        <v>687</v>
      </c>
      <c r="D200" s="260">
        <v>1800</v>
      </c>
      <c r="E200" s="260">
        <v>1800</v>
      </c>
      <c r="F200" s="260"/>
      <c r="G200" s="260"/>
      <c r="H200" s="260"/>
      <c r="I200" s="242">
        <f t="shared" si="6"/>
        <v>0</v>
      </c>
      <c r="J200" s="242"/>
      <c r="K200" s="104"/>
    </row>
    <row r="201" spans="1:11" s="103" customFormat="1" ht="12">
      <c r="A201" s="111"/>
      <c r="B201" s="111">
        <v>4955</v>
      </c>
      <c r="C201" s="206" t="s">
        <v>165</v>
      </c>
      <c r="D201" s="260">
        <v>1200</v>
      </c>
      <c r="E201" s="260">
        <v>1200</v>
      </c>
      <c r="F201" s="260">
        <v>1200</v>
      </c>
      <c r="G201" s="260">
        <v>1200</v>
      </c>
      <c r="H201" s="260">
        <v>1200</v>
      </c>
      <c r="I201" s="242">
        <f t="shared" si="6"/>
        <v>1</v>
      </c>
      <c r="J201" s="242">
        <f t="shared" si="4"/>
        <v>1</v>
      </c>
      <c r="K201" s="104"/>
    </row>
    <row r="202" spans="1:11" s="103" customFormat="1" ht="12">
      <c r="A202" s="111"/>
      <c r="B202" s="111">
        <v>4957</v>
      </c>
      <c r="C202" s="206" t="s">
        <v>268</v>
      </c>
      <c r="D202" s="260"/>
      <c r="E202" s="260"/>
      <c r="F202" s="260">
        <v>4900</v>
      </c>
      <c r="G202" s="260">
        <v>4900</v>
      </c>
      <c r="H202" s="260">
        <v>4900</v>
      </c>
      <c r="I202" s="242"/>
      <c r="J202" s="242">
        <f t="shared" si="4"/>
        <v>1</v>
      </c>
      <c r="K202" s="104"/>
    </row>
    <row r="203" spans="1:11" s="103" customFormat="1" ht="12">
      <c r="A203" s="111"/>
      <c r="B203" s="111">
        <v>4958</v>
      </c>
      <c r="C203" s="206" t="s">
        <v>269</v>
      </c>
      <c r="D203" s="260"/>
      <c r="E203" s="260"/>
      <c r="F203" s="260">
        <v>6703</v>
      </c>
      <c r="G203" s="260">
        <v>6703</v>
      </c>
      <c r="H203" s="260">
        <v>6703</v>
      </c>
      <c r="I203" s="242"/>
      <c r="J203" s="242">
        <f aca="true" t="shared" si="7" ref="J203:J219">H203/G203</f>
        <v>1</v>
      </c>
      <c r="K203" s="104"/>
    </row>
    <row r="204" spans="1:11" s="103" customFormat="1" ht="12">
      <c r="A204" s="120"/>
      <c r="B204" s="120">
        <v>4959</v>
      </c>
      <c r="C204" s="42" t="s">
        <v>358</v>
      </c>
      <c r="D204" s="291"/>
      <c r="E204" s="291">
        <v>5000</v>
      </c>
      <c r="F204" s="291">
        <v>5000</v>
      </c>
      <c r="G204" s="291"/>
      <c r="H204" s="291"/>
      <c r="I204" s="500"/>
      <c r="J204" s="500"/>
      <c r="K204" s="122"/>
    </row>
    <row r="205" spans="1:11" s="103" customFormat="1" ht="12">
      <c r="A205" s="111"/>
      <c r="B205" s="111">
        <v>4960</v>
      </c>
      <c r="C205" s="206" t="s">
        <v>482</v>
      </c>
      <c r="D205" s="260"/>
      <c r="E205" s="260"/>
      <c r="F205" s="260">
        <v>1900</v>
      </c>
      <c r="G205" s="260">
        <v>1900</v>
      </c>
      <c r="H205" s="260">
        <v>1900</v>
      </c>
      <c r="I205" s="242"/>
      <c r="J205" s="242">
        <f t="shared" si="7"/>
        <v>1</v>
      </c>
      <c r="K205" s="104"/>
    </row>
    <row r="206" spans="1:11" s="103" customFormat="1" ht="12">
      <c r="A206" s="207"/>
      <c r="B206" s="207"/>
      <c r="C206" s="31" t="s">
        <v>93</v>
      </c>
      <c r="D206" s="292">
        <f>SUM(D181:D204)</f>
        <v>15950</v>
      </c>
      <c r="E206" s="292">
        <f>SUM(E181:E204)</f>
        <v>22712</v>
      </c>
      <c r="F206" s="292">
        <f>SUM(F181:F205)</f>
        <v>34373</v>
      </c>
      <c r="G206" s="292">
        <f>SUM(G181:G205)</f>
        <v>26898</v>
      </c>
      <c r="H206" s="292">
        <f>SUM(H181:H205)</f>
        <v>26898</v>
      </c>
      <c r="I206" s="257">
        <f>H206/D206</f>
        <v>1.6863949843260189</v>
      </c>
      <c r="J206" s="257">
        <f t="shared" si="7"/>
        <v>1</v>
      </c>
      <c r="K206" s="168"/>
    </row>
    <row r="207" spans="1:11" s="103" customFormat="1" ht="12">
      <c r="A207" s="15">
        <v>92</v>
      </c>
      <c r="B207" s="15">
        <v>4980</v>
      </c>
      <c r="C207" s="44" t="s">
        <v>809</v>
      </c>
      <c r="D207" s="506"/>
      <c r="E207" s="506"/>
      <c r="F207" s="506"/>
      <c r="G207" s="506"/>
      <c r="H207" s="506"/>
      <c r="I207" s="242"/>
      <c r="J207" s="242"/>
      <c r="K207" s="104"/>
    </row>
    <row r="208" spans="1:11" s="103" customFormat="1" ht="12">
      <c r="A208" s="111"/>
      <c r="B208" s="111">
        <v>4981</v>
      </c>
      <c r="C208" s="206" t="s">
        <v>243</v>
      </c>
      <c r="D208" s="506"/>
      <c r="E208" s="260">
        <v>579</v>
      </c>
      <c r="F208" s="260">
        <v>579</v>
      </c>
      <c r="G208" s="260">
        <v>579</v>
      </c>
      <c r="H208" s="260">
        <v>579</v>
      </c>
      <c r="I208" s="242"/>
      <c r="J208" s="242">
        <f t="shared" si="7"/>
        <v>1</v>
      </c>
      <c r="K208" s="104"/>
    </row>
    <row r="209" spans="1:11" s="103" customFormat="1" ht="12">
      <c r="A209" s="111"/>
      <c r="B209" s="111">
        <v>4982</v>
      </c>
      <c r="C209" s="206" t="s">
        <v>244</v>
      </c>
      <c r="D209" s="506"/>
      <c r="E209" s="260">
        <v>419</v>
      </c>
      <c r="F209" s="260">
        <v>419</v>
      </c>
      <c r="G209" s="260">
        <v>419</v>
      </c>
      <c r="H209" s="260">
        <v>419</v>
      </c>
      <c r="I209" s="242"/>
      <c r="J209" s="242">
        <f t="shared" si="7"/>
        <v>1</v>
      </c>
      <c r="K209" s="104"/>
    </row>
    <row r="210" spans="1:11" s="103" customFormat="1" ht="12">
      <c r="A210" s="111"/>
      <c r="B210" s="111">
        <v>4985</v>
      </c>
      <c r="C210" s="206" t="s">
        <v>245</v>
      </c>
      <c r="D210" s="506"/>
      <c r="E210" s="260">
        <v>85</v>
      </c>
      <c r="F210" s="260">
        <v>85</v>
      </c>
      <c r="G210" s="260">
        <v>85</v>
      </c>
      <c r="H210" s="260">
        <v>85</v>
      </c>
      <c r="I210" s="242"/>
      <c r="J210" s="242">
        <f t="shared" si="7"/>
        <v>1</v>
      </c>
      <c r="K210" s="104"/>
    </row>
    <row r="211" spans="1:11" s="103" customFormat="1" ht="12">
      <c r="A211" s="111"/>
      <c r="B211" s="111">
        <v>4990</v>
      </c>
      <c r="C211" s="206" t="s">
        <v>477</v>
      </c>
      <c r="D211" s="506"/>
      <c r="E211" s="260"/>
      <c r="F211" s="260">
        <v>26675</v>
      </c>
      <c r="G211" s="260">
        <v>26675</v>
      </c>
      <c r="H211" s="260">
        <v>26675</v>
      </c>
      <c r="I211" s="242"/>
      <c r="J211" s="242">
        <f t="shared" si="7"/>
        <v>1</v>
      </c>
      <c r="K211" s="104"/>
    </row>
    <row r="212" spans="1:11" s="103" customFormat="1" ht="12">
      <c r="A212" s="15"/>
      <c r="B212" s="111">
        <v>4991</v>
      </c>
      <c r="C212" s="42" t="s">
        <v>246</v>
      </c>
      <c r="D212" s="506"/>
      <c r="E212" s="260">
        <v>4013</v>
      </c>
      <c r="F212" s="260"/>
      <c r="G212" s="260"/>
      <c r="H212" s="260"/>
      <c r="I212" s="242"/>
      <c r="J212" s="242"/>
      <c r="K212" s="104"/>
    </row>
    <row r="213" spans="1:11" s="103" customFormat="1" ht="12">
      <c r="A213" s="207"/>
      <c r="B213" s="207"/>
      <c r="C213" s="31" t="s">
        <v>93</v>
      </c>
      <c r="D213" s="292"/>
      <c r="E213" s="292">
        <f>SUM(E208:E212)</f>
        <v>5096</v>
      </c>
      <c r="F213" s="292">
        <f>SUM(F208:F212)</f>
        <v>27758</v>
      </c>
      <c r="G213" s="292">
        <f>SUM(G208:G212)</f>
        <v>27758</v>
      </c>
      <c r="H213" s="292">
        <f>SUM(H208:H212)</f>
        <v>27758</v>
      </c>
      <c r="I213" s="600"/>
      <c r="J213" s="257">
        <f t="shared" si="7"/>
        <v>1</v>
      </c>
      <c r="K213" s="358"/>
    </row>
    <row r="214" spans="1:11" s="103" customFormat="1" ht="12">
      <c r="A214" s="15"/>
      <c r="B214" s="129">
        <v>4999</v>
      </c>
      <c r="C214" s="228" t="s">
        <v>816</v>
      </c>
      <c r="D214" s="139">
        <f>D12+D69+D74+D179+D32+D206</f>
        <v>2259160</v>
      </c>
      <c r="E214" s="139">
        <f>E12+E69+E74+E179+E32+E206+E213</f>
        <v>2613538</v>
      </c>
      <c r="F214" s="139">
        <f>F12+F69+F74+F179+F32+F206+F213</f>
        <v>2497887</v>
      </c>
      <c r="G214" s="139">
        <f>G12+G69+G74+G179+G32+G206+G213</f>
        <v>2244799</v>
      </c>
      <c r="H214" s="139">
        <f>H12+H69+H74+H179+H32+H206+H213</f>
        <v>2245799</v>
      </c>
      <c r="I214" s="561">
        <f>H214/D214</f>
        <v>0.9940858549195276</v>
      </c>
      <c r="J214" s="561">
        <f t="shared" si="7"/>
        <v>1.0004454741827664</v>
      </c>
      <c r="K214" s="104"/>
    </row>
    <row r="215" spans="1:11" s="83" customFormat="1" ht="12.75">
      <c r="A215" s="129"/>
      <c r="B215" s="129"/>
      <c r="C215" s="197" t="s">
        <v>295</v>
      </c>
      <c r="D215" s="139"/>
      <c r="E215" s="139"/>
      <c r="F215" s="139"/>
      <c r="G215" s="139"/>
      <c r="H215" s="606">
        <v>69068</v>
      </c>
      <c r="I215" s="242"/>
      <c r="J215" s="242"/>
      <c r="K215" s="95"/>
    </row>
    <row r="216" spans="1:11" s="83" customFormat="1" ht="12">
      <c r="A216" s="129"/>
      <c r="B216" s="137"/>
      <c r="C216" s="374" t="s">
        <v>737</v>
      </c>
      <c r="D216" s="139"/>
      <c r="E216" s="139"/>
      <c r="F216" s="139"/>
      <c r="G216" s="139"/>
      <c r="H216" s="139"/>
      <c r="I216" s="242"/>
      <c r="J216" s="242"/>
      <c r="K216" s="95"/>
    </row>
    <row r="217" spans="1:11" ht="11.25" customHeight="1">
      <c r="A217" s="95"/>
      <c r="B217" s="140"/>
      <c r="C217" s="64" t="s">
        <v>229</v>
      </c>
      <c r="D217" s="323"/>
      <c r="E217" s="323"/>
      <c r="F217" s="323"/>
      <c r="G217" s="323"/>
      <c r="H217" s="505">
        <v>160000</v>
      </c>
      <c r="I217" s="242"/>
      <c r="J217" s="242"/>
      <c r="K217" s="95"/>
    </row>
    <row r="218" spans="1:11" ht="12">
      <c r="A218" s="95"/>
      <c r="B218" s="140"/>
      <c r="C218" s="91" t="s">
        <v>291</v>
      </c>
      <c r="D218" s="260">
        <f>D214</f>
        <v>2259160</v>
      </c>
      <c r="E218" s="260">
        <f>E214</f>
        <v>2613538</v>
      </c>
      <c r="F218" s="260">
        <f>F214</f>
        <v>2497887</v>
      </c>
      <c r="G218" s="260">
        <f>G214</f>
        <v>2244799</v>
      </c>
      <c r="H218" s="260">
        <f>H214-H215-H217-H220</f>
        <v>1984422</v>
      </c>
      <c r="I218" s="242">
        <f>H218/D218</f>
        <v>0.8783893128419412</v>
      </c>
      <c r="J218" s="242">
        <f t="shared" si="7"/>
        <v>0.8840087687138136</v>
      </c>
      <c r="K218" s="95"/>
    </row>
    <row r="219" spans="1:11" ht="12">
      <c r="A219" s="95"/>
      <c r="B219" s="140"/>
      <c r="C219" s="374" t="s">
        <v>737</v>
      </c>
      <c r="D219" s="255">
        <v>395000</v>
      </c>
      <c r="E219" s="255">
        <v>395000</v>
      </c>
      <c r="F219" s="255">
        <v>395000</v>
      </c>
      <c r="G219" s="255">
        <v>395000</v>
      </c>
      <c r="H219" s="255">
        <v>395000</v>
      </c>
      <c r="I219" s="242">
        <f>H219/D219</f>
        <v>1</v>
      </c>
      <c r="J219" s="242">
        <f t="shared" si="7"/>
        <v>1</v>
      </c>
      <c r="K219" s="95"/>
    </row>
    <row r="220" spans="1:11" ht="12.75" customHeight="1">
      <c r="A220" s="112"/>
      <c r="B220" s="225"/>
      <c r="C220" s="112" t="s">
        <v>297</v>
      </c>
      <c r="D220" s="270"/>
      <c r="E220" s="270"/>
      <c r="F220" s="270"/>
      <c r="G220" s="270"/>
      <c r="H220" s="291">
        <v>32309</v>
      </c>
      <c r="I220" s="500"/>
      <c r="J220" s="500"/>
      <c r="K220" s="112"/>
    </row>
    <row r="221" spans="1:8" ht="12">
      <c r="A221" s="83"/>
      <c r="B221" s="82"/>
      <c r="D221" s="171"/>
      <c r="E221" s="171"/>
      <c r="F221" s="171"/>
      <c r="G221" s="171"/>
      <c r="H221" s="171"/>
    </row>
    <row r="222" ht="12"/>
  </sheetData>
  <mergeCells count="3">
    <mergeCell ref="A2:K2"/>
    <mergeCell ref="A1:K1"/>
    <mergeCell ref="D3:K3"/>
  </mergeCells>
  <printOptions horizontalCentered="1"/>
  <pageMargins left="0" right="0" top="0.5905511811023623" bottom="0.5905511811023623" header="0.11811023622047245" footer="0"/>
  <pageSetup firstPageNumber="62" useFirstPageNumber="1" horizontalDpi="600" verticalDpi="6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1"/>
  <sheetViews>
    <sheetView showZeros="0" workbookViewId="0" topLeftCell="A1">
      <selection activeCell="H14" sqref="H14"/>
    </sheetView>
  </sheetViews>
  <sheetFormatPr defaultColWidth="9.00390625" defaultRowHeight="12.75"/>
  <cols>
    <col min="1" max="1" width="4.75390625" style="108" customWidth="1"/>
    <col min="2" max="2" width="6.125" style="108" customWidth="1"/>
    <col min="3" max="3" width="49.875" style="108" customWidth="1"/>
    <col min="4" max="4" width="11.00390625" style="56" customWidth="1"/>
    <col min="5" max="5" width="10.00390625" style="56" hidden="1" customWidth="1"/>
    <col min="6" max="6" width="10.75390625" style="56" hidden="1" customWidth="1"/>
    <col min="7" max="8" width="10.75390625" style="56" customWidth="1"/>
    <col min="9" max="10" width="8.00390625" style="108" customWidth="1"/>
    <col min="11" max="11" width="24.625" style="108" customWidth="1"/>
    <col min="12" max="16384" width="9.125" style="108" customWidth="1"/>
  </cols>
  <sheetData>
    <row r="1" spans="1:11" s="106" customFormat="1" ht="12.75">
      <c r="A1" s="674" t="s">
        <v>817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</row>
    <row r="2" spans="1:11" s="106" customFormat="1" ht="12.75">
      <c r="A2" s="674" t="s">
        <v>847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</row>
    <row r="3" spans="1:11" s="106" customFormat="1" ht="12.75">
      <c r="A3" s="150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s="106" customFormat="1" ht="12.75">
      <c r="A4" s="150"/>
      <c r="B4" s="382"/>
      <c r="C4" s="382"/>
      <c r="D4" s="382"/>
      <c r="E4" s="382"/>
      <c r="F4" s="382"/>
      <c r="G4" s="382"/>
      <c r="H4" s="382"/>
      <c r="I4" s="405"/>
      <c r="J4" s="405"/>
      <c r="K4" s="405"/>
    </row>
    <row r="5" spans="1:8" s="106" customFormat="1" ht="9.75" customHeight="1">
      <c r="A5" s="81"/>
      <c r="B5" s="81"/>
      <c r="C5" s="81"/>
      <c r="D5" s="250"/>
      <c r="E5" s="250"/>
      <c r="F5" s="250"/>
      <c r="G5" s="250"/>
      <c r="H5" s="250"/>
    </row>
    <row r="6" spans="1:11" s="106" customFormat="1" ht="12">
      <c r="A6" s="210"/>
      <c r="B6" s="210"/>
      <c r="C6" s="210"/>
      <c r="D6" s="250"/>
      <c r="E6" s="250"/>
      <c r="F6" s="250"/>
      <c r="G6" s="250"/>
      <c r="H6" s="250"/>
      <c r="K6" s="371" t="s">
        <v>113</v>
      </c>
    </row>
    <row r="7" spans="1:11" ht="12.75">
      <c r="A7" s="14" t="s">
        <v>700</v>
      </c>
      <c r="B7" s="84" t="s">
        <v>818</v>
      </c>
      <c r="C7" s="200"/>
      <c r="D7" s="368" t="s">
        <v>675</v>
      </c>
      <c r="E7" s="368" t="s">
        <v>363</v>
      </c>
      <c r="F7" s="368" t="s">
        <v>363</v>
      </c>
      <c r="G7" s="368" t="s">
        <v>363</v>
      </c>
      <c r="H7" s="595" t="s">
        <v>343</v>
      </c>
      <c r="I7" s="146" t="s">
        <v>810</v>
      </c>
      <c r="J7" s="146" t="s">
        <v>810</v>
      </c>
      <c r="K7" s="3" t="s">
        <v>811</v>
      </c>
    </row>
    <row r="8" spans="1:11" ht="12">
      <c r="A8" s="142"/>
      <c r="B8" s="15" t="s">
        <v>819</v>
      </c>
      <c r="C8" s="201" t="s">
        <v>807</v>
      </c>
      <c r="D8" s="15" t="s">
        <v>13</v>
      </c>
      <c r="E8" s="15" t="s">
        <v>13</v>
      </c>
      <c r="F8" s="15" t="s">
        <v>13</v>
      </c>
      <c r="G8" s="15" t="s">
        <v>13</v>
      </c>
      <c r="H8" s="596" t="s">
        <v>344</v>
      </c>
      <c r="I8" s="142"/>
      <c r="J8" s="142"/>
      <c r="K8" s="15" t="s">
        <v>812</v>
      </c>
    </row>
    <row r="9" spans="1:11" s="106" customFormat="1" ht="12.75" thickBot="1">
      <c r="A9" s="86"/>
      <c r="B9" s="86"/>
      <c r="C9" s="86"/>
      <c r="D9" s="86" t="s">
        <v>676</v>
      </c>
      <c r="E9" s="86" t="s">
        <v>364</v>
      </c>
      <c r="F9" s="86" t="s">
        <v>484</v>
      </c>
      <c r="G9" s="86" t="s">
        <v>591</v>
      </c>
      <c r="H9" s="597" t="s">
        <v>345</v>
      </c>
      <c r="I9" s="86" t="s">
        <v>485</v>
      </c>
      <c r="J9" s="86" t="s">
        <v>438</v>
      </c>
      <c r="K9" s="86"/>
    </row>
    <row r="10" spans="1:11" s="106" customFormat="1" ht="12">
      <c r="A10" s="109" t="s">
        <v>14</v>
      </c>
      <c r="B10" s="109" t="s">
        <v>15</v>
      </c>
      <c r="C10" s="109" t="s">
        <v>16</v>
      </c>
      <c r="D10" s="3" t="s">
        <v>17</v>
      </c>
      <c r="E10" s="3" t="s">
        <v>18</v>
      </c>
      <c r="F10" s="3" t="s">
        <v>18</v>
      </c>
      <c r="G10" s="3" t="s">
        <v>18</v>
      </c>
      <c r="H10" s="3" t="s">
        <v>19</v>
      </c>
      <c r="I10" s="15" t="s">
        <v>187</v>
      </c>
      <c r="J10" s="15" t="s">
        <v>71</v>
      </c>
      <c r="K10" s="15" t="s">
        <v>593</v>
      </c>
    </row>
    <row r="11" spans="1:11" s="106" customFormat="1" ht="12">
      <c r="A11" s="24"/>
      <c r="B11" s="24"/>
      <c r="C11" s="24" t="s">
        <v>820</v>
      </c>
      <c r="D11" s="5"/>
      <c r="E11" s="5"/>
      <c r="F11" s="5"/>
      <c r="G11" s="5"/>
      <c r="H11" s="5"/>
      <c r="I11" s="168"/>
      <c r="J11" s="168"/>
      <c r="K11" s="168"/>
    </row>
    <row r="12" spans="1:11" ht="12">
      <c r="A12" s="15">
        <v>45</v>
      </c>
      <c r="B12" s="15">
        <v>5400</v>
      </c>
      <c r="C12" s="129" t="s">
        <v>821</v>
      </c>
      <c r="D12" s="242"/>
      <c r="E12" s="242"/>
      <c r="F12" s="242"/>
      <c r="G12" s="242"/>
      <c r="H12" s="242"/>
      <c r="I12" s="95"/>
      <c r="J12" s="95"/>
      <c r="K12" s="95"/>
    </row>
    <row r="13" spans="1:11" ht="12">
      <c r="A13" s="15"/>
      <c r="B13" s="252">
        <v>5402</v>
      </c>
      <c r="C13" s="253" t="s">
        <v>92</v>
      </c>
      <c r="D13" s="297"/>
      <c r="E13" s="297">
        <v>7011</v>
      </c>
      <c r="F13" s="297">
        <v>14022</v>
      </c>
      <c r="G13" s="297">
        <v>21033</v>
      </c>
      <c r="H13" s="297">
        <v>28045</v>
      </c>
      <c r="I13" s="242"/>
      <c r="J13" s="242">
        <f>H13/G13</f>
        <v>1.3333808776684257</v>
      </c>
      <c r="K13" s="95"/>
    </row>
    <row r="14" spans="1:11" ht="12">
      <c r="A14" s="24"/>
      <c r="B14" s="24"/>
      <c r="C14" s="230" t="s">
        <v>93</v>
      </c>
      <c r="D14" s="6">
        <f>SUM(D13:D13)</f>
        <v>0</v>
      </c>
      <c r="E14" s="6">
        <f>SUM(E13)</f>
        <v>7011</v>
      </c>
      <c r="F14" s="6">
        <f>SUM(F13)</f>
        <v>14022</v>
      </c>
      <c r="G14" s="6">
        <f>SUM(G13)</f>
        <v>21033</v>
      </c>
      <c r="H14" s="6">
        <f>SUM(H13)</f>
        <v>28045</v>
      </c>
      <c r="I14" s="257"/>
      <c r="J14" s="257">
        <f aca="true" t="shared" si="0" ref="J14:J40">H14/G14</f>
        <v>1.3333808776684257</v>
      </c>
      <c r="K14" s="118"/>
    </row>
    <row r="15" spans="1:11" s="106" customFormat="1" ht="12">
      <c r="A15" s="15">
        <v>70</v>
      </c>
      <c r="B15" s="15">
        <v>5500</v>
      </c>
      <c r="C15" s="129" t="s">
        <v>735</v>
      </c>
      <c r="D15" s="229"/>
      <c r="E15" s="229"/>
      <c r="F15" s="229"/>
      <c r="G15" s="229"/>
      <c r="H15" s="229"/>
      <c r="I15" s="242"/>
      <c r="J15" s="242"/>
      <c r="K15" s="104"/>
    </row>
    <row r="16" spans="1:11" ht="12">
      <c r="A16" s="111"/>
      <c r="B16" s="252">
        <v>5510</v>
      </c>
      <c r="C16" s="253" t="s">
        <v>309</v>
      </c>
      <c r="D16" s="254"/>
      <c r="E16" s="254">
        <v>6380</v>
      </c>
      <c r="F16" s="254">
        <v>6380</v>
      </c>
      <c r="G16" s="254">
        <v>6380</v>
      </c>
      <c r="H16" s="254">
        <v>6380</v>
      </c>
      <c r="I16" s="242"/>
      <c r="J16" s="242">
        <f t="shared" si="0"/>
        <v>1</v>
      </c>
      <c r="K16" s="95"/>
    </row>
    <row r="17" spans="1:11" ht="12.75" customHeight="1">
      <c r="A17" s="111"/>
      <c r="B17" s="252">
        <v>5515</v>
      </c>
      <c r="C17" s="253" t="s">
        <v>169</v>
      </c>
      <c r="D17" s="254">
        <v>1149965</v>
      </c>
      <c r="E17" s="254">
        <v>1149965</v>
      </c>
      <c r="F17" s="254">
        <v>3350</v>
      </c>
      <c r="G17" s="254">
        <v>3350</v>
      </c>
      <c r="H17" s="254">
        <v>3350</v>
      </c>
      <c r="I17" s="242">
        <f>H17/D17</f>
        <v>0.0029131321388042243</v>
      </c>
      <c r="J17" s="242">
        <f t="shared" si="0"/>
        <v>1</v>
      </c>
      <c r="K17" s="95"/>
    </row>
    <row r="18" spans="1:11" s="106" customFormat="1" ht="12">
      <c r="A18" s="24"/>
      <c r="B18" s="24"/>
      <c r="C18" s="230" t="s">
        <v>93</v>
      </c>
      <c r="D18" s="6">
        <f>SUM(D16:D17)</f>
        <v>1149965</v>
      </c>
      <c r="E18" s="6">
        <f>SUM(E16:E17)</f>
        <v>1156345</v>
      </c>
      <c r="F18" s="6">
        <f>SUM(F16:F17)</f>
        <v>9730</v>
      </c>
      <c r="G18" s="6">
        <f>SUM(G16:G17)</f>
        <v>9730</v>
      </c>
      <c r="H18" s="6">
        <f>SUM(H16:H17)</f>
        <v>9730</v>
      </c>
      <c r="I18" s="257">
        <f>H18/D18</f>
        <v>0.008461127077780628</v>
      </c>
      <c r="J18" s="257">
        <f t="shared" si="0"/>
        <v>1</v>
      </c>
      <c r="K18" s="358"/>
    </row>
    <row r="19" spans="1:11" s="106" customFormat="1" ht="12" customHeight="1">
      <c r="A19" s="15">
        <v>75</v>
      </c>
      <c r="B19" s="15">
        <v>5600</v>
      </c>
      <c r="C19" s="129" t="s">
        <v>756</v>
      </c>
      <c r="D19" s="229"/>
      <c r="E19" s="229"/>
      <c r="F19" s="229"/>
      <c r="G19" s="229"/>
      <c r="H19" s="229"/>
      <c r="I19" s="242"/>
      <c r="J19" s="242"/>
      <c r="K19" s="104"/>
    </row>
    <row r="20" spans="1:11" s="106" customFormat="1" ht="12">
      <c r="A20" s="15"/>
      <c r="B20" s="252">
        <v>5610</v>
      </c>
      <c r="C20" s="253" t="s">
        <v>171</v>
      </c>
      <c r="D20" s="254">
        <v>34000</v>
      </c>
      <c r="E20" s="254"/>
      <c r="F20" s="254"/>
      <c r="G20" s="254"/>
      <c r="H20" s="254"/>
      <c r="I20" s="242">
        <f>H20/D20</f>
        <v>0</v>
      </c>
      <c r="J20" s="242"/>
      <c r="K20" s="104"/>
    </row>
    <row r="21" spans="1:11" s="106" customFormat="1" ht="12">
      <c r="A21" s="15"/>
      <c r="B21" s="252">
        <v>5612</v>
      </c>
      <c r="C21" s="253" t="s">
        <v>55</v>
      </c>
      <c r="D21" s="254"/>
      <c r="E21" s="254">
        <v>10000</v>
      </c>
      <c r="F21" s="254">
        <v>10400</v>
      </c>
      <c r="G21" s="254">
        <v>10400</v>
      </c>
      <c r="H21" s="254">
        <v>10400</v>
      </c>
      <c r="I21" s="242"/>
      <c r="J21" s="242">
        <f t="shared" si="0"/>
        <v>1</v>
      </c>
      <c r="K21" s="104"/>
    </row>
    <row r="22" spans="1:11" s="106" customFormat="1" ht="12">
      <c r="A22" s="15"/>
      <c r="B22" s="252">
        <v>5630</v>
      </c>
      <c r="C22" s="253" t="s">
        <v>681</v>
      </c>
      <c r="D22" s="254"/>
      <c r="E22" s="254"/>
      <c r="F22" s="254"/>
      <c r="G22" s="254">
        <v>3000</v>
      </c>
      <c r="H22" s="254">
        <v>3000</v>
      </c>
      <c r="I22" s="242"/>
      <c r="J22" s="242">
        <f t="shared" si="0"/>
        <v>1</v>
      </c>
      <c r="K22" s="104"/>
    </row>
    <row r="23" spans="1:11" s="106" customFormat="1" ht="12">
      <c r="A23" s="15"/>
      <c r="B23" s="252">
        <v>5640</v>
      </c>
      <c r="C23" s="253" t="s">
        <v>338</v>
      </c>
      <c r="D23" s="254"/>
      <c r="E23" s="254"/>
      <c r="F23" s="254">
        <v>200</v>
      </c>
      <c r="G23" s="254">
        <v>200</v>
      </c>
      <c r="H23" s="254">
        <v>200</v>
      </c>
      <c r="I23" s="242"/>
      <c r="J23" s="242">
        <f t="shared" si="0"/>
        <v>1</v>
      </c>
      <c r="K23" s="104"/>
    </row>
    <row r="24" spans="1:11" ht="12">
      <c r="A24" s="111"/>
      <c r="B24" s="252">
        <v>5660</v>
      </c>
      <c r="C24" s="253" t="s">
        <v>836</v>
      </c>
      <c r="D24" s="254">
        <v>10000</v>
      </c>
      <c r="E24" s="254">
        <v>30994</v>
      </c>
      <c r="F24" s="254">
        <v>30994</v>
      </c>
      <c r="G24" s="254">
        <v>17400</v>
      </c>
      <c r="H24" s="254">
        <v>17400</v>
      </c>
      <c r="I24" s="242">
        <f>H24/D24</f>
        <v>1.74</v>
      </c>
      <c r="J24" s="242">
        <f t="shared" si="0"/>
        <v>1</v>
      </c>
      <c r="K24" s="95"/>
    </row>
    <row r="25" spans="1:11" ht="12" customHeight="1">
      <c r="A25" s="24"/>
      <c r="B25" s="24"/>
      <c r="C25" s="230" t="s">
        <v>93</v>
      </c>
      <c r="D25" s="6">
        <f>SUM(D20:D24)</f>
        <v>44000</v>
      </c>
      <c r="E25" s="6">
        <f>SUM(E20:E24)</f>
        <v>40994</v>
      </c>
      <c r="F25" s="6">
        <f>SUM(F20:F24)</f>
        <v>41594</v>
      </c>
      <c r="G25" s="6">
        <f>SUM(G20:G24)</f>
        <v>31000</v>
      </c>
      <c r="H25" s="6">
        <f>SUM(H20:H24)</f>
        <v>31000</v>
      </c>
      <c r="I25" s="257">
        <f>H25/D25</f>
        <v>0.7045454545454546</v>
      </c>
      <c r="J25" s="257">
        <f t="shared" si="0"/>
        <v>1</v>
      </c>
      <c r="K25" s="358"/>
    </row>
    <row r="26" spans="1:11" ht="12" customHeight="1">
      <c r="A26" s="15">
        <v>80</v>
      </c>
      <c r="B26" s="15">
        <v>5700</v>
      </c>
      <c r="C26" s="129" t="s">
        <v>759</v>
      </c>
      <c r="D26" s="229"/>
      <c r="E26" s="229"/>
      <c r="F26" s="229"/>
      <c r="G26" s="229"/>
      <c r="H26" s="229"/>
      <c r="I26" s="242"/>
      <c r="J26" s="242"/>
      <c r="K26" s="95"/>
    </row>
    <row r="27" spans="1:11" ht="12" customHeight="1">
      <c r="A27" s="111"/>
      <c r="B27" s="252">
        <v>5710</v>
      </c>
      <c r="C27" s="253" t="s">
        <v>98</v>
      </c>
      <c r="D27" s="254"/>
      <c r="E27" s="254">
        <v>2000</v>
      </c>
      <c r="F27" s="254">
        <v>2000</v>
      </c>
      <c r="G27" s="254">
        <v>2000</v>
      </c>
      <c r="H27" s="254">
        <v>2000</v>
      </c>
      <c r="I27" s="242"/>
      <c r="J27" s="242">
        <f t="shared" si="0"/>
        <v>1</v>
      </c>
      <c r="K27" s="95"/>
    </row>
    <row r="28" spans="1:11" ht="12" customHeight="1">
      <c r="A28" s="111"/>
      <c r="B28" s="252">
        <v>5715</v>
      </c>
      <c r="C28" s="253" t="s">
        <v>742</v>
      </c>
      <c r="D28" s="254">
        <v>114985</v>
      </c>
      <c r="E28" s="254">
        <v>114985</v>
      </c>
      <c r="F28" s="254"/>
      <c r="G28" s="254"/>
      <c r="H28" s="254"/>
      <c r="I28" s="242">
        <f>H28/D28</f>
        <v>0</v>
      </c>
      <c r="J28" s="242"/>
      <c r="K28" s="95"/>
    </row>
    <row r="29" spans="1:11" ht="12">
      <c r="A29" s="111"/>
      <c r="B29" s="252">
        <v>5722</v>
      </c>
      <c r="C29" s="253" t="s">
        <v>354</v>
      </c>
      <c r="D29" s="406"/>
      <c r="E29" s="406">
        <v>4250</v>
      </c>
      <c r="F29" s="406">
        <v>4250</v>
      </c>
      <c r="G29" s="406">
        <v>4250</v>
      </c>
      <c r="H29" s="406">
        <v>4250</v>
      </c>
      <c r="I29" s="242"/>
      <c r="J29" s="242">
        <f t="shared" si="0"/>
        <v>1</v>
      </c>
      <c r="K29" s="95"/>
    </row>
    <row r="30" spans="1:11" ht="12">
      <c r="A30" s="24"/>
      <c r="B30" s="24"/>
      <c r="C30" s="230" t="s">
        <v>93</v>
      </c>
      <c r="D30" s="6">
        <f>SUM(D27:D29)</f>
        <v>114985</v>
      </c>
      <c r="E30" s="6">
        <f>SUM(E27:E29)</f>
        <v>121235</v>
      </c>
      <c r="F30" s="6">
        <f>SUM(F27:F29)</f>
        <v>6250</v>
      </c>
      <c r="G30" s="6">
        <f>SUM(G27:G29)</f>
        <v>6250</v>
      </c>
      <c r="H30" s="6">
        <f>SUM(H27:H29)</f>
        <v>6250</v>
      </c>
      <c r="I30" s="257">
        <f>H30/D30</f>
        <v>0.05435491585859025</v>
      </c>
      <c r="J30" s="257">
        <f t="shared" si="0"/>
        <v>1</v>
      </c>
      <c r="K30" s="358"/>
    </row>
    <row r="31" spans="1:11" ht="12" customHeight="1">
      <c r="A31" s="84">
        <v>85</v>
      </c>
      <c r="B31" s="84">
        <v>5800</v>
      </c>
      <c r="C31" s="228" t="s">
        <v>711</v>
      </c>
      <c r="D31" s="229"/>
      <c r="E31" s="229"/>
      <c r="F31" s="229"/>
      <c r="G31" s="229"/>
      <c r="H31" s="229"/>
      <c r="I31" s="242"/>
      <c r="J31" s="242"/>
      <c r="K31" s="95"/>
    </row>
    <row r="32" spans="1:11" ht="12" customHeight="1">
      <c r="A32" s="15"/>
      <c r="B32" s="268">
        <v>5801</v>
      </c>
      <c r="C32" s="272" t="s">
        <v>444</v>
      </c>
      <c r="D32" s="229">
        <v>200000</v>
      </c>
      <c r="E32" s="229">
        <v>207981</v>
      </c>
      <c r="F32" s="229">
        <v>207981</v>
      </c>
      <c r="G32" s="229">
        <v>207981</v>
      </c>
      <c r="H32" s="229">
        <v>207981</v>
      </c>
      <c r="I32" s="242">
        <f>H32/D32</f>
        <v>1.039905</v>
      </c>
      <c r="J32" s="242">
        <f t="shared" si="0"/>
        <v>1</v>
      </c>
      <c r="K32" s="95"/>
    </row>
    <row r="33" spans="1:11" ht="12" customHeight="1">
      <c r="A33" s="15"/>
      <c r="B33" s="268">
        <v>5805</v>
      </c>
      <c r="C33" s="272" t="s">
        <v>359</v>
      </c>
      <c r="D33" s="229"/>
      <c r="E33" s="229">
        <v>1000</v>
      </c>
      <c r="F33" s="229">
        <v>1000</v>
      </c>
      <c r="G33" s="229">
        <v>1000</v>
      </c>
      <c r="H33" s="229">
        <v>1000</v>
      </c>
      <c r="I33" s="242"/>
      <c r="J33" s="242">
        <f t="shared" si="0"/>
        <v>1</v>
      </c>
      <c r="K33" s="95"/>
    </row>
    <row r="34" spans="1:11" ht="12">
      <c r="A34" s="15"/>
      <c r="B34" s="252">
        <v>5830</v>
      </c>
      <c r="C34" s="253" t="s">
        <v>776</v>
      </c>
      <c r="D34" s="254">
        <v>10000</v>
      </c>
      <c r="E34" s="254">
        <v>10000</v>
      </c>
      <c r="F34" s="254">
        <v>10000</v>
      </c>
      <c r="G34" s="254">
        <v>5907</v>
      </c>
      <c r="H34" s="254">
        <v>5907</v>
      </c>
      <c r="I34" s="242">
        <f>H34/D34</f>
        <v>0.5907</v>
      </c>
      <c r="J34" s="242">
        <f t="shared" si="0"/>
        <v>1</v>
      </c>
      <c r="K34" s="95"/>
    </row>
    <row r="35" spans="1:11" ht="12">
      <c r="A35" s="15"/>
      <c r="B35" s="252">
        <v>5836</v>
      </c>
      <c r="C35" s="253" t="s">
        <v>286</v>
      </c>
      <c r="D35" s="254">
        <v>2000</v>
      </c>
      <c r="E35" s="254">
        <v>4361</v>
      </c>
      <c r="F35" s="254">
        <v>4361</v>
      </c>
      <c r="G35" s="254">
        <v>4361</v>
      </c>
      <c r="H35" s="254">
        <v>4361</v>
      </c>
      <c r="I35" s="500">
        <f>H35/D35</f>
        <v>2.1805</v>
      </c>
      <c r="J35" s="500">
        <f t="shared" si="0"/>
        <v>1</v>
      </c>
      <c r="K35" s="4" t="s">
        <v>127</v>
      </c>
    </row>
    <row r="36" spans="1:11" ht="12.75" thickBot="1">
      <c r="A36" s="273"/>
      <c r="B36" s="273"/>
      <c r="C36" s="231" t="s">
        <v>93</v>
      </c>
      <c r="D36" s="274">
        <f>SUM(D32:D35)</f>
        <v>212000</v>
      </c>
      <c r="E36" s="274">
        <f>SUM(E32:E35)</f>
        <v>223342</v>
      </c>
      <c r="F36" s="274">
        <f>SUM(F32:F35)</f>
        <v>223342</v>
      </c>
      <c r="G36" s="274">
        <f>SUM(G32:G35)</f>
        <v>219249</v>
      </c>
      <c r="H36" s="274">
        <f>SUM(H32:H35)</f>
        <v>219249</v>
      </c>
      <c r="I36" s="561">
        <f>H36/D36</f>
        <v>1.0341933962264152</v>
      </c>
      <c r="J36" s="561">
        <f t="shared" si="0"/>
        <v>1</v>
      </c>
      <c r="K36" s="361"/>
    </row>
    <row r="37" spans="1:11" ht="12.75" thickBot="1">
      <c r="A37" s="131"/>
      <c r="B37" s="86">
        <v>5999</v>
      </c>
      <c r="C37" s="131" t="s">
        <v>825</v>
      </c>
      <c r="D37" s="72">
        <f>SUM(D36+D30+D25+D18+D14)</f>
        <v>1520950</v>
      </c>
      <c r="E37" s="72">
        <f>SUM(E36+E30+E25+E18+E14)</f>
        <v>1548927</v>
      </c>
      <c r="F37" s="72">
        <f>SUM(F36+F30+F25+F18+F14)</f>
        <v>294938</v>
      </c>
      <c r="G37" s="72">
        <f>SUM(G36+G30+G25+G18+G14)</f>
        <v>287262</v>
      </c>
      <c r="H37" s="72">
        <f>SUM(H36+H30+H25+H18+H14)</f>
        <v>294274</v>
      </c>
      <c r="I37" s="332">
        <f>H37/D37</f>
        <v>0.19348039054538282</v>
      </c>
      <c r="J37" s="332">
        <f t="shared" si="0"/>
        <v>1.0244097722636478</v>
      </c>
      <c r="K37" s="99"/>
    </row>
    <row r="38" spans="1:11" ht="12" customHeight="1">
      <c r="A38" s="95"/>
      <c r="B38" s="111"/>
      <c r="C38" s="95" t="s">
        <v>290</v>
      </c>
      <c r="D38" s="64"/>
      <c r="E38" s="64"/>
      <c r="F38" s="64"/>
      <c r="G38" s="64"/>
      <c r="H38" s="64"/>
      <c r="I38" s="242"/>
      <c r="J38" s="242"/>
      <c r="K38" s="95"/>
    </row>
    <row r="39" spans="1:11" ht="12" customHeight="1">
      <c r="A39" s="95"/>
      <c r="B39" s="111"/>
      <c r="C39" s="64" t="s">
        <v>395</v>
      </c>
      <c r="D39" s="124"/>
      <c r="E39" s="124"/>
      <c r="F39" s="124"/>
      <c r="G39" s="124"/>
      <c r="H39" s="124"/>
      <c r="I39" s="242"/>
      <c r="J39" s="242"/>
      <c r="K39" s="95"/>
    </row>
    <row r="40" spans="1:11" ht="12" customHeight="1">
      <c r="A40" s="95"/>
      <c r="B40" s="111"/>
      <c r="C40" s="95" t="s">
        <v>291</v>
      </c>
      <c r="D40" s="124">
        <f>SUM(D37)</f>
        <v>1520950</v>
      </c>
      <c r="E40" s="124">
        <f>SUM(E37)</f>
        <v>1548927</v>
      </c>
      <c r="F40" s="124">
        <f>SUM(F37)</f>
        <v>294938</v>
      </c>
      <c r="G40" s="124">
        <f>SUM(G37)</f>
        <v>287262</v>
      </c>
      <c r="H40" s="124">
        <f>SUM(H37)</f>
        <v>294274</v>
      </c>
      <c r="I40" s="242">
        <f>H40/D40</f>
        <v>0.19348039054538282</v>
      </c>
      <c r="J40" s="242">
        <f t="shared" si="0"/>
        <v>1.0244097722636478</v>
      </c>
      <c r="K40" s="95"/>
    </row>
    <row r="41" spans="1:11" ht="12" customHeight="1">
      <c r="A41" s="112"/>
      <c r="B41" s="120"/>
      <c r="C41" s="285" t="s">
        <v>737</v>
      </c>
      <c r="D41" s="286"/>
      <c r="E41" s="286"/>
      <c r="F41" s="286"/>
      <c r="G41" s="286"/>
      <c r="H41" s="286"/>
      <c r="I41" s="500"/>
      <c r="J41" s="500"/>
      <c r="K41" s="112"/>
    </row>
  </sheetData>
  <mergeCells count="2">
    <mergeCell ref="A2:K2"/>
    <mergeCell ref="A1:K1"/>
  </mergeCells>
  <printOptions horizontalCentered="1"/>
  <pageMargins left="0" right="0" top="0.3937007874015748" bottom="0.4724409448818898" header="0.31496062992125984" footer="0.31496062992125984"/>
  <pageSetup firstPageNumber="67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showZeros="0" workbookViewId="0" topLeftCell="A1">
      <selection activeCell="G29" sqref="G29"/>
    </sheetView>
  </sheetViews>
  <sheetFormatPr defaultColWidth="9.00390625" defaultRowHeight="12.75"/>
  <cols>
    <col min="1" max="1" width="8.75390625" style="215" customWidth="1"/>
    <col min="2" max="2" width="50.75390625" style="214" customWidth="1"/>
    <col min="3" max="3" width="11.625" style="214" customWidth="1"/>
    <col min="4" max="4" width="10.00390625" style="214" hidden="1" customWidth="1"/>
    <col min="5" max="5" width="11.125" style="214" hidden="1" customWidth="1"/>
    <col min="6" max="6" width="10.625" style="214" customWidth="1"/>
    <col min="7" max="7" width="10.875" style="214" customWidth="1"/>
    <col min="8" max="16384" width="9.125" style="214" customWidth="1"/>
  </cols>
  <sheetData>
    <row r="1" spans="1:5" ht="12.75">
      <c r="A1" s="679" t="s">
        <v>736</v>
      </c>
      <c r="B1" s="680"/>
      <c r="C1" s="673"/>
      <c r="D1" s="648"/>
      <c r="E1" s="648"/>
    </row>
    <row r="2" ht="12.75">
      <c r="B2" s="232"/>
    </row>
    <row r="3" spans="1:5" s="211" customFormat="1" ht="12.75">
      <c r="A3" s="678" t="s">
        <v>848</v>
      </c>
      <c r="B3" s="638"/>
      <c r="C3" s="647"/>
      <c r="D3" s="647"/>
      <c r="E3" s="647"/>
    </row>
    <row r="4" s="211" customFormat="1" ht="12.75"/>
    <row r="5" s="211" customFormat="1" ht="12.75"/>
    <row r="6" spans="3:7" s="211" customFormat="1" ht="12.75">
      <c r="C6" s="312"/>
      <c r="D6" s="312"/>
      <c r="E6" s="312"/>
      <c r="F6" s="312"/>
      <c r="G6" s="312" t="s">
        <v>113</v>
      </c>
    </row>
    <row r="7" spans="1:7" s="211" customFormat="1" ht="12.75">
      <c r="A7" s="675" t="s">
        <v>222</v>
      </c>
      <c r="B7" s="675" t="s">
        <v>12</v>
      </c>
      <c r="C7" s="368" t="s">
        <v>675</v>
      </c>
      <c r="D7" s="368" t="s">
        <v>363</v>
      </c>
      <c r="E7" s="368" t="s">
        <v>363</v>
      </c>
      <c r="F7" s="368" t="s">
        <v>363</v>
      </c>
      <c r="G7" s="595" t="s">
        <v>343</v>
      </c>
    </row>
    <row r="8" spans="1:7" s="211" customFormat="1" ht="12.75">
      <c r="A8" s="676"/>
      <c r="B8" s="676"/>
      <c r="C8" s="15" t="s">
        <v>13</v>
      </c>
      <c r="D8" s="15" t="s">
        <v>13</v>
      </c>
      <c r="E8" s="15" t="s">
        <v>13</v>
      </c>
      <c r="F8" s="15" t="s">
        <v>13</v>
      </c>
      <c r="G8" s="596" t="s">
        <v>344</v>
      </c>
    </row>
    <row r="9" spans="1:7" s="211" customFormat="1" ht="12.75">
      <c r="A9" s="677"/>
      <c r="B9" s="677"/>
      <c r="C9" s="18" t="s">
        <v>676</v>
      </c>
      <c r="D9" s="18" t="s">
        <v>364</v>
      </c>
      <c r="E9" s="18" t="s">
        <v>484</v>
      </c>
      <c r="F9" s="18" t="s">
        <v>591</v>
      </c>
      <c r="G9" s="596" t="s">
        <v>345</v>
      </c>
    </row>
    <row r="10" spans="1:7" s="211" customFormat="1" ht="12.75">
      <c r="A10" s="16" t="s">
        <v>14</v>
      </c>
      <c r="B10" s="16" t="s">
        <v>15</v>
      </c>
      <c r="C10" s="281" t="s">
        <v>16</v>
      </c>
      <c r="D10" s="281" t="s">
        <v>17</v>
      </c>
      <c r="E10" s="281" t="s">
        <v>17</v>
      </c>
      <c r="F10" s="281" t="s">
        <v>17</v>
      </c>
      <c r="G10" s="16" t="s">
        <v>18</v>
      </c>
    </row>
    <row r="11" spans="1:7" s="211" customFormat="1" ht="12.75">
      <c r="A11" s="16"/>
      <c r="B11" s="16"/>
      <c r="C11" s="264"/>
      <c r="D11" s="264"/>
      <c r="E11" s="264"/>
      <c r="F11" s="264"/>
      <c r="G11" s="16"/>
    </row>
    <row r="12" spans="1:7" s="74" customFormat="1" ht="12.75">
      <c r="A12" s="49">
        <v>6005</v>
      </c>
      <c r="B12" s="19" t="s">
        <v>101</v>
      </c>
      <c r="C12" s="19">
        <v>8839</v>
      </c>
      <c r="D12" s="19">
        <v>39099</v>
      </c>
      <c r="E12" s="19">
        <v>38369</v>
      </c>
      <c r="F12" s="19">
        <v>25826</v>
      </c>
      <c r="G12" s="19">
        <v>28230</v>
      </c>
    </row>
    <row r="13" spans="1:7" ht="12.75">
      <c r="A13" s="212"/>
      <c r="B13" s="213"/>
      <c r="C13" s="213"/>
      <c r="D13" s="213"/>
      <c r="E13" s="213"/>
      <c r="F13" s="213"/>
      <c r="G13" s="213"/>
    </row>
    <row r="14" spans="1:7" s="74" customFormat="1" ht="12.75">
      <c r="A14" s="49">
        <v>6010</v>
      </c>
      <c r="B14" s="19" t="s">
        <v>103</v>
      </c>
      <c r="C14" s="19">
        <f>SUM(C15:C20)</f>
        <v>383875</v>
      </c>
      <c r="D14" s="19">
        <f>SUM(D15:D20)</f>
        <v>358487</v>
      </c>
      <c r="E14" s="19">
        <f>SUM(E15:E20)</f>
        <v>194207</v>
      </c>
      <c r="F14" s="19">
        <f>SUM(F15:F20)</f>
        <v>120730</v>
      </c>
      <c r="G14" s="19">
        <f>SUM(G15:G20)</f>
        <v>120730</v>
      </c>
    </row>
    <row r="15" spans="1:7" s="74" customFormat="1" ht="12.75">
      <c r="A15" s="212">
        <v>6011</v>
      </c>
      <c r="B15" s="213" t="s">
        <v>654</v>
      </c>
      <c r="C15" s="213">
        <v>203815</v>
      </c>
      <c r="D15" s="213">
        <v>180022</v>
      </c>
      <c r="E15" s="213">
        <v>126950</v>
      </c>
      <c r="F15" s="213">
        <v>84538</v>
      </c>
      <c r="G15" s="213">
        <v>84538</v>
      </c>
    </row>
    <row r="16" spans="1:7" s="74" customFormat="1" ht="12.75">
      <c r="A16" s="212">
        <v>6012</v>
      </c>
      <c r="B16" s="213" t="s">
        <v>151</v>
      </c>
      <c r="C16" s="213">
        <v>42896</v>
      </c>
      <c r="D16" s="213">
        <v>42896</v>
      </c>
      <c r="E16" s="213">
        <v>31065</v>
      </c>
      <c r="F16" s="213"/>
      <c r="G16" s="213"/>
    </row>
    <row r="17" spans="1:7" s="74" customFormat="1" ht="12.75">
      <c r="A17" s="212">
        <v>6013</v>
      </c>
      <c r="B17" s="213" t="s">
        <v>657</v>
      </c>
      <c r="C17" s="213">
        <v>6000</v>
      </c>
      <c r="D17" s="213">
        <v>6000</v>
      </c>
      <c r="E17" s="213"/>
      <c r="F17" s="213"/>
      <c r="G17" s="213"/>
    </row>
    <row r="18" spans="1:7" s="74" customFormat="1" ht="12.75">
      <c r="A18" s="430">
        <v>6014</v>
      </c>
      <c r="B18" s="431" t="s">
        <v>652</v>
      </c>
      <c r="C18" s="431">
        <v>104964</v>
      </c>
      <c r="D18" s="431">
        <v>104964</v>
      </c>
      <c r="E18" s="431"/>
      <c r="F18" s="431"/>
      <c r="G18" s="431"/>
    </row>
    <row r="19" spans="1:7" s="74" customFormat="1" ht="12.75">
      <c r="A19" s="430">
        <v>6015</v>
      </c>
      <c r="B19" s="431" t="s">
        <v>653</v>
      </c>
      <c r="C19" s="431">
        <v>25200</v>
      </c>
      <c r="D19" s="431">
        <v>23605</v>
      </c>
      <c r="E19" s="431">
        <v>35192</v>
      </c>
      <c r="F19" s="431">
        <v>35192</v>
      </c>
      <c r="G19" s="431">
        <v>35192</v>
      </c>
    </row>
    <row r="20" spans="1:7" ht="12.75">
      <c r="A20" s="212">
        <v>6030</v>
      </c>
      <c r="B20" s="213" t="s">
        <v>374</v>
      </c>
      <c r="C20" s="213">
        <v>1000</v>
      </c>
      <c r="D20" s="213">
        <v>1000</v>
      </c>
      <c r="E20" s="213">
        <v>1000</v>
      </c>
      <c r="F20" s="213">
        <v>1000</v>
      </c>
      <c r="G20" s="213">
        <v>1000</v>
      </c>
    </row>
    <row r="21" spans="1:7" ht="12.75">
      <c r="A21" s="212"/>
      <c r="B21" s="213"/>
      <c r="C21" s="213"/>
      <c r="D21" s="213"/>
      <c r="E21" s="213"/>
      <c r="F21" s="213"/>
      <c r="G21" s="213"/>
    </row>
    <row r="22" spans="1:7" ht="12.75">
      <c r="A22" s="324">
        <v>6032</v>
      </c>
      <c r="B22" s="325" t="s">
        <v>778</v>
      </c>
      <c r="C22" s="325">
        <v>195692</v>
      </c>
      <c r="D22" s="325">
        <v>195692</v>
      </c>
      <c r="E22" s="325"/>
      <c r="F22" s="325"/>
      <c r="G22" s="325"/>
    </row>
    <row r="23" spans="1:7" ht="12.75">
      <c r="A23" s="212"/>
      <c r="B23" s="213"/>
      <c r="C23" s="213"/>
      <c r="D23" s="213"/>
      <c r="E23" s="213"/>
      <c r="F23" s="213"/>
      <c r="G23" s="213"/>
    </row>
    <row r="24" spans="1:7" ht="12.75">
      <c r="A24" s="49">
        <v>6040</v>
      </c>
      <c r="B24" s="19" t="s">
        <v>248</v>
      </c>
      <c r="C24" s="325"/>
      <c r="D24" s="325">
        <v>470</v>
      </c>
      <c r="E24" s="325">
        <v>470</v>
      </c>
      <c r="F24" s="325">
        <v>470</v>
      </c>
      <c r="G24" s="325">
        <v>470</v>
      </c>
    </row>
    <row r="25" spans="1:7" ht="12.75">
      <c r="A25" s="49"/>
      <c r="B25" s="19"/>
      <c r="C25" s="325"/>
      <c r="D25" s="325"/>
      <c r="E25" s="325"/>
      <c r="F25" s="325"/>
      <c r="G25" s="325"/>
    </row>
    <row r="26" spans="1:7" ht="12.75">
      <c r="A26" s="49">
        <v>6045</v>
      </c>
      <c r="B26" s="19" t="s">
        <v>249</v>
      </c>
      <c r="C26" s="325"/>
      <c r="D26" s="325">
        <v>20605</v>
      </c>
      <c r="E26" s="325">
        <v>24788</v>
      </c>
      <c r="F26" s="325">
        <v>24836</v>
      </c>
      <c r="G26" s="325">
        <v>25388</v>
      </c>
    </row>
    <row r="27" spans="1:7" ht="12.75">
      <c r="A27" s="212"/>
      <c r="B27" s="213"/>
      <c r="C27" s="213"/>
      <c r="D27" s="213"/>
      <c r="E27" s="213"/>
      <c r="F27" s="213"/>
      <c r="G27" s="213"/>
    </row>
    <row r="28" spans="1:7" s="74" customFormat="1" ht="12.75">
      <c r="A28" s="49">
        <v>6050</v>
      </c>
      <c r="B28" s="19" t="s">
        <v>826</v>
      </c>
      <c r="C28" s="19">
        <f>SUM(C12+C14+C22)</f>
        <v>588406</v>
      </c>
      <c r="D28" s="19">
        <f>SUM(D12+D14+D22+D24+D26)</f>
        <v>614353</v>
      </c>
      <c r="E28" s="19">
        <f>SUM(E12+E14+E22+E24+E26)</f>
        <v>257834</v>
      </c>
      <c r="F28" s="19">
        <f>SUM(F12+F14+F22+F24+F26)</f>
        <v>171862</v>
      </c>
      <c r="G28" s="19">
        <f>SUM(G12+G14+G22+G24+G26)</f>
        <v>174818</v>
      </c>
    </row>
  </sheetData>
  <mergeCells count="4">
    <mergeCell ref="B7:B9"/>
    <mergeCell ref="A7:A9"/>
    <mergeCell ref="A3:E3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showZeros="0" tabSelected="1" workbookViewId="0" topLeftCell="A90">
      <selection activeCell="B160" sqref="B160"/>
    </sheetView>
  </sheetViews>
  <sheetFormatPr defaultColWidth="9.00390625" defaultRowHeight="12.75"/>
  <cols>
    <col min="1" max="1" width="8.00390625" style="22" customWidth="1"/>
    <col min="2" max="2" width="63.125" style="1" customWidth="1"/>
    <col min="3" max="3" width="12.00390625" style="22" customWidth="1"/>
    <col min="4" max="4" width="0.12890625" style="22" hidden="1" customWidth="1"/>
    <col min="5" max="5" width="10.75390625" style="22" hidden="1" customWidth="1"/>
    <col min="6" max="7" width="10.75390625" style="22" customWidth="1"/>
    <col min="8" max="8" width="8.875" style="1" customWidth="1"/>
    <col min="9" max="9" width="8.625" style="1" customWidth="1"/>
    <col min="10" max="16384" width="9.125" style="1" customWidth="1"/>
  </cols>
  <sheetData>
    <row r="1" spans="1:9" ht="12.75">
      <c r="A1" s="670" t="s">
        <v>112</v>
      </c>
      <c r="B1" s="648"/>
      <c r="C1" s="648"/>
      <c r="D1" s="648"/>
      <c r="E1" s="648"/>
      <c r="F1" s="648"/>
      <c r="G1" s="648"/>
      <c r="H1" s="648"/>
      <c r="I1" s="648"/>
    </row>
    <row r="2" spans="1:9" ht="12.75">
      <c r="A2" s="670" t="s">
        <v>839</v>
      </c>
      <c r="B2" s="648"/>
      <c r="C2" s="648"/>
      <c r="D2" s="648"/>
      <c r="E2" s="648"/>
      <c r="F2" s="648"/>
      <c r="G2" s="648"/>
      <c r="H2" s="648"/>
      <c r="I2" s="648"/>
    </row>
    <row r="3" spans="1:8" ht="6" customHeight="1">
      <c r="A3" s="21"/>
      <c r="B3" s="382"/>
      <c r="C3" s="382"/>
      <c r="D3" s="382"/>
      <c r="E3" s="382"/>
      <c r="F3" s="382"/>
      <c r="G3" s="382"/>
      <c r="H3" s="382"/>
    </row>
    <row r="4" spans="1:9" ht="11.25" customHeight="1">
      <c r="A4" s="21"/>
      <c r="B4" s="21"/>
      <c r="C4" s="312"/>
      <c r="D4" s="312"/>
      <c r="E4" s="312"/>
      <c r="F4" s="312"/>
      <c r="G4" s="312"/>
      <c r="H4" s="312"/>
      <c r="I4" s="312" t="s">
        <v>113</v>
      </c>
    </row>
    <row r="5" spans="1:9" s="23" customFormat="1" ht="12.75">
      <c r="A5" s="2"/>
      <c r="B5" s="14"/>
      <c r="C5" s="368" t="s">
        <v>675</v>
      </c>
      <c r="D5" s="368" t="s">
        <v>363</v>
      </c>
      <c r="E5" s="368" t="s">
        <v>363</v>
      </c>
      <c r="F5" s="368" t="s">
        <v>363</v>
      </c>
      <c r="G5" s="595" t="s">
        <v>343</v>
      </c>
      <c r="H5" s="329" t="s">
        <v>810</v>
      </c>
      <c r="I5" s="329" t="s">
        <v>810</v>
      </c>
    </row>
    <row r="6" spans="1:9" s="23" customFormat="1" ht="12" customHeight="1">
      <c r="A6" s="3" t="s">
        <v>11</v>
      </c>
      <c r="B6" s="15" t="s">
        <v>97</v>
      </c>
      <c r="C6" s="15" t="s">
        <v>13</v>
      </c>
      <c r="D6" s="15" t="s">
        <v>13</v>
      </c>
      <c r="E6" s="15" t="s">
        <v>13</v>
      </c>
      <c r="F6" s="15" t="s">
        <v>13</v>
      </c>
      <c r="G6" s="596" t="s">
        <v>344</v>
      </c>
      <c r="H6" s="15"/>
      <c r="I6" s="15"/>
    </row>
    <row r="7" spans="1:9" s="23" customFormat="1" ht="11.25" customHeight="1">
      <c r="A7" s="4"/>
      <c r="B7" s="18"/>
      <c r="C7" s="18" t="s">
        <v>676</v>
      </c>
      <c r="D7" s="18" t="s">
        <v>364</v>
      </c>
      <c r="E7" s="18" t="s">
        <v>484</v>
      </c>
      <c r="F7" s="18" t="s">
        <v>591</v>
      </c>
      <c r="G7" s="599" t="s">
        <v>345</v>
      </c>
      <c r="H7" s="18" t="s">
        <v>480</v>
      </c>
      <c r="I7" s="18" t="s">
        <v>481</v>
      </c>
    </row>
    <row r="8" spans="1:9" s="23" customFormat="1" ht="11.25" customHeight="1">
      <c r="A8" s="5" t="s">
        <v>14</v>
      </c>
      <c r="B8" s="24" t="s">
        <v>15</v>
      </c>
      <c r="C8" s="18" t="s">
        <v>16</v>
      </c>
      <c r="D8" s="18" t="s">
        <v>17</v>
      </c>
      <c r="E8" s="18" t="s">
        <v>17</v>
      </c>
      <c r="F8" s="18" t="s">
        <v>17</v>
      </c>
      <c r="G8" s="18" t="s">
        <v>18</v>
      </c>
      <c r="H8" s="18" t="s">
        <v>19</v>
      </c>
      <c r="I8" s="18" t="s">
        <v>187</v>
      </c>
    </row>
    <row r="9" spans="1:9" s="27" customFormat="1" ht="12.75">
      <c r="A9" s="25"/>
      <c r="B9" s="26" t="s">
        <v>23</v>
      </c>
      <c r="C9" s="26"/>
      <c r="D9" s="26"/>
      <c r="E9" s="26"/>
      <c r="F9" s="26"/>
      <c r="G9" s="26"/>
      <c r="H9" s="362"/>
      <c r="I9" s="362"/>
    </row>
    <row r="10" spans="1:9" ht="8.25" customHeight="1">
      <c r="A10" s="28"/>
      <c r="B10" s="29"/>
      <c r="C10" s="29"/>
      <c r="D10" s="29"/>
      <c r="E10" s="29"/>
      <c r="F10" s="29"/>
      <c r="G10" s="29"/>
      <c r="H10" s="29"/>
      <c r="I10" s="29"/>
    </row>
    <row r="11" spans="1:9" s="23" customFormat="1" ht="12">
      <c r="A11" s="30">
        <v>1000</v>
      </c>
      <c r="B11" s="31" t="s">
        <v>25</v>
      </c>
      <c r="C11" s="30">
        <f>SUM(C12:C15)</f>
        <v>722512</v>
      </c>
      <c r="D11" s="30">
        <f>SUM(D12:D15)</f>
        <v>722512</v>
      </c>
      <c r="E11" s="30">
        <f>SUM(E12:E15)</f>
        <v>607872</v>
      </c>
      <c r="F11" s="30">
        <f>SUM(F12:F15)</f>
        <v>607872</v>
      </c>
      <c r="G11" s="30">
        <f>SUM(G12:G15)</f>
        <v>386878</v>
      </c>
      <c r="H11" s="363">
        <f>G11/C11</f>
        <v>0.5354623867838874</v>
      </c>
      <c r="I11" s="363">
        <f>G11/F11</f>
        <v>0.6364464887344704</v>
      </c>
    </row>
    <row r="12" spans="1:9" s="23" customFormat="1" ht="12">
      <c r="A12" s="269">
        <v>1006</v>
      </c>
      <c r="B12" s="417" t="s">
        <v>500</v>
      </c>
      <c r="C12" s="287">
        <v>652512</v>
      </c>
      <c r="D12" s="287">
        <v>652512</v>
      </c>
      <c r="E12" s="287">
        <v>537872</v>
      </c>
      <c r="F12" s="287">
        <v>537872</v>
      </c>
      <c r="G12" s="287">
        <v>314223</v>
      </c>
      <c r="H12" s="333">
        <f aca="true" t="shared" si="0" ref="H12:H76">G12/C12</f>
        <v>0.4815589598352214</v>
      </c>
      <c r="I12" s="333">
        <f aca="true" t="shared" si="1" ref="I12:I76">G12/F12</f>
        <v>0.5841966118332986</v>
      </c>
    </row>
    <row r="13" spans="1:9" s="34" customFormat="1" ht="12">
      <c r="A13" s="32">
        <v>1007</v>
      </c>
      <c r="B13" s="33" t="s">
        <v>26</v>
      </c>
      <c r="C13" s="32">
        <v>7000</v>
      </c>
      <c r="D13" s="32">
        <v>7000</v>
      </c>
      <c r="E13" s="32">
        <v>7000</v>
      </c>
      <c r="F13" s="32">
        <v>7000</v>
      </c>
      <c r="G13" s="32">
        <v>17077</v>
      </c>
      <c r="H13" s="333">
        <f t="shared" si="0"/>
        <v>2.4395714285714285</v>
      </c>
      <c r="I13" s="333">
        <f t="shared" si="1"/>
        <v>2.4395714285714285</v>
      </c>
    </row>
    <row r="14" spans="1:9" s="34" customFormat="1" ht="12">
      <c r="A14" s="32">
        <v>1008</v>
      </c>
      <c r="B14" s="33" t="s">
        <v>28</v>
      </c>
      <c r="C14" s="32">
        <v>13000</v>
      </c>
      <c r="D14" s="32">
        <v>13000</v>
      </c>
      <c r="E14" s="32">
        <v>13000</v>
      </c>
      <c r="F14" s="32">
        <v>13000</v>
      </c>
      <c r="G14" s="32">
        <v>375</v>
      </c>
      <c r="H14" s="333">
        <f t="shared" si="0"/>
        <v>0.028846153846153848</v>
      </c>
      <c r="I14" s="333">
        <f t="shared" si="1"/>
        <v>0.028846153846153848</v>
      </c>
    </row>
    <row r="15" spans="1:9" s="34" customFormat="1" ht="12">
      <c r="A15" s="32">
        <v>1009</v>
      </c>
      <c r="B15" s="33" t="s">
        <v>29</v>
      </c>
      <c r="C15" s="32">
        <v>50000</v>
      </c>
      <c r="D15" s="32">
        <v>50000</v>
      </c>
      <c r="E15" s="32">
        <v>50000</v>
      </c>
      <c r="F15" s="32">
        <v>50000</v>
      </c>
      <c r="G15" s="32">
        <v>55203</v>
      </c>
      <c r="H15" s="333">
        <f t="shared" si="0"/>
        <v>1.10406</v>
      </c>
      <c r="I15" s="333">
        <f t="shared" si="1"/>
        <v>1.10406</v>
      </c>
    </row>
    <row r="16" spans="1:9" s="23" customFormat="1" ht="12">
      <c r="A16" s="30">
        <v>1016</v>
      </c>
      <c r="B16" s="31" t="s">
        <v>57</v>
      </c>
      <c r="C16" s="30">
        <v>18000</v>
      </c>
      <c r="D16" s="30">
        <v>18000</v>
      </c>
      <c r="E16" s="30">
        <v>24211</v>
      </c>
      <c r="F16" s="30">
        <v>24211</v>
      </c>
      <c r="G16" s="30">
        <v>24211</v>
      </c>
      <c r="H16" s="363">
        <f t="shared" si="0"/>
        <v>1.3450555555555554</v>
      </c>
      <c r="I16" s="363">
        <f t="shared" si="1"/>
        <v>1</v>
      </c>
    </row>
    <row r="17" spans="1:9" s="34" customFormat="1" ht="12">
      <c r="A17" s="30">
        <v>1035</v>
      </c>
      <c r="B17" s="31" t="s">
        <v>58</v>
      </c>
      <c r="C17" s="30">
        <f>SUM(C18:C26)</f>
        <v>557273</v>
      </c>
      <c r="D17" s="30">
        <f>SUM(D18:D26)</f>
        <v>557273</v>
      </c>
      <c r="E17" s="30">
        <f>SUM(E18:E26)</f>
        <v>680170</v>
      </c>
      <c r="F17" s="30">
        <f>SUM(F18:F26)</f>
        <v>687234</v>
      </c>
      <c r="G17" s="30">
        <f>SUM(G18:G26)</f>
        <v>746447</v>
      </c>
      <c r="H17" s="363">
        <f t="shared" si="0"/>
        <v>1.3394637816653596</v>
      </c>
      <c r="I17" s="363">
        <f t="shared" si="1"/>
        <v>1.0861613366044172</v>
      </c>
    </row>
    <row r="18" spans="1:9" s="34" customFormat="1" ht="12">
      <c r="A18" s="32">
        <v>1043</v>
      </c>
      <c r="B18" s="33" t="s">
        <v>104</v>
      </c>
      <c r="C18" s="32">
        <v>4000</v>
      </c>
      <c r="D18" s="32">
        <v>4000</v>
      </c>
      <c r="E18" s="32">
        <v>11307</v>
      </c>
      <c r="F18" s="32">
        <v>11307</v>
      </c>
      <c r="G18" s="32">
        <v>18475</v>
      </c>
      <c r="H18" s="333">
        <f t="shared" si="0"/>
        <v>4.61875</v>
      </c>
      <c r="I18" s="333">
        <f t="shared" si="1"/>
        <v>1.633943574776687</v>
      </c>
    </row>
    <row r="19" spans="1:9" s="34" customFormat="1" ht="12">
      <c r="A19" s="32">
        <v>1050</v>
      </c>
      <c r="B19" s="33" t="s">
        <v>671</v>
      </c>
      <c r="C19" s="32">
        <v>374019</v>
      </c>
      <c r="D19" s="32">
        <v>374019</v>
      </c>
      <c r="E19" s="32">
        <v>488659</v>
      </c>
      <c r="F19" s="32">
        <v>488659</v>
      </c>
      <c r="G19" s="32">
        <v>527224</v>
      </c>
      <c r="H19" s="333">
        <f t="shared" si="0"/>
        <v>1.4096182279509863</v>
      </c>
      <c r="I19" s="333">
        <f t="shared" si="1"/>
        <v>1.0789200649123418</v>
      </c>
    </row>
    <row r="20" spans="1:9" s="34" customFormat="1" ht="12">
      <c r="A20" s="32">
        <v>1051</v>
      </c>
      <c r="B20" s="33" t="s">
        <v>777</v>
      </c>
      <c r="C20" s="32">
        <v>32154</v>
      </c>
      <c r="D20" s="32">
        <v>32154</v>
      </c>
      <c r="E20" s="32">
        <v>32154</v>
      </c>
      <c r="F20" s="32">
        <v>32154</v>
      </c>
      <c r="G20" s="32">
        <v>32154</v>
      </c>
      <c r="H20" s="333">
        <f t="shared" si="0"/>
        <v>1</v>
      </c>
      <c r="I20" s="333">
        <f t="shared" si="1"/>
        <v>1</v>
      </c>
    </row>
    <row r="21" spans="1:9" s="34" customFormat="1" ht="12">
      <c r="A21" s="32">
        <v>1065</v>
      </c>
      <c r="B21" s="33" t="s">
        <v>61</v>
      </c>
      <c r="C21" s="287">
        <v>15000</v>
      </c>
      <c r="D21" s="287">
        <v>15000</v>
      </c>
      <c r="E21" s="287">
        <v>15000</v>
      </c>
      <c r="F21" s="287">
        <v>15000</v>
      </c>
      <c r="G21" s="287">
        <v>15000</v>
      </c>
      <c r="H21" s="333">
        <f t="shared" si="0"/>
        <v>1</v>
      </c>
      <c r="I21" s="333">
        <f t="shared" si="1"/>
        <v>1</v>
      </c>
    </row>
    <row r="22" spans="1:9" s="34" customFormat="1" ht="12">
      <c r="A22" s="32">
        <v>1080</v>
      </c>
      <c r="B22" s="33" t="s">
        <v>114</v>
      </c>
      <c r="C22" s="32">
        <v>115000</v>
      </c>
      <c r="D22" s="32">
        <v>115000</v>
      </c>
      <c r="E22" s="32">
        <v>115000</v>
      </c>
      <c r="F22" s="32">
        <v>115000</v>
      </c>
      <c r="G22" s="32">
        <v>123049</v>
      </c>
      <c r="H22" s="333">
        <f t="shared" si="0"/>
        <v>1.0699913043478262</v>
      </c>
      <c r="I22" s="333">
        <f t="shared" si="1"/>
        <v>1.0699913043478262</v>
      </c>
    </row>
    <row r="23" spans="1:9" s="34" customFormat="1" ht="12">
      <c r="A23" s="32">
        <v>1081</v>
      </c>
      <c r="B23" s="33" t="s">
        <v>666</v>
      </c>
      <c r="C23" s="32">
        <v>3500</v>
      </c>
      <c r="D23" s="32">
        <v>3500</v>
      </c>
      <c r="E23" s="32">
        <v>3500</v>
      </c>
      <c r="F23" s="32">
        <v>3500</v>
      </c>
      <c r="G23" s="32">
        <v>3500</v>
      </c>
      <c r="H23" s="333">
        <f t="shared" si="0"/>
        <v>1</v>
      </c>
      <c r="I23" s="333">
        <f t="shared" si="1"/>
        <v>1</v>
      </c>
    </row>
    <row r="24" spans="1:9" s="34" customFormat="1" ht="12">
      <c r="A24" s="32">
        <v>1084</v>
      </c>
      <c r="B24" s="33" t="s">
        <v>95</v>
      </c>
      <c r="C24" s="32">
        <v>8000</v>
      </c>
      <c r="D24" s="32">
        <v>8000</v>
      </c>
      <c r="E24" s="32">
        <v>8000</v>
      </c>
      <c r="F24" s="32">
        <v>8000</v>
      </c>
      <c r="G24" s="32">
        <v>8000</v>
      </c>
      <c r="H24" s="333">
        <f t="shared" si="0"/>
        <v>1</v>
      </c>
      <c r="I24" s="333">
        <f t="shared" si="1"/>
        <v>1</v>
      </c>
    </row>
    <row r="25" spans="1:9" s="34" customFormat="1" ht="12">
      <c r="A25" s="32">
        <v>1085</v>
      </c>
      <c r="B25" s="33" t="s">
        <v>410</v>
      </c>
      <c r="C25" s="32">
        <v>1600</v>
      </c>
      <c r="D25" s="32">
        <v>1600</v>
      </c>
      <c r="E25" s="32">
        <v>1600</v>
      </c>
      <c r="F25" s="32">
        <v>1600</v>
      </c>
      <c r="G25" s="32">
        <v>1600</v>
      </c>
      <c r="H25" s="333">
        <f t="shared" si="0"/>
        <v>1</v>
      </c>
      <c r="I25" s="333">
        <f t="shared" si="1"/>
        <v>1</v>
      </c>
    </row>
    <row r="26" spans="1:9" s="34" customFormat="1" ht="12">
      <c r="A26" s="32">
        <v>1086</v>
      </c>
      <c r="B26" s="33" t="s">
        <v>303</v>
      </c>
      <c r="C26" s="32">
        <v>4000</v>
      </c>
      <c r="D26" s="32">
        <v>4000</v>
      </c>
      <c r="E26" s="32">
        <v>4950</v>
      </c>
      <c r="F26" s="32">
        <v>12014</v>
      </c>
      <c r="G26" s="32">
        <v>17445</v>
      </c>
      <c r="H26" s="333">
        <f t="shared" si="0"/>
        <v>4.36125</v>
      </c>
      <c r="I26" s="333">
        <f t="shared" si="1"/>
        <v>1.4520559347428001</v>
      </c>
    </row>
    <row r="27" spans="1:9" s="34" customFormat="1" ht="12">
      <c r="A27" s="30">
        <v>1087</v>
      </c>
      <c r="B27" s="31" t="s">
        <v>148</v>
      </c>
      <c r="C27" s="30">
        <f>SUM(C28:C29)</f>
        <v>206500</v>
      </c>
      <c r="D27" s="30">
        <f>SUM(D28:D29)</f>
        <v>206500</v>
      </c>
      <c r="E27" s="30">
        <f>SUM(E28:E29)</f>
        <v>206500</v>
      </c>
      <c r="F27" s="30">
        <f>SUM(F28:F29)</f>
        <v>206500</v>
      </c>
      <c r="G27" s="30">
        <f>SUM(G28:G29)</f>
        <v>207206</v>
      </c>
      <c r="H27" s="363">
        <f t="shared" si="0"/>
        <v>1.0034188861985471</v>
      </c>
      <c r="I27" s="363">
        <f t="shared" si="1"/>
        <v>1.0034188861985471</v>
      </c>
    </row>
    <row r="28" spans="1:9" s="34" customFormat="1" ht="12">
      <c r="A28" s="32">
        <v>1088</v>
      </c>
      <c r="B28" s="33" t="s">
        <v>667</v>
      </c>
      <c r="C28" s="32">
        <v>199500</v>
      </c>
      <c r="D28" s="32">
        <v>199500</v>
      </c>
      <c r="E28" s="32">
        <v>199500</v>
      </c>
      <c r="F28" s="32">
        <v>199500</v>
      </c>
      <c r="G28" s="32">
        <v>199500</v>
      </c>
      <c r="H28" s="333">
        <f t="shared" si="0"/>
        <v>1</v>
      </c>
      <c r="I28" s="333">
        <f t="shared" si="1"/>
        <v>1</v>
      </c>
    </row>
    <row r="29" spans="1:9" s="34" customFormat="1" ht="12">
      <c r="A29" s="32">
        <v>1089</v>
      </c>
      <c r="B29" s="244" t="s">
        <v>62</v>
      </c>
      <c r="C29" s="245">
        <v>7000</v>
      </c>
      <c r="D29" s="245">
        <v>7000</v>
      </c>
      <c r="E29" s="245">
        <v>7000</v>
      </c>
      <c r="F29" s="245">
        <v>7000</v>
      </c>
      <c r="G29" s="245">
        <v>7706</v>
      </c>
      <c r="H29" s="333">
        <f t="shared" si="0"/>
        <v>1.1008571428571428</v>
      </c>
      <c r="I29" s="333">
        <f t="shared" si="1"/>
        <v>1.1008571428571428</v>
      </c>
    </row>
    <row r="30" spans="1:9" s="34" customFormat="1" ht="12">
      <c r="A30" s="30">
        <v>1090</v>
      </c>
      <c r="B30" s="38" t="s">
        <v>63</v>
      </c>
      <c r="C30" s="37">
        <f>SUM(C31:C35)</f>
        <v>1263365</v>
      </c>
      <c r="D30" s="37">
        <f>SUM(D31:D35)</f>
        <v>1263365</v>
      </c>
      <c r="E30" s="37">
        <f>SUM(E31:E35)</f>
        <v>940980</v>
      </c>
      <c r="F30" s="37">
        <f>SUM(F31:F35)</f>
        <v>866817</v>
      </c>
      <c r="G30" s="37">
        <f>SUM(G31:G35)</f>
        <v>876455</v>
      </c>
      <c r="H30" s="363">
        <f t="shared" si="0"/>
        <v>0.6937464628195336</v>
      </c>
      <c r="I30" s="363">
        <f t="shared" si="1"/>
        <v>1.0111188405395832</v>
      </c>
    </row>
    <row r="31" spans="1:9" s="34" customFormat="1" ht="12">
      <c r="A31" s="32">
        <v>1091</v>
      </c>
      <c r="B31" s="29" t="s">
        <v>115</v>
      </c>
      <c r="C31" s="28">
        <v>300500</v>
      </c>
      <c r="D31" s="28">
        <v>300500</v>
      </c>
      <c r="E31" s="28">
        <v>185000</v>
      </c>
      <c r="F31" s="28">
        <v>185000</v>
      </c>
      <c r="G31" s="28">
        <v>185000</v>
      </c>
      <c r="H31" s="333">
        <f t="shared" si="0"/>
        <v>0.6156405990016639</v>
      </c>
      <c r="I31" s="333">
        <f t="shared" si="1"/>
        <v>1</v>
      </c>
    </row>
    <row r="32" spans="1:9" s="34" customFormat="1" ht="12">
      <c r="A32" s="32">
        <v>1092</v>
      </c>
      <c r="B32" s="42" t="s">
        <v>859</v>
      </c>
      <c r="C32" s="28">
        <v>515160</v>
      </c>
      <c r="D32" s="28">
        <v>515160</v>
      </c>
      <c r="E32" s="28">
        <v>308275</v>
      </c>
      <c r="F32" s="28">
        <v>234112</v>
      </c>
      <c r="G32" s="28">
        <v>234112</v>
      </c>
      <c r="H32" s="333">
        <f t="shared" si="0"/>
        <v>0.454445220902244</v>
      </c>
      <c r="I32" s="333">
        <f t="shared" si="1"/>
        <v>1</v>
      </c>
    </row>
    <row r="33" spans="1:9" s="34" customFormat="1" ht="12">
      <c r="A33" s="32">
        <v>1093</v>
      </c>
      <c r="B33" s="29" t="s">
        <v>668</v>
      </c>
      <c r="C33" s="28">
        <v>273000</v>
      </c>
      <c r="D33" s="28">
        <v>273000</v>
      </c>
      <c r="E33" s="28">
        <v>273000</v>
      </c>
      <c r="F33" s="28">
        <v>273000</v>
      </c>
      <c r="G33" s="28">
        <v>273000</v>
      </c>
      <c r="H33" s="333">
        <f t="shared" si="0"/>
        <v>1</v>
      </c>
      <c r="I33" s="333">
        <f t="shared" si="1"/>
        <v>1</v>
      </c>
    </row>
    <row r="34" spans="1:9" s="34" customFormat="1" ht="12">
      <c r="A34" s="32">
        <v>1095</v>
      </c>
      <c r="B34" s="29" t="s">
        <v>225</v>
      </c>
      <c r="C34" s="28">
        <v>52540</v>
      </c>
      <c r="D34" s="28">
        <v>52540</v>
      </c>
      <c r="E34" s="28">
        <v>52540</v>
      </c>
      <c r="F34" s="28">
        <v>52540</v>
      </c>
      <c r="G34" s="28">
        <v>52540</v>
      </c>
      <c r="H34" s="333">
        <f t="shared" si="0"/>
        <v>1</v>
      </c>
      <c r="I34" s="333">
        <f t="shared" si="1"/>
        <v>1</v>
      </c>
    </row>
    <row r="35" spans="1:9" s="34" customFormat="1" ht="12">
      <c r="A35" s="32">
        <v>1097</v>
      </c>
      <c r="B35" s="42" t="s">
        <v>672</v>
      </c>
      <c r="C35" s="41">
        <v>122165</v>
      </c>
      <c r="D35" s="41">
        <v>122165</v>
      </c>
      <c r="E35" s="41">
        <v>122165</v>
      </c>
      <c r="F35" s="41">
        <v>122165</v>
      </c>
      <c r="G35" s="41">
        <v>131803</v>
      </c>
      <c r="H35" s="333">
        <f t="shared" si="0"/>
        <v>1.0788933000450212</v>
      </c>
      <c r="I35" s="333">
        <f t="shared" si="1"/>
        <v>1.0788933000450212</v>
      </c>
    </row>
    <row r="36" spans="1:9" s="34" customFormat="1" ht="12">
      <c r="A36" s="30">
        <v>1100</v>
      </c>
      <c r="B36" s="38" t="s">
        <v>64</v>
      </c>
      <c r="C36" s="37">
        <f>SUM(C37:C40)</f>
        <v>22000</v>
      </c>
      <c r="D36" s="37">
        <f>SUM(D37:D40)</f>
        <v>22000</v>
      </c>
      <c r="E36" s="37">
        <f>SUM(E37:E41)</f>
        <v>22177</v>
      </c>
      <c r="F36" s="37">
        <f>SUM(F37:F41)</f>
        <v>22289</v>
      </c>
      <c r="G36" s="37">
        <f>SUM(G37:G41)</f>
        <v>35392</v>
      </c>
      <c r="H36" s="575">
        <f t="shared" si="0"/>
        <v>1.6087272727272728</v>
      </c>
      <c r="I36" s="575">
        <f t="shared" si="1"/>
        <v>1.587868455291848</v>
      </c>
    </row>
    <row r="37" spans="1:9" s="34" customFormat="1" ht="12">
      <c r="A37" s="32">
        <v>1105</v>
      </c>
      <c r="B37" s="33" t="s">
        <v>115</v>
      </c>
      <c r="C37" s="32">
        <v>20000</v>
      </c>
      <c r="D37" s="32">
        <v>20000</v>
      </c>
      <c r="E37" s="32">
        <v>20145</v>
      </c>
      <c r="F37" s="32">
        <v>20209</v>
      </c>
      <c r="G37" s="32">
        <v>31961</v>
      </c>
      <c r="H37" s="333">
        <f t="shared" si="0"/>
        <v>1.59805</v>
      </c>
      <c r="I37" s="333">
        <f t="shared" si="1"/>
        <v>1.581523083774556</v>
      </c>
    </row>
    <row r="38" spans="1:9" s="34" customFormat="1" ht="12">
      <c r="A38" s="32">
        <v>1106</v>
      </c>
      <c r="B38" s="33" t="s">
        <v>369</v>
      </c>
      <c r="C38" s="32"/>
      <c r="D38" s="32"/>
      <c r="E38" s="32"/>
      <c r="F38" s="32"/>
      <c r="G38" s="32">
        <v>1351</v>
      </c>
      <c r="H38" s="363"/>
      <c r="I38" s="363"/>
    </row>
    <row r="39" spans="1:9" s="34" customFormat="1" ht="12">
      <c r="A39" s="32">
        <v>1110</v>
      </c>
      <c r="B39" s="33" t="s">
        <v>668</v>
      </c>
      <c r="C39" s="32">
        <v>2000</v>
      </c>
      <c r="D39" s="32">
        <v>2000</v>
      </c>
      <c r="E39" s="32">
        <v>2000</v>
      </c>
      <c r="F39" s="32">
        <v>2000</v>
      </c>
      <c r="G39" s="32">
        <v>2000</v>
      </c>
      <c r="H39" s="333">
        <f t="shared" si="0"/>
        <v>1</v>
      </c>
      <c r="I39" s="333">
        <f t="shared" si="1"/>
        <v>1</v>
      </c>
    </row>
    <row r="40" spans="1:9" s="34" customFormat="1" ht="12">
      <c r="A40" s="246">
        <v>1111</v>
      </c>
      <c r="B40" s="259" t="s">
        <v>226</v>
      </c>
      <c r="C40" s="246"/>
      <c r="D40" s="246"/>
      <c r="E40" s="246"/>
      <c r="F40" s="246"/>
      <c r="G40" s="246"/>
      <c r="H40" s="333"/>
      <c r="I40" s="333"/>
    </row>
    <row r="41" spans="1:9" s="34" customFormat="1" ht="12">
      <c r="A41" s="246">
        <v>1112</v>
      </c>
      <c r="B41" s="259" t="s">
        <v>370</v>
      </c>
      <c r="C41" s="246"/>
      <c r="D41" s="246"/>
      <c r="E41" s="246">
        <v>32</v>
      </c>
      <c r="F41" s="246">
        <v>80</v>
      </c>
      <c r="G41" s="246">
        <v>80</v>
      </c>
      <c r="H41" s="333"/>
      <c r="I41" s="333">
        <f t="shared" si="1"/>
        <v>1</v>
      </c>
    </row>
    <row r="42" spans="1:9" s="34" customFormat="1" ht="12.75" thickBot="1">
      <c r="A42" s="256">
        <v>1113</v>
      </c>
      <c r="B42" s="45" t="s">
        <v>9</v>
      </c>
      <c r="C42" s="256"/>
      <c r="D42" s="256"/>
      <c r="E42" s="256"/>
      <c r="F42" s="256"/>
      <c r="G42" s="256"/>
      <c r="H42" s="569"/>
      <c r="I42" s="569"/>
    </row>
    <row r="43" spans="1:9" s="23" customFormat="1" ht="12.75" thickBot="1">
      <c r="A43" s="35">
        <v>1116</v>
      </c>
      <c r="B43" s="36" t="s">
        <v>65</v>
      </c>
      <c r="C43" s="35">
        <f>SUM(C11+C16+C17+C27+C30+C36+C42)</f>
        <v>2789650</v>
      </c>
      <c r="D43" s="35">
        <f>SUM(D11+D16+D17+D27+D30+D36+D42)</f>
        <v>2789650</v>
      </c>
      <c r="E43" s="35">
        <f>SUM(E11+E16+E17+E27+E30+E36+E42)</f>
        <v>2481910</v>
      </c>
      <c r="F43" s="35">
        <f>SUM(F11+F16+F17+F27+F30+F36+F42)</f>
        <v>2414923</v>
      </c>
      <c r="G43" s="35">
        <f>SUM(G11+G16+G17+G27+G30+G36+G42)</f>
        <v>2276589</v>
      </c>
      <c r="H43" s="572">
        <f t="shared" si="0"/>
        <v>0.8160840965712545</v>
      </c>
      <c r="I43" s="572">
        <f t="shared" si="1"/>
        <v>0.942717014165669</v>
      </c>
    </row>
    <row r="44" spans="1:9" s="23" customFormat="1" ht="8.25" customHeight="1">
      <c r="A44" s="37"/>
      <c r="B44" s="38"/>
      <c r="C44" s="37"/>
      <c r="D44" s="37"/>
      <c r="E44" s="37"/>
      <c r="F44" s="37"/>
      <c r="G44" s="37"/>
      <c r="H44" s="571"/>
      <c r="I44" s="571"/>
    </row>
    <row r="45" spans="1:9" s="23" customFormat="1" ht="12">
      <c r="A45" s="30">
        <v>1120</v>
      </c>
      <c r="B45" s="31" t="s">
        <v>116</v>
      </c>
      <c r="C45" s="30">
        <f>SUM(C46:C48)</f>
        <v>2800000</v>
      </c>
      <c r="D45" s="30">
        <f>SUM(D46:D49)</f>
        <v>2855690</v>
      </c>
      <c r="E45" s="30">
        <f>SUM(E46:E49)</f>
        <v>2855690</v>
      </c>
      <c r="F45" s="30">
        <f>SUM(F46:F49)</f>
        <v>2875242</v>
      </c>
      <c r="G45" s="30">
        <f>SUM(G46:G49)</f>
        <v>3044632</v>
      </c>
      <c r="H45" s="363">
        <f t="shared" si="0"/>
        <v>1.0873685714285715</v>
      </c>
      <c r="I45" s="363">
        <f t="shared" si="1"/>
        <v>1.0589133019064134</v>
      </c>
    </row>
    <row r="46" spans="1:9" ht="12">
      <c r="A46" s="28">
        <v>1125</v>
      </c>
      <c r="B46" s="29" t="s">
        <v>117</v>
      </c>
      <c r="C46" s="28">
        <v>2350000</v>
      </c>
      <c r="D46" s="28">
        <v>2350000</v>
      </c>
      <c r="E46" s="28">
        <v>2350000</v>
      </c>
      <c r="F46" s="28">
        <v>2350000</v>
      </c>
      <c r="G46" s="28">
        <v>2489434</v>
      </c>
      <c r="H46" s="333">
        <f t="shared" si="0"/>
        <v>1.0593336170212766</v>
      </c>
      <c r="I46" s="333">
        <f t="shared" si="1"/>
        <v>1.0593336170212766</v>
      </c>
    </row>
    <row r="47" spans="1:9" ht="12">
      <c r="A47" s="28">
        <v>1126</v>
      </c>
      <c r="B47" s="29" t="s">
        <v>118</v>
      </c>
      <c r="C47" s="28">
        <v>450000</v>
      </c>
      <c r="D47" s="28">
        <v>450000</v>
      </c>
      <c r="E47" s="28">
        <v>450000</v>
      </c>
      <c r="F47" s="28">
        <v>450000</v>
      </c>
      <c r="G47" s="28">
        <v>450000</v>
      </c>
      <c r="H47" s="333">
        <f t="shared" si="0"/>
        <v>1</v>
      </c>
      <c r="I47" s="333">
        <f t="shared" si="1"/>
        <v>1</v>
      </c>
    </row>
    <row r="48" spans="1:9" ht="12">
      <c r="A48" s="41">
        <v>1127</v>
      </c>
      <c r="B48" s="42" t="s">
        <v>730</v>
      </c>
      <c r="C48" s="41"/>
      <c r="D48" s="41"/>
      <c r="E48" s="41"/>
      <c r="F48" s="41">
        <v>19552</v>
      </c>
      <c r="G48" s="41">
        <v>19552</v>
      </c>
      <c r="H48" s="363"/>
      <c r="I48" s="363"/>
    </row>
    <row r="49" spans="1:9" ht="12">
      <c r="A49" s="41">
        <v>1128</v>
      </c>
      <c r="B49" s="42" t="s">
        <v>106</v>
      </c>
      <c r="C49" s="41"/>
      <c r="D49" s="41">
        <v>55690</v>
      </c>
      <c r="E49" s="41">
        <v>55690</v>
      </c>
      <c r="F49" s="41">
        <v>55690</v>
      </c>
      <c r="G49" s="41">
        <v>85646</v>
      </c>
      <c r="H49" s="363"/>
      <c r="I49" s="333">
        <f t="shared" si="1"/>
        <v>1.5379062668342611</v>
      </c>
    </row>
    <row r="50" spans="1:9" s="23" customFormat="1" ht="12">
      <c r="A50" s="37">
        <v>1130</v>
      </c>
      <c r="B50" s="38" t="s">
        <v>121</v>
      </c>
      <c r="C50" s="37">
        <f>SUM(C51:C53)</f>
        <v>4105351</v>
      </c>
      <c r="D50" s="37">
        <f>SUM(D51:D53)</f>
        <v>4105351</v>
      </c>
      <c r="E50" s="37">
        <f>SUM(E51:E53)</f>
        <v>4105351</v>
      </c>
      <c r="F50" s="37">
        <f>SUM(F51:F53)</f>
        <v>4105351</v>
      </c>
      <c r="G50" s="37">
        <f>SUM(G51:G53)</f>
        <v>4132689</v>
      </c>
      <c r="H50" s="363">
        <f t="shared" si="0"/>
        <v>1.0066591139222931</v>
      </c>
      <c r="I50" s="363">
        <f t="shared" si="1"/>
        <v>1.0066591139222931</v>
      </c>
    </row>
    <row r="51" spans="1:9" ht="12">
      <c r="A51" s="28">
        <v>1135</v>
      </c>
      <c r="B51" s="29" t="s">
        <v>122</v>
      </c>
      <c r="C51" s="28">
        <v>282100</v>
      </c>
      <c r="D51" s="28">
        <v>282100</v>
      </c>
      <c r="E51" s="28">
        <v>282100</v>
      </c>
      <c r="F51" s="28">
        <v>282100</v>
      </c>
      <c r="G51" s="28">
        <v>282100</v>
      </c>
      <c r="H51" s="333">
        <f t="shared" si="0"/>
        <v>1</v>
      </c>
      <c r="I51" s="333">
        <f t="shared" si="1"/>
        <v>1</v>
      </c>
    </row>
    <row r="52" spans="1:9" ht="12">
      <c r="A52" s="28">
        <v>1150</v>
      </c>
      <c r="B52" s="29" t="s">
        <v>124</v>
      </c>
      <c r="C52" s="28">
        <v>3823251</v>
      </c>
      <c r="D52" s="28">
        <v>3823251</v>
      </c>
      <c r="E52" s="28">
        <v>3823251</v>
      </c>
      <c r="F52" s="28">
        <v>3823251</v>
      </c>
      <c r="G52" s="28">
        <v>3823251</v>
      </c>
      <c r="H52" s="333">
        <f t="shared" si="0"/>
        <v>1</v>
      </c>
      <c r="I52" s="333">
        <f t="shared" si="1"/>
        <v>1</v>
      </c>
    </row>
    <row r="53" spans="1:9" ht="12">
      <c r="A53" s="28">
        <v>1151</v>
      </c>
      <c r="B53" s="29" t="s">
        <v>59</v>
      </c>
      <c r="C53" s="28"/>
      <c r="D53" s="28"/>
      <c r="E53" s="28"/>
      <c r="F53" s="28"/>
      <c r="G53" s="28">
        <v>27338</v>
      </c>
      <c r="H53" s="333"/>
      <c r="I53" s="333"/>
    </row>
    <row r="54" spans="1:9" s="23" customFormat="1" ht="12">
      <c r="A54" s="37">
        <v>1155</v>
      </c>
      <c r="B54" s="38" t="s">
        <v>125</v>
      </c>
      <c r="C54" s="37">
        <f>SUM(C55:C57)</f>
        <v>890000</v>
      </c>
      <c r="D54" s="37">
        <f>SUM(D55:D57)</f>
        <v>890000</v>
      </c>
      <c r="E54" s="37">
        <f>SUM(E55:E57)</f>
        <v>892177</v>
      </c>
      <c r="F54" s="37">
        <f>SUM(F55:F57)</f>
        <v>892177</v>
      </c>
      <c r="G54" s="37">
        <f>SUM(G55:G57)</f>
        <v>898875</v>
      </c>
      <c r="H54" s="363">
        <f t="shared" si="0"/>
        <v>1.0099719101123596</v>
      </c>
      <c r="I54" s="363">
        <f t="shared" si="1"/>
        <v>1.0075074788971248</v>
      </c>
    </row>
    <row r="55" spans="1:9" ht="12">
      <c r="A55" s="28">
        <v>1160</v>
      </c>
      <c r="B55" s="29" t="s">
        <v>126</v>
      </c>
      <c r="C55" s="28">
        <v>410000</v>
      </c>
      <c r="D55" s="28">
        <v>410000</v>
      </c>
      <c r="E55" s="28">
        <v>410000</v>
      </c>
      <c r="F55" s="28">
        <v>410000</v>
      </c>
      <c r="G55" s="28">
        <v>410000</v>
      </c>
      <c r="H55" s="333">
        <f t="shared" si="0"/>
        <v>1</v>
      </c>
      <c r="I55" s="333">
        <f t="shared" si="1"/>
        <v>1</v>
      </c>
    </row>
    <row r="56" spans="1:9" ht="12">
      <c r="A56" s="28">
        <v>1161</v>
      </c>
      <c r="B56" s="29" t="s">
        <v>459</v>
      </c>
      <c r="C56" s="28"/>
      <c r="D56" s="28"/>
      <c r="E56" s="28">
        <v>2177</v>
      </c>
      <c r="F56" s="28">
        <v>2177</v>
      </c>
      <c r="G56" s="28">
        <v>8875</v>
      </c>
      <c r="H56" s="333"/>
      <c r="I56" s="333">
        <f t="shared" si="1"/>
        <v>4.0767110702802025</v>
      </c>
    </row>
    <row r="57" spans="1:9" ht="12">
      <c r="A57" s="28">
        <v>1165</v>
      </c>
      <c r="B57" s="29" t="s">
        <v>129</v>
      </c>
      <c r="C57" s="269">
        <v>480000</v>
      </c>
      <c r="D57" s="269">
        <v>480000</v>
      </c>
      <c r="E57" s="269">
        <v>480000</v>
      </c>
      <c r="F57" s="269">
        <v>480000</v>
      </c>
      <c r="G57" s="269">
        <v>480000</v>
      </c>
      <c r="H57" s="333">
        <f t="shared" si="0"/>
        <v>1</v>
      </c>
      <c r="I57" s="333">
        <f t="shared" si="1"/>
        <v>1</v>
      </c>
    </row>
    <row r="58" spans="1:9" ht="12">
      <c r="A58" s="28">
        <v>1166</v>
      </c>
      <c r="B58" s="31" t="s">
        <v>215</v>
      </c>
      <c r="C58" s="30">
        <f>SUM(C59:C60)</f>
        <v>44605</v>
      </c>
      <c r="D58" s="30">
        <f>SUM(D59:D60)</f>
        <v>44605</v>
      </c>
      <c r="E58" s="30">
        <f>SUM(E59:E60)</f>
        <v>44605</v>
      </c>
      <c r="F58" s="30">
        <f>SUM(F59:F60)</f>
        <v>44605</v>
      </c>
      <c r="G58" s="30">
        <f>SUM(G59:G60)</f>
        <v>44605</v>
      </c>
      <c r="H58" s="363">
        <f t="shared" si="0"/>
        <v>1</v>
      </c>
      <c r="I58" s="363">
        <f t="shared" si="1"/>
        <v>1</v>
      </c>
    </row>
    <row r="59" spans="1:9" ht="12">
      <c r="A59" s="28">
        <v>1167</v>
      </c>
      <c r="B59" s="29" t="s">
        <v>724</v>
      </c>
      <c r="C59" s="28">
        <v>4000</v>
      </c>
      <c r="D59" s="28">
        <v>4000</v>
      </c>
      <c r="E59" s="28">
        <v>4000</v>
      </c>
      <c r="F59" s="28">
        <v>4000</v>
      </c>
      <c r="G59" s="28">
        <v>4000</v>
      </c>
      <c r="H59" s="333">
        <f t="shared" si="0"/>
        <v>1</v>
      </c>
      <c r="I59" s="333">
        <f t="shared" si="1"/>
        <v>1</v>
      </c>
    </row>
    <row r="60" spans="1:9" ht="12.75" thickBot="1">
      <c r="A60" s="226">
        <v>1168</v>
      </c>
      <c r="B60" s="206" t="s">
        <v>109</v>
      </c>
      <c r="C60" s="307">
        <v>40605</v>
      </c>
      <c r="D60" s="307">
        <v>40605</v>
      </c>
      <c r="E60" s="307">
        <v>40605</v>
      </c>
      <c r="F60" s="307">
        <v>40605</v>
      </c>
      <c r="G60" s="307">
        <v>40605</v>
      </c>
      <c r="H60" s="570">
        <f t="shared" si="0"/>
        <v>1</v>
      </c>
      <c r="I60" s="570">
        <f t="shared" si="1"/>
        <v>1</v>
      </c>
    </row>
    <row r="61" spans="1:9" s="23" customFormat="1" ht="12.75" thickBot="1">
      <c r="A61" s="39">
        <v>1175</v>
      </c>
      <c r="B61" s="40" t="s">
        <v>130</v>
      </c>
      <c r="C61" s="39">
        <f>SUM(C45+C50+C54+C58)</f>
        <v>7839956</v>
      </c>
      <c r="D61" s="39">
        <f>SUM(D45+D50+D54+D58)</f>
        <v>7895646</v>
      </c>
      <c r="E61" s="39">
        <f>SUM(E45+E50+E54+E58)</f>
        <v>7897823</v>
      </c>
      <c r="F61" s="39">
        <f>SUM(F45+F50+F54+F58)</f>
        <v>7917375</v>
      </c>
      <c r="G61" s="39">
        <f>SUM(G45+G50+G54+G58)</f>
        <v>8120801</v>
      </c>
      <c r="H61" s="572">
        <f t="shared" si="0"/>
        <v>1.0358222673698678</v>
      </c>
      <c r="I61" s="572">
        <f t="shared" si="1"/>
        <v>1.0256936168869102</v>
      </c>
    </row>
    <row r="62" spans="1:9" s="23" customFormat="1" ht="12">
      <c r="A62" s="37">
        <v>1180</v>
      </c>
      <c r="B62" s="38" t="s">
        <v>131</v>
      </c>
      <c r="C62" s="37">
        <f>SUM(C63+C66+C67)</f>
        <v>1670679</v>
      </c>
      <c r="D62" s="37">
        <f>SUM(D63+D66+D67)</f>
        <v>1670679</v>
      </c>
      <c r="E62" s="37">
        <f>SUM(E63+E66+E67)</f>
        <v>1210297</v>
      </c>
      <c r="F62" s="37">
        <f>SUM(F63+F66+F67)</f>
        <v>1210297</v>
      </c>
      <c r="G62" s="37">
        <f>SUM(G63+G66+G67)</f>
        <v>982862</v>
      </c>
      <c r="H62" s="571">
        <f t="shared" si="0"/>
        <v>0.5883009243547085</v>
      </c>
      <c r="I62" s="571">
        <f t="shared" si="1"/>
        <v>0.8120833150871233</v>
      </c>
    </row>
    <row r="63" spans="1:9" ht="12">
      <c r="A63" s="28">
        <v>1185</v>
      </c>
      <c r="B63" s="29" t="s">
        <v>132</v>
      </c>
      <c r="C63" s="28">
        <f>SUM(C64:C65)</f>
        <v>1300679</v>
      </c>
      <c r="D63" s="28">
        <f>SUM(D64:D65)</f>
        <v>1300679</v>
      </c>
      <c r="E63" s="28">
        <f>SUM(E64:E65)</f>
        <v>838679</v>
      </c>
      <c r="F63" s="28">
        <f>SUM(F64:F65)</f>
        <v>838679</v>
      </c>
      <c r="G63" s="28">
        <f>SUM(G64:G65)</f>
        <v>611244</v>
      </c>
      <c r="H63" s="333">
        <f t="shared" si="0"/>
        <v>0.46994223786191675</v>
      </c>
      <c r="I63" s="333">
        <f t="shared" si="1"/>
        <v>0.7288175809815197</v>
      </c>
    </row>
    <row r="64" spans="1:9" s="34" customFormat="1" ht="12">
      <c r="A64" s="32">
        <v>1190</v>
      </c>
      <c r="B64" s="33" t="s">
        <v>861</v>
      </c>
      <c r="C64" s="32">
        <v>208560</v>
      </c>
      <c r="D64" s="32">
        <v>208560</v>
      </c>
      <c r="E64" s="32">
        <v>208560</v>
      </c>
      <c r="F64" s="32">
        <v>208560</v>
      </c>
      <c r="G64" s="32">
        <v>208560</v>
      </c>
      <c r="H64" s="333">
        <f t="shared" si="0"/>
        <v>1</v>
      </c>
      <c r="I64" s="333">
        <f t="shared" si="1"/>
        <v>1</v>
      </c>
    </row>
    <row r="65" spans="1:9" s="34" customFormat="1" ht="12">
      <c r="A65" s="32">
        <v>1195</v>
      </c>
      <c r="B65" s="33" t="s">
        <v>133</v>
      </c>
      <c r="C65" s="287">
        <v>1092119</v>
      </c>
      <c r="D65" s="287">
        <v>1092119</v>
      </c>
      <c r="E65" s="287">
        <v>630119</v>
      </c>
      <c r="F65" s="287">
        <v>630119</v>
      </c>
      <c r="G65" s="287">
        <v>402684</v>
      </c>
      <c r="H65" s="333">
        <f t="shared" si="0"/>
        <v>0.36871806094390813</v>
      </c>
      <c r="I65" s="333">
        <f t="shared" si="1"/>
        <v>0.6390602410020965</v>
      </c>
    </row>
    <row r="66" spans="1:9" ht="12">
      <c r="A66" s="28">
        <v>1196</v>
      </c>
      <c r="B66" s="29" t="s">
        <v>134</v>
      </c>
      <c r="C66" s="28">
        <v>370000</v>
      </c>
      <c r="D66" s="28">
        <v>370000</v>
      </c>
      <c r="E66" s="28">
        <v>370000</v>
      </c>
      <c r="F66" s="28">
        <v>370000</v>
      </c>
      <c r="G66" s="28">
        <v>370000</v>
      </c>
      <c r="H66" s="333">
        <f t="shared" si="0"/>
        <v>1</v>
      </c>
      <c r="I66" s="333">
        <f t="shared" si="1"/>
        <v>1</v>
      </c>
    </row>
    <row r="67" spans="1:9" ht="12">
      <c r="A67" s="28">
        <v>1197</v>
      </c>
      <c r="B67" s="29" t="s">
        <v>783</v>
      </c>
      <c r="C67" s="30"/>
      <c r="D67" s="30"/>
      <c r="E67" s="269">
        <v>1618</v>
      </c>
      <c r="F67" s="269">
        <v>1618</v>
      </c>
      <c r="G67" s="269">
        <v>1618</v>
      </c>
      <c r="H67" s="333"/>
      <c r="I67" s="333">
        <f t="shared" si="1"/>
        <v>1</v>
      </c>
    </row>
    <row r="68" spans="1:9" s="23" customFormat="1" ht="12">
      <c r="A68" s="30">
        <v>1210</v>
      </c>
      <c r="B68" s="31" t="s">
        <v>135</v>
      </c>
      <c r="C68" s="30">
        <f>SUM(C69:C69)</f>
        <v>400000</v>
      </c>
      <c r="D68" s="30">
        <f>SUM(D69:D69)</f>
        <v>400000</v>
      </c>
      <c r="E68" s="30">
        <f>SUM(E69:E69)</f>
        <v>400000</v>
      </c>
      <c r="F68" s="30">
        <f>SUM(F69:F69)</f>
        <v>400000</v>
      </c>
      <c r="G68" s="30">
        <f>SUM(G69:G69)</f>
        <v>400000</v>
      </c>
      <c r="H68" s="363">
        <f t="shared" si="0"/>
        <v>1</v>
      </c>
      <c r="I68" s="363">
        <f t="shared" si="1"/>
        <v>1</v>
      </c>
    </row>
    <row r="69" spans="1:9" ht="12">
      <c r="A69" s="28">
        <v>1215</v>
      </c>
      <c r="B69" s="29" t="s">
        <v>296</v>
      </c>
      <c r="C69" s="269">
        <v>400000</v>
      </c>
      <c r="D69" s="269">
        <v>400000</v>
      </c>
      <c r="E69" s="269">
        <v>400000</v>
      </c>
      <c r="F69" s="269">
        <v>400000</v>
      </c>
      <c r="G69" s="269">
        <v>400000</v>
      </c>
      <c r="H69" s="333">
        <f t="shared" si="0"/>
        <v>1</v>
      </c>
      <c r="I69" s="333">
        <f t="shared" si="1"/>
        <v>1</v>
      </c>
    </row>
    <row r="70" spans="1:9" s="23" customFormat="1" ht="12" hidden="1">
      <c r="A70" s="43">
        <v>1225</v>
      </c>
      <c r="B70" s="44" t="s">
        <v>136</v>
      </c>
      <c r="C70" s="30">
        <f>SUM(C71)</f>
        <v>0</v>
      </c>
      <c r="D70" s="30">
        <f>SUM(D71)</f>
        <v>0</v>
      </c>
      <c r="E70" s="30">
        <f>SUM(E71)</f>
        <v>0</v>
      </c>
      <c r="F70" s="30">
        <f>SUM(F71)</f>
        <v>0</v>
      </c>
      <c r="G70" s="30">
        <f>SUM(G71)</f>
        <v>0</v>
      </c>
      <c r="H70" s="363" t="e">
        <f t="shared" si="0"/>
        <v>#DIV/0!</v>
      </c>
      <c r="I70" s="363" t="e">
        <f t="shared" si="1"/>
        <v>#DIV/0!</v>
      </c>
    </row>
    <row r="71" spans="1:9" s="23" customFormat="1" ht="12" hidden="1">
      <c r="A71" s="28">
        <v>1226</v>
      </c>
      <c r="B71" s="29" t="s">
        <v>60</v>
      </c>
      <c r="C71" s="288"/>
      <c r="D71" s="288"/>
      <c r="E71" s="288"/>
      <c r="F71" s="288"/>
      <c r="G71" s="288"/>
      <c r="H71" s="363" t="e">
        <f t="shared" si="0"/>
        <v>#DIV/0!</v>
      </c>
      <c r="I71" s="363" t="e">
        <f t="shared" si="1"/>
        <v>#DIV/0!</v>
      </c>
    </row>
    <row r="72" spans="1:9" s="23" customFormat="1" ht="12">
      <c r="A72" s="31">
        <v>1227</v>
      </c>
      <c r="B72" s="31" t="s">
        <v>146</v>
      </c>
      <c r="C72" s="30">
        <f>SUM(C73:C73)</f>
        <v>18300</v>
      </c>
      <c r="D72" s="30">
        <f>SUM(D73:D73)</f>
        <v>18300</v>
      </c>
      <c r="E72" s="30">
        <f>SUM(E73:E74)</f>
        <v>22451</v>
      </c>
      <c r="F72" s="30">
        <f>SUM(F73:F74)</f>
        <v>22451</v>
      </c>
      <c r="G72" s="30">
        <f>SUM(G73:G75)</f>
        <v>24003</v>
      </c>
      <c r="H72" s="363">
        <f t="shared" si="0"/>
        <v>1.3116393442622951</v>
      </c>
      <c r="I72" s="363">
        <f t="shared" si="1"/>
        <v>1.069128323905394</v>
      </c>
    </row>
    <row r="73" spans="1:9" s="23" customFormat="1" ht="12">
      <c r="A73" s="410">
        <v>1228</v>
      </c>
      <c r="B73" s="50" t="s">
        <v>505</v>
      </c>
      <c r="C73" s="415">
        <v>18300</v>
      </c>
      <c r="D73" s="415">
        <v>18300</v>
      </c>
      <c r="E73" s="415">
        <v>18300</v>
      </c>
      <c r="F73" s="415">
        <v>18300</v>
      </c>
      <c r="G73" s="415">
        <v>18300</v>
      </c>
      <c r="H73" s="333">
        <f t="shared" si="0"/>
        <v>1</v>
      </c>
      <c r="I73" s="333">
        <f t="shared" si="1"/>
        <v>1</v>
      </c>
    </row>
    <row r="74" spans="1:9" s="23" customFormat="1" ht="12">
      <c r="A74" s="387">
        <v>1229</v>
      </c>
      <c r="B74" s="387" t="s">
        <v>371</v>
      </c>
      <c r="C74" s="269"/>
      <c r="D74" s="269"/>
      <c r="E74" s="269">
        <v>4151</v>
      </c>
      <c r="F74" s="269">
        <v>4151</v>
      </c>
      <c r="G74" s="269">
        <v>4703</v>
      </c>
      <c r="H74" s="569"/>
      <c r="I74" s="569">
        <f t="shared" si="1"/>
        <v>1.1329800048181162</v>
      </c>
    </row>
    <row r="75" spans="1:9" s="23" customFormat="1" ht="12.75" thickBot="1">
      <c r="A75" s="410">
        <v>1230</v>
      </c>
      <c r="B75" s="410" t="s">
        <v>279</v>
      </c>
      <c r="C75" s="415"/>
      <c r="D75" s="415"/>
      <c r="E75" s="415"/>
      <c r="F75" s="415"/>
      <c r="G75" s="415">
        <v>1000</v>
      </c>
      <c r="H75" s="573"/>
      <c r="I75" s="573"/>
    </row>
    <row r="76" spans="1:9" s="23" customFormat="1" ht="12.75" thickBot="1">
      <c r="A76" s="39">
        <v>1234</v>
      </c>
      <c r="B76" s="40" t="s">
        <v>138</v>
      </c>
      <c r="C76" s="39">
        <f>SUM(C62+C68+C70+C72)</f>
        <v>2088979</v>
      </c>
      <c r="D76" s="39">
        <f>SUM(D62+D68+D70+D72)</f>
        <v>2088979</v>
      </c>
      <c r="E76" s="39">
        <f>SUM(E62+E68+E70+E72)</f>
        <v>1632748</v>
      </c>
      <c r="F76" s="39">
        <f>SUM(F62+F68+F70+F72)</f>
        <v>1632748</v>
      </c>
      <c r="G76" s="39">
        <f>SUM(G62+G68+G70+G72)</f>
        <v>1406865</v>
      </c>
      <c r="H76" s="572">
        <f t="shared" si="0"/>
        <v>0.6734701497717306</v>
      </c>
      <c r="I76" s="572">
        <f t="shared" si="1"/>
        <v>0.8616547072787717</v>
      </c>
    </row>
    <row r="77" spans="1:9" ht="6.75" customHeight="1">
      <c r="A77" s="41"/>
      <c r="B77" s="42"/>
      <c r="C77" s="28"/>
      <c r="D77" s="28"/>
      <c r="E77" s="28"/>
      <c r="F77" s="28"/>
      <c r="G77" s="28"/>
      <c r="H77" s="571"/>
      <c r="I77" s="571"/>
    </row>
    <row r="78" spans="1:9" s="23" customFormat="1" ht="12">
      <c r="A78" s="30">
        <v>1235</v>
      </c>
      <c r="B78" s="31" t="s">
        <v>139</v>
      </c>
      <c r="C78" s="30">
        <f>SUM(C79:C80)</f>
        <v>1921632</v>
      </c>
      <c r="D78" s="30">
        <f>SUM(D79:D80)</f>
        <v>2156198</v>
      </c>
      <c r="E78" s="30">
        <f>SUM(E79:E80)</f>
        <v>2376042</v>
      </c>
      <c r="F78" s="30">
        <f>SUM(F79:F80)</f>
        <v>2479091</v>
      </c>
      <c r="G78" s="30">
        <f>SUM(G79:G80)</f>
        <v>2529607</v>
      </c>
      <c r="H78" s="363">
        <f aca="true" t="shared" si="2" ref="H78:H138">G78/C78</f>
        <v>1.3163847188223343</v>
      </c>
      <c r="I78" s="363">
        <f aca="true" t="shared" si="3" ref="I78:I138">G78/F78</f>
        <v>1.0203768236018766</v>
      </c>
    </row>
    <row r="79" spans="1:9" ht="12">
      <c r="A79" s="28">
        <v>1240</v>
      </c>
      <c r="B79" s="29" t="s">
        <v>140</v>
      </c>
      <c r="C79" s="28">
        <v>1816632</v>
      </c>
      <c r="D79" s="28">
        <v>1925125</v>
      </c>
      <c r="E79" s="28">
        <v>2008660</v>
      </c>
      <c r="F79" s="28">
        <v>2008660</v>
      </c>
      <c r="G79" s="28">
        <v>1996406</v>
      </c>
      <c r="H79" s="333">
        <f t="shared" si="2"/>
        <v>1.0989600535496458</v>
      </c>
      <c r="I79" s="333">
        <f t="shared" si="3"/>
        <v>0.9938994155307519</v>
      </c>
    </row>
    <row r="80" spans="1:9" ht="12">
      <c r="A80" s="28">
        <v>1245</v>
      </c>
      <c r="B80" s="29" t="s">
        <v>91</v>
      </c>
      <c r="C80" s="28">
        <v>105000</v>
      </c>
      <c r="D80" s="28">
        <v>231073</v>
      </c>
      <c r="E80" s="28">
        <v>367382</v>
      </c>
      <c r="F80" s="28">
        <v>470431</v>
      </c>
      <c r="G80" s="28">
        <v>533201</v>
      </c>
      <c r="H80" s="333">
        <f t="shared" si="2"/>
        <v>5.078104761904762</v>
      </c>
      <c r="I80" s="333">
        <f t="shared" si="3"/>
        <v>1.1334308325769347</v>
      </c>
    </row>
    <row r="81" spans="1:9" s="23" customFormat="1" ht="12">
      <c r="A81" s="30">
        <v>1250</v>
      </c>
      <c r="B81" s="6" t="s">
        <v>31</v>
      </c>
      <c r="C81" s="30">
        <f>SUM(C82:C88)</f>
        <v>204735</v>
      </c>
      <c r="D81" s="30">
        <f>SUM(D82:D88)</f>
        <v>251646</v>
      </c>
      <c r="E81" s="30">
        <f>SUM(E82:E89)</f>
        <v>311372</v>
      </c>
      <c r="F81" s="30">
        <f>SUM(F82:F89)</f>
        <v>331438</v>
      </c>
      <c r="G81" s="30">
        <f>SUM(G82:G89)</f>
        <v>345636</v>
      </c>
      <c r="H81" s="363">
        <f t="shared" si="2"/>
        <v>1.6882115905927175</v>
      </c>
      <c r="I81" s="363">
        <f t="shared" si="3"/>
        <v>1.0428375744483132</v>
      </c>
    </row>
    <row r="82" spans="1:9" s="23" customFormat="1" ht="12">
      <c r="A82" s="28">
        <v>1251</v>
      </c>
      <c r="B82" s="29" t="s">
        <v>106</v>
      </c>
      <c r="C82" s="28">
        <v>55690</v>
      </c>
      <c r="D82" s="28"/>
      <c r="E82" s="28">
        <v>3593</v>
      </c>
      <c r="F82" s="28">
        <v>3593</v>
      </c>
      <c r="G82" s="28">
        <v>3593</v>
      </c>
      <c r="H82" s="333">
        <f t="shared" si="2"/>
        <v>0.06451786676243491</v>
      </c>
      <c r="I82" s="333">
        <f t="shared" si="3"/>
        <v>1</v>
      </c>
    </row>
    <row r="83" spans="1:9" s="23" customFormat="1" ht="12">
      <c r="A83" s="28">
        <v>1252</v>
      </c>
      <c r="B83" s="29" t="s">
        <v>318</v>
      </c>
      <c r="C83" s="28"/>
      <c r="D83" s="28">
        <v>83535</v>
      </c>
      <c r="E83" s="28"/>
      <c r="F83" s="28"/>
      <c r="G83" s="28"/>
      <c r="H83" s="333"/>
      <c r="I83" s="333"/>
    </row>
    <row r="84" spans="1:9" s="23" customFormat="1" ht="12">
      <c r="A84" s="28">
        <v>1253</v>
      </c>
      <c r="B84" s="29" t="s">
        <v>66</v>
      </c>
      <c r="C84" s="269"/>
      <c r="D84" s="269">
        <v>7086</v>
      </c>
      <c r="E84" s="269">
        <v>23414</v>
      </c>
      <c r="F84" s="269">
        <v>44361</v>
      </c>
      <c r="G84" s="269">
        <v>54050</v>
      </c>
      <c r="H84" s="333"/>
      <c r="I84" s="333">
        <f t="shared" si="3"/>
        <v>1.218412569599423</v>
      </c>
    </row>
    <row r="85" spans="1:9" s="23" customFormat="1" ht="12">
      <c r="A85" s="28">
        <v>1254</v>
      </c>
      <c r="B85" s="29" t="s">
        <v>366</v>
      </c>
      <c r="C85" s="308"/>
      <c r="D85" s="308"/>
      <c r="E85" s="308">
        <v>34417</v>
      </c>
      <c r="F85" s="308">
        <v>34417</v>
      </c>
      <c r="G85" s="308">
        <v>38926</v>
      </c>
      <c r="H85" s="333"/>
      <c r="I85" s="333">
        <f t="shared" si="3"/>
        <v>1.1310108376674317</v>
      </c>
    </row>
    <row r="86" spans="1:9" s="23" customFormat="1" ht="12">
      <c r="A86" s="28">
        <v>1255</v>
      </c>
      <c r="B86" s="29" t="s">
        <v>743</v>
      </c>
      <c r="C86" s="308">
        <v>27068</v>
      </c>
      <c r="D86" s="308">
        <v>27068</v>
      </c>
      <c r="E86" s="308">
        <v>27068</v>
      </c>
      <c r="F86" s="308">
        <v>22721</v>
      </c>
      <c r="G86" s="308">
        <v>22721</v>
      </c>
      <c r="H86" s="333">
        <f t="shared" si="2"/>
        <v>0.8394044628343431</v>
      </c>
      <c r="I86" s="333">
        <f t="shared" si="3"/>
        <v>1</v>
      </c>
    </row>
    <row r="87" spans="1:9" s="23" customFormat="1" ht="12">
      <c r="A87" s="28">
        <v>1256</v>
      </c>
      <c r="B87" s="29" t="s">
        <v>84</v>
      </c>
      <c r="C87" s="306">
        <v>31977</v>
      </c>
      <c r="D87" s="306">
        <v>33357</v>
      </c>
      <c r="E87" s="306">
        <v>33357</v>
      </c>
      <c r="F87" s="306">
        <v>33357</v>
      </c>
      <c r="G87" s="306">
        <v>33357</v>
      </c>
      <c r="H87" s="333">
        <f t="shared" si="2"/>
        <v>1.0431560183882165</v>
      </c>
      <c r="I87" s="333">
        <f t="shared" si="3"/>
        <v>1</v>
      </c>
    </row>
    <row r="88" spans="1:9" s="23" customFormat="1" ht="12">
      <c r="A88" s="28">
        <v>1257</v>
      </c>
      <c r="B88" s="29" t="s">
        <v>663</v>
      </c>
      <c r="C88" s="306">
        <v>90000</v>
      </c>
      <c r="D88" s="306">
        <v>100600</v>
      </c>
      <c r="E88" s="306">
        <v>186389</v>
      </c>
      <c r="F88" s="306">
        <v>186389</v>
      </c>
      <c r="G88" s="306">
        <v>186389</v>
      </c>
      <c r="H88" s="333">
        <f t="shared" si="2"/>
        <v>2.070988888888889</v>
      </c>
      <c r="I88" s="333">
        <f t="shared" si="3"/>
        <v>1</v>
      </c>
    </row>
    <row r="89" spans="1:9" s="23" customFormat="1" ht="12">
      <c r="A89" s="306">
        <v>1258</v>
      </c>
      <c r="B89" s="413" t="s">
        <v>270</v>
      </c>
      <c r="C89" s="306"/>
      <c r="D89" s="306"/>
      <c r="E89" s="306">
        <v>3134</v>
      </c>
      <c r="F89" s="306">
        <v>6600</v>
      </c>
      <c r="G89" s="306">
        <v>6600</v>
      </c>
      <c r="H89" s="333"/>
      <c r="I89" s="333">
        <f t="shared" si="3"/>
        <v>1</v>
      </c>
    </row>
    <row r="90" spans="1:9" s="23" customFormat="1" ht="12">
      <c r="A90" s="43">
        <v>1270</v>
      </c>
      <c r="B90" s="44" t="s">
        <v>731</v>
      </c>
      <c r="C90" s="30">
        <f>SUM(C91:C95)</f>
        <v>1769425</v>
      </c>
      <c r="D90" s="30">
        <f>SUM(D91:D95)</f>
        <v>1769425</v>
      </c>
      <c r="E90" s="30">
        <f>SUM(E91:E98)</f>
        <v>1600467</v>
      </c>
      <c r="F90" s="30">
        <f>SUM(F91:F98)</f>
        <v>1340741</v>
      </c>
      <c r="G90" s="30">
        <f>SUM(G91:G98)</f>
        <v>1196217</v>
      </c>
      <c r="H90" s="363">
        <f t="shared" si="2"/>
        <v>0.6760484338132444</v>
      </c>
      <c r="I90" s="363">
        <f t="shared" si="3"/>
        <v>0.8922058771977586</v>
      </c>
    </row>
    <row r="91" spans="1:9" s="23" customFormat="1" ht="12">
      <c r="A91" s="308">
        <v>1271</v>
      </c>
      <c r="B91" s="366" t="s">
        <v>744</v>
      </c>
      <c r="C91" s="269">
        <v>114985</v>
      </c>
      <c r="D91" s="269">
        <v>114985</v>
      </c>
      <c r="E91" s="269">
        <v>236191</v>
      </c>
      <c r="F91" s="269">
        <v>236191</v>
      </c>
      <c r="G91" s="269">
        <v>108342</v>
      </c>
      <c r="H91" s="333">
        <f t="shared" si="2"/>
        <v>0.9422272470322216</v>
      </c>
      <c r="I91" s="333">
        <f t="shared" si="3"/>
        <v>0.45870503109771327</v>
      </c>
    </row>
    <row r="92" spans="1:9" s="23" customFormat="1" ht="12">
      <c r="A92" s="308">
        <v>1273</v>
      </c>
      <c r="B92" s="366" t="s">
        <v>443</v>
      </c>
      <c r="C92" s="269">
        <v>198328</v>
      </c>
      <c r="D92" s="269">
        <v>198328</v>
      </c>
      <c r="E92" s="269">
        <v>198328</v>
      </c>
      <c r="F92" s="269">
        <v>198328</v>
      </c>
      <c r="G92" s="269">
        <v>198328</v>
      </c>
      <c r="H92" s="333">
        <f t="shared" si="2"/>
        <v>1</v>
      </c>
      <c r="I92" s="333">
        <f t="shared" si="3"/>
        <v>1</v>
      </c>
    </row>
    <row r="93" spans="1:9" s="23" customFormat="1" ht="12">
      <c r="A93" s="308">
        <v>1272</v>
      </c>
      <c r="B93" s="366" t="s">
        <v>849</v>
      </c>
      <c r="C93" s="269">
        <v>365540</v>
      </c>
      <c r="D93" s="269">
        <v>365540</v>
      </c>
      <c r="E93" s="269"/>
      <c r="F93" s="269"/>
      <c r="G93" s="269"/>
      <c r="H93" s="333">
        <f t="shared" si="2"/>
        <v>0</v>
      </c>
      <c r="I93" s="333"/>
    </row>
    <row r="94" spans="1:9" s="23" customFormat="1" ht="12">
      <c r="A94" s="269">
        <v>1274</v>
      </c>
      <c r="B94" s="387" t="s">
        <v>445</v>
      </c>
      <c r="C94" s="269">
        <v>53130</v>
      </c>
      <c r="D94" s="269">
        <v>53130</v>
      </c>
      <c r="E94" s="269">
        <v>53130</v>
      </c>
      <c r="F94" s="269">
        <v>38404</v>
      </c>
      <c r="G94" s="269">
        <v>38404</v>
      </c>
      <c r="H94" s="333">
        <f t="shared" si="2"/>
        <v>0.7228307923960098</v>
      </c>
      <c r="I94" s="333">
        <f t="shared" si="3"/>
        <v>1</v>
      </c>
    </row>
    <row r="95" spans="1:9" ht="12">
      <c r="A95" s="28">
        <v>1275</v>
      </c>
      <c r="B95" s="29" t="s">
        <v>69</v>
      </c>
      <c r="C95" s="269">
        <v>1037442</v>
      </c>
      <c r="D95" s="269">
        <v>1037442</v>
      </c>
      <c r="E95" s="269">
        <v>1037442</v>
      </c>
      <c r="F95" s="269">
        <v>792442</v>
      </c>
      <c r="G95" s="269">
        <v>792442</v>
      </c>
      <c r="H95" s="333">
        <f t="shared" si="2"/>
        <v>0.7638422196132411</v>
      </c>
      <c r="I95" s="333">
        <f t="shared" si="3"/>
        <v>1</v>
      </c>
    </row>
    <row r="96" spans="1:9" ht="12">
      <c r="A96" s="41">
        <v>1276</v>
      </c>
      <c r="B96" s="42" t="s">
        <v>340</v>
      </c>
      <c r="C96" s="288"/>
      <c r="D96" s="288"/>
      <c r="E96" s="288"/>
      <c r="F96" s="288"/>
      <c r="G96" s="288"/>
      <c r="H96" s="333"/>
      <c r="I96" s="333"/>
    </row>
    <row r="97" spans="1:9" ht="12">
      <c r="A97" s="28">
        <v>1277</v>
      </c>
      <c r="B97" s="29" t="s">
        <v>339</v>
      </c>
      <c r="C97" s="269"/>
      <c r="D97" s="269"/>
      <c r="E97" s="269">
        <v>58701</v>
      </c>
      <c r="F97" s="269">
        <v>58701</v>
      </c>
      <c r="G97" s="269">
        <v>58701</v>
      </c>
      <c r="H97" s="333"/>
      <c r="I97" s="333">
        <f t="shared" si="3"/>
        <v>1</v>
      </c>
    </row>
    <row r="98" spans="1:9" ht="12.75" thickBot="1">
      <c r="A98" s="226">
        <v>1278</v>
      </c>
      <c r="B98" s="206" t="s">
        <v>476</v>
      </c>
      <c r="C98" s="415"/>
      <c r="D98" s="415"/>
      <c r="E98" s="415">
        <v>16675</v>
      </c>
      <c r="F98" s="415">
        <v>16675</v>
      </c>
      <c r="G98" s="415"/>
      <c r="H98" s="570"/>
      <c r="I98" s="570">
        <f t="shared" si="3"/>
        <v>0</v>
      </c>
    </row>
    <row r="99" spans="1:9" s="23" customFormat="1" ht="12.75" thickBot="1">
      <c r="A99" s="39">
        <v>1310</v>
      </c>
      <c r="B99" s="40" t="s">
        <v>147</v>
      </c>
      <c r="C99" s="39">
        <f>SUM(C78+C81+C90)</f>
        <v>3895792</v>
      </c>
      <c r="D99" s="39">
        <f>SUM(D78+D81+D90)</f>
        <v>4177269</v>
      </c>
      <c r="E99" s="39">
        <f>SUM(E78+E81+E90)</f>
        <v>4287881</v>
      </c>
      <c r="F99" s="39">
        <f>SUM(F78+F81+F90)</f>
        <v>4151270</v>
      </c>
      <c r="G99" s="39">
        <f>SUM(G78+G81+G90)</f>
        <v>4071460</v>
      </c>
      <c r="H99" s="572">
        <f t="shared" si="2"/>
        <v>1.0450917297432718</v>
      </c>
      <c r="I99" s="572">
        <f t="shared" si="3"/>
        <v>0.9807745581472658</v>
      </c>
    </row>
    <row r="100" spans="1:9" s="23" customFormat="1" ht="12">
      <c r="A100" s="37">
        <v>1315</v>
      </c>
      <c r="B100" s="38" t="s">
        <v>172</v>
      </c>
      <c r="C100" s="37">
        <f>SUM(C101:C103)</f>
        <v>62000</v>
      </c>
      <c r="D100" s="37">
        <f>SUM(D101:D103)</f>
        <v>62000</v>
      </c>
      <c r="E100" s="37">
        <f>SUM(E101:E103)</f>
        <v>62000</v>
      </c>
      <c r="F100" s="37">
        <f>SUM(F101:F103)</f>
        <v>62000</v>
      </c>
      <c r="G100" s="37">
        <f>SUM(G101:G103)</f>
        <v>62000</v>
      </c>
      <c r="H100" s="571">
        <f t="shared" si="2"/>
        <v>1</v>
      </c>
      <c r="I100" s="571">
        <f t="shared" si="3"/>
        <v>1</v>
      </c>
    </row>
    <row r="101" spans="1:9" s="23" customFormat="1" ht="12">
      <c r="A101" s="288">
        <v>1320</v>
      </c>
      <c r="B101" s="29" t="s">
        <v>96</v>
      </c>
      <c r="C101" s="37"/>
      <c r="D101" s="37"/>
      <c r="E101" s="37"/>
      <c r="F101" s="37"/>
      <c r="G101" s="37"/>
      <c r="H101" s="363"/>
      <c r="I101" s="363"/>
    </row>
    <row r="102" spans="1:9" ht="12">
      <c r="A102" s="28">
        <v>1321</v>
      </c>
      <c r="B102" s="29" t="s">
        <v>173</v>
      </c>
      <c r="C102" s="288">
        <v>22000</v>
      </c>
      <c r="D102" s="288">
        <v>22000</v>
      </c>
      <c r="E102" s="288">
        <v>22000</v>
      </c>
      <c r="F102" s="288">
        <v>22000</v>
      </c>
      <c r="G102" s="288">
        <v>22000</v>
      </c>
      <c r="H102" s="333">
        <f t="shared" si="2"/>
        <v>1</v>
      </c>
      <c r="I102" s="333">
        <f t="shared" si="3"/>
        <v>1</v>
      </c>
    </row>
    <row r="103" spans="1:9" ht="12">
      <c r="A103" s="28">
        <v>1323</v>
      </c>
      <c r="B103" s="29" t="s">
        <v>176</v>
      </c>
      <c r="C103" s="269">
        <v>40000</v>
      </c>
      <c r="D103" s="269">
        <v>40000</v>
      </c>
      <c r="E103" s="269">
        <v>40000</v>
      </c>
      <c r="F103" s="269">
        <v>40000</v>
      </c>
      <c r="G103" s="269">
        <v>40000</v>
      </c>
      <c r="H103" s="333">
        <f t="shared" si="2"/>
        <v>1</v>
      </c>
      <c r="I103" s="333">
        <f t="shared" si="3"/>
        <v>1</v>
      </c>
    </row>
    <row r="104" spans="1:9" s="23" customFormat="1" ht="12">
      <c r="A104" s="30">
        <v>1325</v>
      </c>
      <c r="B104" s="31" t="s">
        <v>177</v>
      </c>
      <c r="C104" s="386">
        <v>1095692</v>
      </c>
      <c r="D104" s="386">
        <v>1095692</v>
      </c>
      <c r="E104" s="386">
        <v>900000</v>
      </c>
      <c r="F104" s="386">
        <v>900000</v>
      </c>
      <c r="G104" s="386">
        <v>900000</v>
      </c>
      <c r="H104" s="363">
        <f t="shared" si="2"/>
        <v>0.8213987142372127</v>
      </c>
      <c r="I104" s="363">
        <f t="shared" si="3"/>
        <v>1</v>
      </c>
    </row>
    <row r="105" spans="1:9" s="23" customFormat="1" ht="12.75" thickBot="1">
      <c r="A105" s="235">
        <v>1326</v>
      </c>
      <c r="B105" s="50" t="s">
        <v>372</v>
      </c>
      <c r="C105" s="536"/>
      <c r="D105" s="536"/>
      <c r="E105" s="536"/>
      <c r="F105" s="536"/>
      <c r="G105" s="536"/>
      <c r="H105" s="569"/>
      <c r="I105" s="569"/>
    </row>
    <row r="106" spans="1:9" s="48" customFormat="1" ht="13.5" thickBot="1">
      <c r="A106" s="46">
        <v>1330</v>
      </c>
      <c r="B106" s="47" t="s">
        <v>178</v>
      </c>
      <c r="C106" s="46">
        <f>SUM(C43+C61+C76+C99+C100+C104)</f>
        <v>17772069</v>
      </c>
      <c r="D106" s="46">
        <f>SUM(D43+D61+D76+D99+D100+D104)</f>
        <v>18109236</v>
      </c>
      <c r="E106" s="46">
        <f>SUM(E43+E61+E76+E99+E100+E104)</f>
        <v>17262362</v>
      </c>
      <c r="F106" s="46">
        <f>SUM(F43+F61+F76+F99+F100+F104)</f>
        <v>17078316</v>
      </c>
      <c r="G106" s="46">
        <f>SUM(G43+G61+G76+G99+G100+G104)</f>
        <v>16837715</v>
      </c>
      <c r="H106" s="572">
        <f t="shared" si="2"/>
        <v>0.947425704908078</v>
      </c>
      <c r="I106" s="572">
        <f t="shared" si="3"/>
        <v>0.985911901384188</v>
      </c>
    </row>
    <row r="107" spans="1:9" s="23" customFormat="1" ht="12">
      <c r="A107" s="37">
        <v>1340</v>
      </c>
      <c r="B107" s="122" t="s">
        <v>603</v>
      </c>
      <c r="C107" s="37">
        <f>SUM(C108:C113)</f>
        <v>0</v>
      </c>
      <c r="D107" s="37">
        <f>SUM(D108:D113)</f>
        <v>563474</v>
      </c>
      <c r="E107" s="37">
        <f>SUM(E108:E113)</f>
        <v>563474</v>
      </c>
      <c r="F107" s="37">
        <f>SUM(F108:F113)</f>
        <v>563474</v>
      </c>
      <c r="G107" s="37">
        <f>SUM(G108:G113)</f>
        <v>570281</v>
      </c>
      <c r="H107" s="571"/>
      <c r="I107" s="571">
        <f t="shared" si="3"/>
        <v>1.0120804154228944</v>
      </c>
    </row>
    <row r="108" spans="1:10" s="23" customFormat="1" ht="12">
      <c r="A108" s="222">
        <v>1341</v>
      </c>
      <c r="B108" s="217" t="s">
        <v>120</v>
      </c>
      <c r="C108" s="269"/>
      <c r="D108" s="269">
        <v>41574</v>
      </c>
      <c r="E108" s="269">
        <v>41574</v>
      </c>
      <c r="F108" s="269">
        <v>41574</v>
      </c>
      <c r="G108" s="269">
        <v>41574</v>
      </c>
      <c r="H108" s="363"/>
      <c r="I108" s="333">
        <f t="shared" si="3"/>
        <v>1</v>
      </c>
      <c r="J108" s="393"/>
    </row>
    <row r="109" spans="1:9" s="34" customFormat="1" ht="12.75">
      <c r="A109" s="223">
        <v>1342</v>
      </c>
      <c r="B109" s="218" t="s">
        <v>119</v>
      </c>
      <c r="C109" s="309"/>
      <c r="D109" s="269">
        <v>-6552</v>
      </c>
      <c r="E109" s="269">
        <v>-6552</v>
      </c>
      <c r="F109" s="269">
        <v>-6552</v>
      </c>
      <c r="G109" s="269">
        <v>-6552</v>
      </c>
      <c r="H109" s="363"/>
      <c r="I109" s="333">
        <f t="shared" si="3"/>
        <v>1</v>
      </c>
    </row>
    <row r="110" spans="1:9" s="34" customFormat="1" ht="12.75">
      <c r="A110" s="223">
        <v>1343</v>
      </c>
      <c r="B110" s="218" t="s">
        <v>760</v>
      </c>
      <c r="C110" s="311"/>
      <c r="D110" s="288">
        <v>10256</v>
      </c>
      <c r="E110" s="288">
        <v>10256</v>
      </c>
      <c r="F110" s="288">
        <v>10256</v>
      </c>
      <c r="G110" s="288">
        <v>10256</v>
      </c>
      <c r="H110" s="363"/>
      <c r="I110" s="333">
        <f t="shared" si="3"/>
        <v>1</v>
      </c>
    </row>
    <row r="111" spans="1:9" s="34" customFormat="1" ht="12">
      <c r="A111" s="223">
        <v>1344</v>
      </c>
      <c r="B111" s="218" t="s">
        <v>715</v>
      </c>
      <c r="C111" s="310"/>
      <c r="D111" s="310">
        <v>20605</v>
      </c>
      <c r="E111" s="310">
        <v>20605</v>
      </c>
      <c r="F111" s="310">
        <v>20605</v>
      </c>
      <c r="G111" s="310">
        <v>20605</v>
      </c>
      <c r="H111" s="363"/>
      <c r="I111" s="333">
        <f t="shared" si="3"/>
        <v>1</v>
      </c>
    </row>
    <row r="112" spans="1:9" s="34" customFormat="1" ht="12">
      <c r="A112" s="222">
        <v>1345</v>
      </c>
      <c r="B112" s="217" t="s">
        <v>94</v>
      </c>
      <c r="C112" s="310"/>
      <c r="D112" s="310">
        <v>475363</v>
      </c>
      <c r="E112" s="310">
        <v>475363</v>
      </c>
      <c r="F112" s="310">
        <v>475363</v>
      </c>
      <c r="G112" s="310">
        <v>482170</v>
      </c>
      <c r="H112" s="363"/>
      <c r="I112" s="333">
        <f t="shared" si="3"/>
        <v>1.0143195831396217</v>
      </c>
    </row>
    <row r="113" spans="1:9" s="34" customFormat="1" ht="12.75" thickBot="1">
      <c r="A113" s="278">
        <v>1346</v>
      </c>
      <c r="B113" s="279" t="s">
        <v>21</v>
      </c>
      <c r="C113" s="310"/>
      <c r="D113" s="310">
        <v>22228</v>
      </c>
      <c r="E113" s="310">
        <v>22228</v>
      </c>
      <c r="F113" s="310">
        <v>22228</v>
      </c>
      <c r="G113" s="310">
        <v>22228</v>
      </c>
      <c r="H113" s="569"/>
      <c r="I113" s="570">
        <f t="shared" si="3"/>
        <v>1</v>
      </c>
    </row>
    <row r="114" spans="1:9" s="48" customFormat="1" ht="13.5" thickBot="1">
      <c r="A114" s="46">
        <v>1360</v>
      </c>
      <c r="B114" s="47" t="s">
        <v>179</v>
      </c>
      <c r="C114" s="46">
        <f>SUM(C106+C107)</f>
        <v>17772069</v>
      </c>
      <c r="D114" s="46">
        <f>SUM(D106+D107)</f>
        <v>18672710</v>
      </c>
      <c r="E114" s="46">
        <f>SUM(E106+E107)</f>
        <v>17825836</v>
      </c>
      <c r="F114" s="46">
        <f>SUM(F106+F107)</f>
        <v>17641790</v>
      </c>
      <c r="G114" s="46">
        <f>SUM(G106+G107)</f>
        <v>17407996</v>
      </c>
      <c r="H114" s="572">
        <f t="shared" si="2"/>
        <v>0.9795143154125724</v>
      </c>
      <c r="I114" s="572">
        <f t="shared" si="3"/>
        <v>0.9867477166432658</v>
      </c>
    </row>
    <row r="115" spans="1:9" s="48" customFormat="1" ht="12.75">
      <c r="A115" s="49"/>
      <c r="B115" s="26" t="s">
        <v>180</v>
      </c>
      <c r="C115" s="11"/>
      <c r="D115" s="11"/>
      <c r="E115" s="11"/>
      <c r="F115" s="11"/>
      <c r="G115" s="11"/>
      <c r="H115" s="571"/>
      <c r="I115" s="571"/>
    </row>
    <row r="116" spans="1:9" s="23" customFormat="1" ht="12">
      <c r="A116" s="30">
        <v>1370</v>
      </c>
      <c r="B116" s="31" t="s">
        <v>25</v>
      </c>
      <c r="C116" s="6"/>
      <c r="D116" s="6"/>
      <c r="E116" s="6"/>
      <c r="F116" s="6"/>
      <c r="G116" s="6"/>
      <c r="H116" s="363"/>
      <c r="I116" s="363"/>
    </row>
    <row r="117" spans="1:9" s="23" customFormat="1" ht="12">
      <c r="A117" s="30">
        <v>1371</v>
      </c>
      <c r="B117" s="31" t="s">
        <v>57</v>
      </c>
      <c r="C117" s="6">
        <f>SUM('2.mell'!C847)</f>
        <v>101017</v>
      </c>
      <c r="D117" s="6">
        <f>SUM('2.mell'!D847)</f>
        <v>101017</v>
      </c>
      <c r="E117" s="6">
        <f>SUM('2.mell'!E847)</f>
        <v>101247</v>
      </c>
      <c r="F117" s="6">
        <f>SUM('2.mell'!F847)</f>
        <v>95176</v>
      </c>
      <c r="G117" s="6">
        <f>SUM('2.mell'!G847)</f>
        <v>108536</v>
      </c>
      <c r="H117" s="363">
        <f t="shared" si="2"/>
        <v>1.0744330162249918</v>
      </c>
      <c r="I117" s="363">
        <f t="shared" si="3"/>
        <v>1.1403715222324955</v>
      </c>
    </row>
    <row r="118" spans="1:9" s="23" customFormat="1" ht="12">
      <c r="A118" s="30">
        <v>1372</v>
      </c>
      <c r="B118" s="31" t="s">
        <v>58</v>
      </c>
      <c r="C118" s="6">
        <f>'2.mell'!C848</f>
        <v>266535</v>
      </c>
      <c r="D118" s="6">
        <f>'2.mell'!D848</f>
        <v>266535</v>
      </c>
      <c r="E118" s="6">
        <f>'2.mell'!E848</f>
        <v>266653</v>
      </c>
      <c r="F118" s="6">
        <f>'2.mell'!F848</f>
        <v>275362</v>
      </c>
      <c r="G118" s="6">
        <f>'2.mell'!G848</f>
        <v>291940</v>
      </c>
      <c r="H118" s="363">
        <f t="shared" si="2"/>
        <v>1.095315812182265</v>
      </c>
      <c r="I118" s="363">
        <f t="shared" si="3"/>
        <v>1.0602043854998149</v>
      </c>
    </row>
    <row r="119" spans="1:9" s="23" customFormat="1" ht="12">
      <c r="A119" s="30">
        <v>1373</v>
      </c>
      <c r="B119" s="31" t="s">
        <v>148</v>
      </c>
      <c r="C119" s="6">
        <f>'2.mell'!C849</f>
        <v>3444</v>
      </c>
      <c r="D119" s="6">
        <f>'2.mell'!D849</f>
        <v>3444</v>
      </c>
      <c r="E119" s="6">
        <f>'2.mell'!E849</f>
        <v>14434</v>
      </c>
      <c r="F119" s="6">
        <f>'2.mell'!F849</f>
        <v>20535</v>
      </c>
      <c r="G119" s="6">
        <f>'2.mell'!G849</f>
        <v>36388</v>
      </c>
      <c r="H119" s="363">
        <f t="shared" si="2"/>
        <v>10.56562137049942</v>
      </c>
      <c r="I119" s="363">
        <f t="shared" si="3"/>
        <v>1.77199902605308</v>
      </c>
    </row>
    <row r="120" spans="1:9" s="23" customFormat="1" ht="12">
      <c r="A120" s="30">
        <v>1385</v>
      </c>
      <c r="B120" s="31" t="s">
        <v>63</v>
      </c>
      <c r="C120" s="6">
        <f>'2.mell'!C850</f>
        <v>49114</v>
      </c>
      <c r="D120" s="6">
        <f>'2.mell'!D850</f>
        <v>49114</v>
      </c>
      <c r="E120" s="6">
        <f>'2.mell'!E850</f>
        <v>49114</v>
      </c>
      <c r="F120" s="6">
        <f>'2.mell'!F850</f>
        <v>66099</v>
      </c>
      <c r="G120" s="6">
        <f>'2.mell'!G850</f>
        <v>78828</v>
      </c>
      <c r="H120" s="363">
        <f t="shared" si="2"/>
        <v>1.6050006108237977</v>
      </c>
      <c r="I120" s="363">
        <f t="shared" si="3"/>
        <v>1.192574774202333</v>
      </c>
    </row>
    <row r="121" spans="1:9" s="23" customFormat="1" ht="12">
      <c r="A121" s="30">
        <v>1390</v>
      </c>
      <c r="B121" s="31" t="s">
        <v>64</v>
      </c>
      <c r="C121" s="6">
        <f>'2.mell'!C851</f>
        <v>3870</v>
      </c>
      <c r="D121" s="6">
        <f>'2.mell'!D851</f>
        <v>3870</v>
      </c>
      <c r="E121" s="6">
        <f>'2.mell'!E851</f>
        <v>4376</v>
      </c>
      <c r="F121" s="6">
        <f>'2.mell'!F851</f>
        <v>5590</v>
      </c>
      <c r="G121" s="6">
        <f>'2.mell'!G851</f>
        <v>5240</v>
      </c>
      <c r="H121" s="363">
        <f t="shared" si="2"/>
        <v>1.3540051679586564</v>
      </c>
      <c r="I121" s="363">
        <f t="shared" si="3"/>
        <v>0.9373881932021467</v>
      </c>
    </row>
    <row r="122" spans="1:9" s="23" customFormat="1" ht="12.75" thickBot="1">
      <c r="A122" s="235">
        <v>1395</v>
      </c>
      <c r="B122" s="31" t="s">
        <v>9</v>
      </c>
      <c r="C122" s="63">
        <f>'2.mell'!C852</f>
        <v>0</v>
      </c>
      <c r="D122" s="63"/>
      <c r="E122" s="63">
        <f>SUM('2.mell'!E852)</f>
        <v>1350</v>
      </c>
      <c r="F122" s="63">
        <f>SUM('2.mell'!F852)</f>
        <v>16147</v>
      </c>
      <c r="G122" s="63">
        <f>SUM('2.mell'!G852)</f>
        <v>24570</v>
      </c>
      <c r="H122" s="569"/>
      <c r="I122" s="569">
        <f t="shared" si="3"/>
        <v>1.5216448875952189</v>
      </c>
    </row>
    <row r="123" spans="1:9" s="23" customFormat="1" ht="12.75" thickBot="1">
      <c r="A123" s="39">
        <v>1400</v>
      </c>
      <c r="B123" s="40" t="s">
        <v>65</v>
      </c>
      <c r="C123" s="39">
        <f>SUM(C116:C122)</f>
        <v>423980</v>
      </c>
      <c r="D123" s="39">
        <f>SUM(D116:D122)</f>
        <v>423980</v>
      </c>
      <c r="E123" s="39">
        <f>SUM(E116:E122)</f>
        <v>437174</v>
      </c>
      <c r="F123" s="39">
        <f>SUM(F116:F122)</f>
        <v>478909</v>
      </c>
      <c r="G123" s="39">
        <f>SUM(G116:G122)</f>
        <v>545502</v>
      </c>
      <c r="H123" s="572">
        <f t="shared" si="2"/>
        <v>1.2866220104721922</v>
      </c>
      <c r="I123" s="572">
        <f t="shared" si="3"/>
        <v>1.1390514690682363</v>
      </c>
    </row>
    <row r="124" spans="1:9" s="23" customFormat="1" ht="12" customHeight="1" thickBot="1">
      <c r="A124" s="39">
        <v>1405</v>
      </c>
      <c r="B124" s="40" t="s">
        <v>32</v>
      </c>
      <c r="C124" s="39"/>
      <c r="D124" s="39"/>
      <c r="E124" s="39"/>
      <c r="F124" s="39">
        <f>SUM('2.mell'!F853)</f>
        <v>120</v>
      </c>
      <c r="G124" s="39">
        <f>SUM('2.mell'!G853)</f>
        <v>210</v>
      </c>
      <c r="H124" s="573"/>
      <c r="I124" s="573">
        <f t="shared" si="3"/>
        <v>1.75</v>
      </c>
    </row>
    <row r="125" spans="1:9" s="23" customFormat="1" ht="12.75" thickBot="1">
      <c r="A125" s="35">
        <v>1410</v>
      </c>
      <c r="B125" s="36" t="s">
        <v>138</v>
      </c>
      <c r="C125" s="35"/>
      <c r="D125" s="35"/>
      <c r="E125" s="35"/>
      <c r="F125" s="35">
        <f>SUM(F124)</f>
        <v>120</v>
      </c>
      <c r="G125" s="35">
        <f>SUM(G124)</f>
        <v>210</v>
      </c>
      <c r="H125" s="572"/>
      <c r="I125" s="572">
        <f t="shared" si="3"/>
        <v>1.75</v>
      </c>
    </row>
    <row r="126" spans="1:9" s="23" customFormat="1" ht="6.75" customHeight="1">
      <c r="A126" s="236"/>
      <c r="B126" s="237"/>
      <c r="C126" s="37"/>
      <c r="D126" s="37"/>
      <c r="E126" s="37"/>
      <c r="F126" s="37"/>
      <c r="G126" s="37"/>
      <c r="H126" s="571"/>
      <c r="I126" s="571"/>
    </row>
    <row r="127" spans="1:9" s="23" customFormat="1" ht="12">
      <c r="A127" s="37">
        <v>1415</v>
      </c>
      <c r="B127" s="38" t="s">
        <v>139</v>
      </c>
      <c r="C127" s="30">
        <f>SUM(C128+C129+C130)</f>
        <v>4979813</v>
      </c>
      <c r="D127" s="30">
        <f>SUM(D128+D129+D130)</f>
        <v>5003606</v>
      </c>
      <c r="E127" s="30">
        <f>SUM(E128+E129+E130)</f>
        <v>5096996</v>
      </c>
      <c r="F127" s="30">
        <f>SUM(F128+F129+F130)</f>
        <v>5181223</v>
      </c>
      <c r="G127" s="30">
        <f>SUM(G128+G129+G130)</f>
        <v>5181223</v>
      </c>
      <c r="H127" s="363">
        <f t="shared" si="2"/>
        <v>1.0404452938293065</v>
      </c>
      <c r="I127" s="363">
        <f t="shared" si="3"/>
        <v>1</v>
      </c>
    </row>
    <row r="128" spans="1:9" ht="12">
      <c r="A128" s="28">
        <v>1416</v>
      </c>
      <c r="B128" s="29" t="s">
        <v>181</v>
      </c>
      <c r="C128" s="7">
        <f>'2.mell'!C843</f>
        <v>4759981</v>
      </c>
      <c r="D128" s="7">
        <f>'2.mell'!D843</f>
        <v>4783774</v>
      </c>
      <c r="E128" s="7">
        <f>'2.mell'!E843</f>
        <v>4871393</v>
      </c>
      <c r="F128" s="7">
        <f>'2.mell'!F843</f>
        <v>4955620</v>
      </c>
      <c r="G128" s="7">
        <f>'2.mell'!G843</f>
        <v>4955620</v>
      </c>
      <c r="H128" s="333">
        <f t="shared" si="2"/>
        <v>1.0411007943098933</v>
      </c>
      <c r="I128" s="333">
        <f t="shared" si="3"/>
        <v>1</v>
      </c>
    </row>
    <row r="129" spans="1:9" ht="12">
      <c r="A129" s="28">
        <v>1417</v>
      </c>
      <c r="B129" s="118" t="s">
        <v>299</v>
      </c>
      <c r="C129" s="7">
        <f>'2.mell'!C844</f>
        <v>164232</v>
      </c>
      <c r="D129" s="7">
        <f>'2.mell'!D844</f>
        <v>164232</v>
      </c>
      <c r="E129" s="7">
        <f>'2.mell'!E844</f>
        <v>170003</v>
      </c>
      <c r="F129" s="7">
        <f>'2.mell'!F844</f>
        <v>170003</v>
      </c>
      <c r="G129" s="7">
        <f>'2.mell'!G844</f>
        <v>170003</v>
      </c>
      <c r="H129" s="333">
        <f t="shared" si="2"/>
        <v>1.0351393151152029</v>
      </c>
      <c r="I129" s="333">
        <f t="shared" si="3"/>
        <v>1</v>
      </c>
    </row>
    <row r="130" spans="1:9" ht="12">
      <c r="A130" s="28">
        <v>1418</v>
      </c>
      <c r="B130" s="118" t="s">
        <v>155</v>
      </c>
      <c r="C130" s="7">
        <f>'2.mell'!C845</f>
        <v>55600</v>
      </c>
      <c r="D130" s="7">
        <f>'2.mell'!D845</f>
        <v>55600</v>
      </c>
      <c r="E130" s="7">
        <f>'2.mell'!E845</f>
        <v>55600</v>
      </c>
      <c r="F130" s="7">
        <f>'2.mell'!F845</f>
        <v>55600</v>
      </c>
      <c r="G130" s="7">
        <f>'2.mell'!G845</f>
        <v>55600</v>
      </c>
      <c r="H130" s="333">
        <f t="shared" si="2"/>
        <v>1</v>
      </c>
      <c r="I130" s="333">
        <f t="shared" si="3"/>
        <v>1</v>
      </c>
    </row>
    <row r="131" spans="1:9" ht="12">
      <c r="A131" s="30">
        <v>1420</v>
      </c>
      <c r="B131" s="31" t="s">
        <v>31</v>
      </c>
      <c r="C131" s="30"/>
      <c r="D131" s="30"/>
      <c r="E131" s="30">
        <f>SUM(E132)</f>
        <v>4034</v>
      </c>
      <c r="F131" s="30">
        <f>SUM(F132)</f>
        <v>34374</v>
      </c>
      <c r="G131" s="30">
        <f>SUM(G132)</f>
        <v>40192</v>
      </c>
      <c r="H131" s="363"/>
      <c r="I131" s="363">
        <f t="shared" si="3"/>
        <v>1.169255832896957</v>
      </c>
    </row>
    <row r="132" spans="1:9" ht="12">
      <c r="A132" s="28">
        <v>1426</v>
      </c>
      <c r="B132" s="29" t="s">
        <v>827</v>
      </c>
      <c r="C132" s="7">
        <f>'2.mell'!C854</f>
        <v>0</v>
      </c>
      <c r="D132" s="7"/>
      <c r="E132" s="7">
        <f>SUM('2.mell'!E854)</f>
        <v>4034</v>
      </c>
      <c r="F132" s="7">
        <f>SUM('2.mell'!F854)</f>
        <v>34374</v>
      </c>
      <c r="G132" s="7">
        <f>SUM('2.mell'!G854)</f>
        <v>40192</v>
      </c>
      <c r="H132" s="363"/>
      <c r="I132" s="333">
        <f t="shared" si="3"/>
        <v>1.169255832896957</v>
      </c>
    </row>
    <row r="133" spans="1:9" ht="12.75" thickBot="1">
      <c r="A133" s="30">
        <v>1445</v>
      </c>
      <c r="B133" s="31" t="s">
        <v>335</v>
      </c>
      <c r="C133" s="43"/>
      <c r="D133" s="43"/>
      <c r="E133" s="43"/>
      <c r="F133" s="43"/>
      <c r="G133" s="43"/>
      <c r="H133" s="569"/>
      <c r="I133" s="569"/>
    </row>
    <row r="134" spans="1:9" ht="12.75" thickBot="1">
      <c r="A134" s="39">
        <v>1450</v>
      </c>
      <c r="B134" s="40" t="s">
        <v>147</v>
      </c>
      <c r="C134" s="39">
        <f>SUM(C127+C131+C133)</f>
        <v>4979813</v>
      </c>
      <c r="D134" s="39">
        <f>SUM(D127+D131+D133)</f>
        <v>5003606</v>
      </c>
      <c r="E134" s="39">
        <f>SUM(E127+E131+E133)</f>
        <v>5101030</v>
      </c>
      <c r="F134" s="39">
        <f>SUM(F127+F131+F133)</f>
        <v>5215597</v>
      </c>
      <c r="G134" s="39">
        <f>SUM(G127+G131+G133)</f>
        <v>5221415</v>
      </c>
      <c r="H134" s="572">
        <f t="shared" si="2"/>
        <v>1.0485162796273675</v>
      </c>
      <c r="I134" s="572">
        <f t="shared" si="3"/>
        <v>1.0011155002965144</v>
      </c>
    </row>
    <row r="135" spans="1:9" s="48" customFormat="1" ht="13.5" thickBot="1">
      <c r="A135" s="46">
        <v>1455</v>
      </c>
      <c r="B135" s="47" t="s">
        <v>178</v>
      </c>
      <c r="C135" s="46">
        <f>SUM(C123+C134+C125)</f>
        <v>5403793</v>
      </c>
      <c r="D135" s="46">
        <f>SUM(D123+D134+D125)</f>
        <v>5427586</v>
      </c>
      <c r="E135" s="46">
        <f>SUM(E123+E134+E125)</f>
        <v>5538204</v>
      </c>
      <c r="F135" s="46">
        <f>SUM(F123+F134+F125)</f>
        <v>5694626</v>
      </c>
      <c r="G135" s="46">
        <f>SUM(G123+G134+G125)</f>
        <v>5767127</v>
      </c>
      <c r="H135" s="572">
        <f t="shared" si="2"/>
        <v>1.0672368464151014</v>
      </c>
      <c r="I135" s="572">
        <f t="shared" si="3"/>
        <v>1.0127314770100793</v>
      </c>
    </row>
    <row r="136" spans="1:9" s="23" customFormat="1" ht="8.25" customHeight="1">
      <c r="A136" s="37"/>
      <c r="B136" s="42"/>
      <c r="C136" s="37"/>
      <c r="D136" s="37"/>
      <c r="E136" s="37"/>
      <c r="F136" s="37"/>
      <c r="G136" s="37"/>
      <c r="H136" s="571"/>
      <c r="I136" s="571"/>
    </row>
    <row r="137" spans="1:9" s="23" customFormat="1" ht="12">
      <c r="A137" s="30">
        <v>1460</v>
      </c>
      <c r="B137" s="358" t="s">
        <v>247</v>
      </c>
      <c r="C137" s="30">
        <f>'2.mell'!C858</f>
        <v>0</v>
      </c>
      <c r="D137" s="30">
        <f>SUM('2.mell'!D858)</f>
        <v>468368</v>
      </c>
      <c r="E137" s="30">
        <f>SUM('2.mell'!E858)</f>
        <v>468368</v>
      </c>
      <c r="F137" s="30">
        <f>SUM('2.mell'!F858)</f>
        <v>468368</v>
      </c>
      <c r="G137" s="30">
        <f>SUM('2.mell'!G858)</f>
        <v>468368</v>
      </c>
      <c r="H137" s="363"/>
      <c r="I137" s="363">
        <f t="shared" si="3"/>
        <v>1</v>
      </c>
    </row>
    <row r="138" spans="1:9" s="48" customFormat="1" ht="13.5" thickBot="1">
      <c r="A138" s="51">
        <v>1475</v>
      </c>
      <c r="B138" s="52" t="s">
        <v>182</v>
      </c>
      <c r="C138" s="51">
        <f>SUM(C135:C137)</f>
        <v>5403793</v>
      </c>
      <c r="D138" s="51">
        <f>SUM(D135:D137)</f>
        <v>5895954</v>
      </c>
      <c r="E138" s="51">
        <f>SUM(E135:E137)</f>
        <v>6006572</v>
      </c>
      <c r="F138" s="51">
        <f>SUM(F135:F137)</f>
        <v>6162994</v>
      </c>
      <c r="G138" s="51">
        <f>SUM(G135:G137)</f>
        <v>6235495</v>
      </c>
      <c r="H138" s="574">
        <f t="shared" si="2"/>
        <v>1.1539107808163636</v>
      </c>
      <c r="I138" s="574">
        <f t="shared" si="3"/>
        <v>1.0117639251311943</v>
      </c>
    </row>
    <row r="139" spans="1:9" s="48" customFormat="1" ht="12.75">
      <c r="A139" s="49"/>
      <c r="B139" s="26" t="s">
        <v>184</v>
      </c>
      <c r="C139" s="30"/>
      <c r="D139" s="30"/>
      <c r="E139" s="30"/>
      <c r="F139" s="30"/>
      <c r="G139" s="30"/>
      <c r="H139" s="571"/>
      <c r="I139" s="571"/>
    </row>
    <row r="140" spans="1:9" ht="6.75" customHeight="1">
      <c r="A140" s="28"/>
      <c r="B140" s="29"/>
      <c r="C140" s="30"/>
      <c r="D140" s="30"/>
      <c r="E140" s="30"/>
      <c r="F140" s="30"/>
      <c r="G140" s="30"/>
      <c r="H140" s="363"/>
      <c r="I140" s="363"/>
    </row>
    <row r="141" spans="1:9" s="23" customFormat="1" ht="12">
      <c r="A141" s="30">
        <v>1480</v>
      </c>
      <c r="B141" s="31" t="s">
        <v>25</v>
      </c>
      <c r="C141" s="30">
        <f>SUM(C11+C116)</f>
        <v>722512</v>
      </c>
      <c r="D141" s="30">
        <f>SUM(D11+D116)</f>
        <v>722512</v>
      </c>
      <c r="E141" s="30">
        <f>SUM(E11+E116)</f>
        <v>607872</v>
      </c>
      <c r="F141" s="30">
        <f>SUM(F11+F116)</f>
        <v>607872</v>
      </c>
      <c r="G141" s="30">
        <f>SUM(G11+G116)</f>
        <v>386878</v>
      </c>
      <c r="H141" s="363">
        <f aca="true" t="shared" si="4" ref="H141:H169">G141/C141</f>
        <v>0.5354623867838874</v>
      </c>
      <c r="I141" s="363">
        <f aca="true" t="shared" si="5" ref="I141:I169">G141/F141</f>
        <v>0.6364464887344704</v>
      </c>
    </row>
    <row r="142" spans="1:9" s="23" customFormat="1" ht="12">
      <c r="A142" s="30">
        <v>1481</v>
      </c>
      <c r="B142" s="31" t="s">
        <v>57</v>
      </c>
      <c r="C142" s="30">
        <f aca="true" t="shared" si="6" ref="C142:G143">SUM(C16+C117)</f>
        <v>119017</v>
      </c>
      <c r="D142" s="30">
        <f t="shared" si="6"/>
        <v>119017</v>
      </c>
      <c r="E142" s="30">
        <f t="shared" si="6"/>
        <v>125458</v>
      </c>
      <c r="F142" s="30">
        <f t="shared" si="6"/>
        <v>119387</v>
      </c>
      <c r="G142" s="30">
        <f t="shared" si="6"/>
        <v>132747</v>
      </c>
      <c r="H142" s="363">
        <f t="shared" si="4"/>
        <v>1.1153616710217868</v>
      </c>
      <c r="I142" s="363">
        <f t="shared" si="5"/>
        <v>1.1119049812793689</v>
      </c>
    </row>
    <row r="143" spans="1:9" s="23" customFormat="1" ht="12">
      <c r="A143" s="30">
        <v>1485</v>
      </c>
      <c r="B143" s="31" t="s">
        <v>58</v>
      </c>
      <c r="C143" s="30">
        <f t="shared" si="6"/>
        <v>823808</v>
      </c>
      <c r="D143" s="30">
        <f t="shared" si="6"/>
        <v>823808</v>
      </c>
      <c r="E143" s="30">
        <f t="shared" si="6"/>
        <v>946823</v>
      </c>
      <c r="F143" s="30">
        <f t="shared" si="6"/>
        <v>962596</v>
      </c>
      <c r="G143" s="30">
        <f t="shared" si="6"/>
        <v>1038387</v>
      </c>
      <c r="H143" s="363">
        <f t="shared" si="4"/>
        <v>1.2604721002952144</v>
      </c>
      <c r="I143" s="363">
        <f t="shared" si="5"/>
        <v>1.0787360429505213</v>
      </c>
    </row>
    <row r="144" spans="1:9" s="23" customFormat="1" ht="12">
      <c r="A144" s="30">
        <v>1486</v>
      </c>
      <c r="B144" s="31" t="s">
        <v>148</v>
      </c>
      <c r="C144" s="30">
        <f>SUM(C27+C119)</f>
        <v>209944</v>
      </c>
      <c r="D144" s="30">
        <f>SUM(D27+D119)</f>
        <v>209944</v>
      </c>
      <c r="E144" s="30">
        <f>SUM(E27+E119)</f>
        <v>220934</v>
      </c>
      <c r="F144" s="30">
        <f>SUM(F27+F119)</f>
        <v>227035</v>
      </c>
      <c r="G144" s="30">
        <f>SUM(G27+G119)</f>
        <v>243594</v>
      </c>
      <c r="H144" s="363">
        <f t="shared" si="4"/>
        <v>1.1602808367945738</v>
      </c>
      <c r="I144" s="363">
        <f t="shared" si="5"/>
        <v>1.0729358909419253</v>
      </c>
    </row>
    <row r="145" spans="1:9" s="23" customFormat="1" ht="12">
      <c r="A145" s="30">
        <v>1490</v>
      </c>
      <c r="B145" s="31" t="s">
        <v>63</v>
      </c>
      <c r="C145" s="30">
        <f>SUM(C30+C120)</f>
        <v>1312479</v>
      </c>
      <c r="D145" s="30">
        <f>SUM(D30+D120)</f>
        <v>1312479</v>
      </c>
      <c r="E145" s="30">
        <f>SUM(E30+E120)</f>
        <v>990094</v>
      </c>
      <c r="F145" s="30">
        <f>SUM(F30+F120)</f>
        <v>932916</v>
      </c>
      <c r="G145" s="30">
        <f>SUM(G30+G120)</f>
        <v>955283</v>
      </c>
      <c r="H145" s="363">
        <f t="shared" si="4"/>
        <v>0.7278463122076619</v>
      </c>
      <c r="I145" s="363">
        <f t="shared" si="5"/>
        <v>1.0239753632695763</v>
      </c>
    </row>
    <row r="146" spans="1:9" s="23" customFormat="1" ht="12">
      <c r="A146" s="30">
        <v>1495</v>
      </c>
      <c r="B146" s="31" t="s">
        <v>64</v>
      </c>
      <c r="C146" s="30">
        <f>SUM(C36+C121)</f>
        <v>25870</v>
      </c>
      <c r="D146" s="30">
        <f>SUM(D36+D121)</f>
        <v>25870</v>
      </c>
      <c r="E146" s="30">
        <f>SUM(E36+E121)</f>
        <v>26553</v>
      </c>
      <c r="F146" s="30">
        <f>SUM(F36+F121)</f>
        <v>27879</v>
      </c>
      <c r="G146" s="30">
        <f>SUM(G36+G121)</f>
        <v>40632</v>
      </c>
      <c r="H146" s="363">
        <f t="shared" si="4"/>
        <v>1.570622342481639</v>
      </c>
      <c r="I146" s="363">
        <f t="shared" si="5"/>
        <v>1.457441084687399</v>
      </c>
    </row>
    <row r="147" spans="1:9" s="23" customFormat="1" ht="12.75" thickBot="1">
      <c r="A147" s="35">
        <v>1496</v>
      </c>
      <c r="B147" s="38" t="s">
        <v>9</v>
      </c>
      <c r="C147" s="35">
        <f>SUM(C122+C42)</f>
        <v>0</v>
      </c>
      <c r="D147" s="35"/>
      <c r="E147" s="35">
        <f>SUM(E122)</f>
        <v>1350</v>
      </c>
      <c r="F147" s="35">
        <f>SUM(F122)</f>
        <v>16147</v>
      </c>
      <c r="G147" s="35">
        <f>SUM(G122)</f>
        <v>24570</v>
      </c>
      <c r="H147" s="569"/>
      <c r="I147" s="569">
        <f t="shared" si="5"/>
        <v>1.5216448875952189</v>
      </c>
    </row>
    <row r="148" spans="1:9" s="23" customFormat="1" ht="12.75" thickBot="1">
      <c r="A148" s="39">
        <v>1500</v>
      </c>
      <c r="B148" s="40" t="s">
        <v>65</v>
      </c>
      <c r="C148" s="39">
        <f>SUM(C141:C147)</f>
        <v>3213630</v>
      </c>
      <c r="D148" s="39">
        <f>SUM(D141:D147)</f>
        <v>3213630</v>
      </c>
      <c r="E148" s="39">
        <f>SUM(E141:E147)</f>
        <v>2919084</v>
      </c>
      <c r="F148" s="39">
        <f>SUM(F141:F147)</f>
        <v>2893832</v>
      </c>
      <c r="G148" s="39">
        <f>SUM(G141:G147)</f>
        <v>2822091</v>
      </c>
      <c r="H148" s="572">
        <f t="shared" si="4"/>
        <v>0.8781630119210986</v>
      </c>
      <c r="I148" s="572">
        <f t="shared" si="5"/>
        <v>0.9752089962375148</v>
      </c>
    </row>
    <row r="149" spans="1:9" s="23" customFormat="1" ht="12">
      <c r="A149" s="37">
        <v>1505</v>
      </c>
      <c r="B149" s="38" t="s">
        <v>116</v>
      </c>
      <c r="C149" s="37">
        <f>SUM(C45)</f>
        <v>2800000</v>
      </c>
      <c r="D149" s="37">
        <f>SUM(D45)</f>
        <v>2855690</v>
      </c>
      <c r="E149" s="37">
        <f>SUM(E45)</f>
        <v>2855690</v>
      </c>
      <c r="F149" s="37">
        <f>SUM(F45)</f>
        <v>2875242</v>
      </c>
      <c r="G149" s="37">
        <f>SUM(G45)</f>
        <v>3044632</v>
      </c>
      <c r="H149" s="571">
        <f t="shared" si="4"/>
        <v>1.0873685714285715</v>
      </c>
      <c r="I149" s="571">
        <f t="shared" si="5"/>
        <v>1.0589133019064134</v>
      </c>
    </row>
    <row r="150" spans="1:9" s="23" customFormat="1" ht="12">
      <c r="A150" s="30">
        <v>1510</v>
      </c>
      <c r="B150" s="31" t="s">
        <v>121</v>
      </c>
      <c r="C150" s="30">
        <f>SUM(C50)</f>
        <v>4105351</v>
      </c>
      <c r="D150" s="30">
        <f>SUM(D50)</f>
        <v>4105351</v>
      </c>
      <c r="E150" s="30">
        <f>SUM(E50)</f>
        <v>4105351</v>
      </c>
      <c r="F150" s="30">
        <f>SUM(F50)</f>
        <v>4105351</v>
      </c>
      <c r="G150" s="30">
        <f>SUM(G50)</f>
        <v>4132689</v>
      </c>
      <c r="H150" s="363">
        <f t="shared" si="4"/>
        <v>1.0066591139222931</v>
      </c>
      <c r="I150" s="363">
        <f t="shared" si="5"/>
        <v>1.0066591139222931</v>
      </c>
    </row>
    <row r="151" spans="1:9" s="23" customFormat="1" ht="12">
      <c r="A151" s="30">
        <v>1515</v>
      </c>
      <c r="B151" s="31" t="s">
        <v>125</v>
      </c>
      <c r="C151" s="30">
        <f>SUM(C54)</f>
        <v>890000</v>
      </c>
      <c r="D151" s="30">
        <f>SUM(D54)</f>
        <v>890000</v>
      </c>
      <c r="E151" s="30">
        <f>SUM(E54)</f>
        <v>892177</v>
      </c>
      <c r="F151" s="30">
        <f>SUM(F54)</f>
        <v>892177</v>
      </c>
      <c r="G151" s="30">
        <f>SUM(G54)</f>
        <v>898875</v>
      </c>
      <c r="H151" s="363">
        <f t="shared" si="4"/>
        <v>1.0099719101123596</v>
      </c>
      <c r="I151" s="363">
        <f t="shared" si="5"/>
        <v>1.0075074788971248</v>
      </c>
    </row>
    <row r="152" spans="1:9" s="23" customFormat="1" ht="12.75" thickBot="1">
      <c r="A152" s="35">
        <v>1516</v>
      </c>
      <c r="B152" s="36" t="s">
        <v>215</v>
      </c>
      <c r="C152" s="35">
        <f>SUM(C58)</f>
        <v>44605</v>
      </c>
      <c r="D152" s="35">
        <f>SUM(D58)</f>
        <v>44605</v>
      </c>
      <c r="E152" s="35">
        <f>SUM(E58)</f>
        <v>44605</v>
      </c>
      <c r="F152" s="35">
        <f>SUM(F58)</f>
        <v>44605</v>
      </c>
      <c r="G152" s="35">
        <f>SUM(G58)</f>
        <v>44605</v>
      </c>
      <c r="H152" s="569">
        <f t="shared" si="4"/>
        <v>1</v>
      </c>
      <c r="I152" s="569">
        <f t="shared" si="5"/>
        <v>1</v>
      </c>
    </row>
    <row r="153" spans="1:9" s="23" customFormat="1" ht="12.75" thickBot="1">
      <c r="A153" s="39">
        <v>1520</v>
      </c>
      <c r="B153" s="40" t="s">
        <v>130</v>
      </c>
      <c r="C153" s="39">
        <f>SUM(C149:C152)</f>
        <v>7839956</v>
      </c>
      <c r="D153" s="39">
        <f>SUM(D149:D152)</f>
        <v>7895646</v>
      </c>
      <c r="E153" s="39">
        <f>SUM(E149:E152)</f>
        <v>7897823</v>
      </c>
      <c r="F153" s="39">
        <f>SUM(F149:F152)</f>
        <v>7917375</v>
      </c>
      <c r="G153" s="39">
        <f>SUM(G149:G152)</f>
        <v>8120801</v>
      </c>
      <c r="H153" s="572">
        <f t="shared" si="4"/>
        <v>1.0358222673698678</v>
      </c>
      <c r="I153" s="572">
        <f t="shared" si="5"/>
        <v>1.0256936168869102</v>
      </c>
    </row>
    <row r="154" spans="1:9" s="23" customFormat="1" ht="12">
      <c r="A154" s="30">
        <v>1525</v>
      </c>
      <c r="B154" s="31" t="s">
        <v>131</v>
      </c>
      <c r="C154" s="30">
        <f>SUM(C62+C124)</f>
        <v>1670679</v>
      </c>
      <c r="D154" s="30">
        <f>SUM(D62+D124)</f>
        <v>1670679</v>
      </c>
      <c r="E154" s="30">
        <f>SUM(E62+E124)</f>
        <v>1210297</v>
      </c>
      <c r="F154" s="30">
        <f>SUM(F62+F124)</f>
        <v>1210417</v>
      </c>
      <c r="G154" s="30">
        <f>SUM(G62+G124)</f>
        <v>983072</v>
      </c>
      <c r="H154" s="571">
        <f t="shared" si="4"/>
        <v>0.5884266217507972</v>
      </c>
      <c r="I154" s="571">
        <f t="shared" si="5"/>
        <v>0.8121762995727918</v>
      </c>
    </row>
    <row r="155" spans="1:9" s="23" customFormat="1" ht="12">
      <c r="A155" s="30">
        <v>1530</v>
      </c>
      <c r="B155" s="31" t="s">
        <v>135</v>
      </c>
      <c r="C155" s="30">
        <f>SUM(C68)</f>
        <v>400000</v>
      </c>
      <c r="D155" s="30">
        <f>SUM(D68)</f>
        <v>400000</v>
      </c>
      <c r="E155" s="30">
        <f>SUM(E68)</f>
        <v>400000</v>
      </c>
      <c r="F155" s="30">
        <f>SUM(F68)</f>
        <v>400000</v>
      </c>
      <c r="G155" s="30">
        <f>SUM(G68)</f>
        <v>400000</v>
      </c>
      <c r="H155" s="363">
        <f t="shared" si="4"/>
        <v>1</v>
      </c>
      <c r="I155" s="363">
        <f t="shared" si="5"/>
        <v>1</v>
      </c>
    </row>
    <row r="156" spans="1:9" s="23" customFormat="1" ht="12">
      <c r="A156" s="30">
        <v>1535</v>
      </c>
      <c r="B156" s="31" t="s">
        <v>136</v>
      </c>
      <c r="C156" s="30">
        <f>SUM(C70)</f>
        <v>0</v>
      </c>
      <c r="D156" s="30">
        <f>SUM(D70)</f>
        <v>0</v>
      </c>
      <c r="E156" s="30">
        <f>SUM(E70)</f>
        <v>0</v>
      </c>
      <c r="F156" s="30">
        <f>SUM(F70)</f>
        <v>0</v>
      </c>
      <c r="G156" s="30">
        <f>SUM(G70)</f>
        <v>0</v>
      </c>
      <c r="H156" s="363"/>
      <c r="I156" s="363"/>
    </row>
    <row r="157" spans="1:9" s="23" customFormat="1" ht="12.75" thickBot="1">
      <c r="A157" s="235">
        <v>1536</v>
      </c>
      <c r="B157" s="38" t="s">
        <v>146</v>
      </c>
      <c r="C157" s="235">
        <f>SUM(C72)</f>
        <v>18300</v>
      </c>
      <c r="D157" s="235">
        <f>SUM(D72)</f>
        <v>18300</v>
      </c>
      <c r="E157" s="235">
        <f>SUM(E72)</f>
        <v>22451</v>
      </c>
      <c r="F157" s="235">
        <f>SUM(F72)</f>
        <v>22451</v>
      </c>
      <c r="G157" s="235">
        <f>SUM(G72)</f>
        <v>24003</v>
      </c>
      <c r="H157" s="569">
        <f t="shared" si="4"/>
        <v>1.3116393442622951</v>
      </c>
      <c r="I157" s="569">
        <f t="shared" si="5"/>
        <v>1.069128323905394</v>
      </c>
    </row>
    <row r="158" spans="1:9" s="23" customFormat="1" ht="12.75" thickBot="1">
      <c r="A158" s="39">
        <v>1540</v>
      </c>
      <c r="B158" s="40" t="s">
        <v>138</v>
      </c>
      <c r="C158" s="39">
        <f>SUM(C154:C157)</f>
        <v>2088979</v>
      </c>
      <c r="D158" s="39">
        <f>SUM(D154:D157)</f>
        <v>2088979</v>
      </c>
      <c r="E158" s="39">
        <f>SUM(E154:E157)</f>
        <v>1632748</v>
      </c>
      <c r="F158" s="39">
        <f>SUM(F154:F157)</f>
        <v>1632868</v>
      </c>
      <c r="G158" s="39">
        <f>SUM(G154:G157)</f>
        <v>1407075</v>
      </c>
      <c r="H158" s="572">
        <f t="shared" si="4"/>
        <v>0.6735706773500356</v>
      </c>
      <c r="I158" s="572">
        <f t="shared" si="5"/>
        <v>0.861719992063045</v>
      </c>
    </row>
    <row r="159" spans="1:9" s="23" customFormat="1" ht="12">
      <c r="A159" s="30">
        <v>1545</v>
      </c>
      <c r="B159" s="31" t="s">
        <v>185</v>
      </c>
      <c r="C159" s="30">
        <f>SUM(C78)</f>
        <v>1921632</v>
      </c>
      <c r="D159" s="30">
        <f>SUM(D78)</f>
        <v>2156198</v>
      </c>
      <c r="E159" s="30">
        <f>SUM(E78)</f>
        <v>2376042</v>
      </c>
      <c r="F159" s="30">
        <f>SUM(F78)</f>
        <v>2479091</v>
      </c>
      <c r="G159" s="30">
        <f>SUM(G78)</f>
        <v>2529607</v>
      </c>
      <c r="H159" s="571">
        <f t="shared" si="4"/>
        <v>1.3163847188223343</v>
      </c>
      <c r="I159" s="571">
        <f t="shared" si="5"/>
        <v>1.0203768236018766</v>
      </c>
    </row>
    <row r="160" spans="1:9" ht="12">
      <c r="A160" s="30">
        <v>1550</v>
      </c>
      <c r="B160" s="31" t="s">
        <v>31</v>
      </c>
      <c r="C160" s="30">
        <f>SUM(C81+C131)</f>
        <v>204735</v>
      </c>
      <c r="D160" s="30">
        <f>SUM(D81+D131)</f>
        <v>251646</v>
      </c>
      <c r="E160" s="30">
        <f>SUM(E81+E131)</f>
        <v>315406</v>
      </c>
      <c r="F160" s="30">
        <f>SUM(F81+F131)</f>
        <v>365812</v>
      </c>
      <c r="G160" s="30">
        <f>SUM(G81+G131)</f>
        <v>385828</v>
      </c>
      <c r="H160" s="363">
        <f t="shared" si="4"/>
        <v>1.8845238967445723</v>
      </c>
      <c r="I160" s="363">
        <f t="shared" si="5"/>
        <v>1.0547166304003148</v>
      </c>
    </row>
    <row r="161" spans="1:9" s="23" customFormat="1" ht="12" customHeight="1" hidden="1">
      <c r="A161" s="30">
        <v>1555</v>
      </c>
      <c r="B161" s="31" t="s">
        <v>67</v>
      </c>
      <c r="C161" s="30"/>
      <c r="D161" s="30"/>
      <c r="E161" s="30"/>
      <c r="F161" s="30"/>
      <c r="G161" s="30"/>
      <c r="H161" s="363" t="e">
        <f t="shared" si="4"/>
        <v>#DIV/0!</v>
      </c>
      <c r="I161" s="363" t="e">
        <f t="shared" si="5"/>
        <v>#DIV/0!</v>
      </c>
    </row>
    <row r="162" spans="1:9" s="23" customFormat="1" ht="12" customHeight="1" thickBot="1">
      <c r="A162" s="30">
        <v>1565</v>
      </c>
      <c r="B162" s="31" t="s">
        <v>335</v>
      </c>
      <c r="C162" s="30">
        <f>SUM(C90+C133)</f>
        <v>1769425</v>
      </c>
      <c r="D162" s="30">
        <f>SUM(D90+D133)</f>
        <v>1769425</v>
      </c>
      <c r="E162" s="30">
        <f>SUM(E90+E133)</f>
        <v>1600467</v>
      </c>
      <c r="F162" s="30">
        <f>SUM(F90+F133)</f>
        <v>1340741</v>
      </c>
      <c r="G162" s="30">
        <f>SUM(G90+G133)</f>
        <v>1196217</v>
      </c>
      <c r="H162" s="569">
        <f t="shared" si="4"/>
        <v>0.6760484338132444</v>
      </c>
      <c r="I162" s="569">
        <f t="shared" si="5"/>
        <v>0.8922058771977586</v>
      </c>
    </row>
    <row r="163" spans="1:9" ht="12" customHeight="1" thickBot="1">
      <c r="A163" s="39">
        <v>1570</v>
      </c>
      <c r="B163" s="40" t="s">
        <v>73</v>
      </c>
      <c r="C163" s="39">
        <f>SUM(C159:C162)</f>
        <v>3895792</v>
      </c>
      <c r="D163" s="39">
        <f>SUM(D159:D162)</f>
        <v>4177269</v>
      </c>
      <c r="E163" s="39">
        <f>SUM(E159:E162)</f>
        <v>4291915</v>
      </c>
      <c r="F163" s="39">
        <f>SUM(F159:F162)</f>
        <v>4185644</v>
      </c>
      <c r="G163" s="39">
        <f>SUM(G159:G162)</f>
        <v>4111652</v>
      </c>
      <c r="H163" s="572">
        <f t="shared" si="4"/>
        <v>1.055408502301971</v>
      </c>
      <c r="I163" s="572">
        <f t="shared" si="5"/>
        <v>0.9823224335371092</v>
      </c>
    </row>
    <row r="164" spans="1:9" ht="12">
      <c r="A164" s="30">
        <v>1575</v>
      </c>
      <c r="B164" s="44" t="s">
        <v>172</v>
      </c>
      <c r="C164" s="30">
        <f>SUM(C100)</f>
        <v>62000</v>
      </c>
      <c r="D164" s="30">
        <f>SUM(D100)</f>
        <v>62000</v>
      </c>
      <c r="E164" s="30">
        <f>SUM(E100)</f>
        <v>62000</v>
      </c>
      <c r="F164" s="30">
        <f>SUM(F100)</f>
        <v>62000</v>
      </c>
      <c r="G164" s="30">
        <f>SUM(G100)</f>
        <v>62000</v>
      </c>
      <c r="H164" s="571">
        <f t="shared" si="4"/>
        <v>1</v>
      </c>
      <c r="I164" s="571">
        <f t="shared" si="5"/>
        <v>1</v>
      </c>
    </row>
    <row r="165" spans="1:9" ht="12">
      <c r="A165" s="30">
        <v>1580</v>
      </c>
      <c r="B165" s="31" t="s">
        <v>177</v>
      </c>
      <c r="C165" s="30">
        <v>1095692</v>
      </c>
      <c r="D165" s="30">
        <v>1095692</v>
      </c>
      <c r="E165" s="30">
        <v>900000</v>
      </c>
      <c r="F165" s="30">
        <v>900000</v>
      </c>
      <c r="G165" s="30">
        <v>900000</v>
      </c>
      <c r="H165" s="363">
        <f t="shared" si="4"/>
        <v>0.8213987142372127</v>
      </c>
      <c r="I165" s="363">
        <f t="shared" si="5"/>
        <v>1</v>
      </c>
    </row>
    <row r="166" spans="1:9" ht="12.75" thickBot="1">
      <c r="A166" s="235">
        <v>1581</v>
      </c>
      <c r="B166" s="50" t="s">
        <v>372</v>
      </c>
      <c r="C166" s="235"/>
      <c r="D166" s="235"/>
      <c r="E166" s="235"/>
      <c r="F166" s="235"/>
      <c r="G166" s="235"/>
      <c r="H166" s="569"/>
      <c r="I166" s="569"/>
    </row>
    <row r="167" spans="1:9" s="48" customFormat="1" ht="13.5" thickBot="1">
      <c r="A167" s="46">
        <v>1585</v>
      </c>
      <c r="B167" s="47" t="s">
        <v>717</v>
      </c>
      <c r="C167" s="46">
        <f>SUM(C148+C158+C163+C153+C164+C165)</f>
        <v>18196049</v>
      </c>
      <c r="D167" s="46">
        <f>SUM(D148+D158+D163+D153+D164+D165)</f>
        <v>18533216</v>
      </c>
      <c r="E167" s="46">
        <f>SUM(E148+E158+E163+E153+E164+E165)</f>
        <v>17703570</v>
      </c>
      <c r="F167" s="46">
        <f>SUM(F148+F158+F163+F153+F164+F165)</f>
        <v>17591719</v>
      </c>
      <c r="G167" s="46">
        <f>SUM(G148+G158+G163+G153+G164+G165)</f>
        <v>17423619</v>
      </c>
      <c r="H167" s="572">
        <f t="shared" si="4"/>
        <v>0.9575495757348202</v>
      </c>
      <c r="I167" s="572">
        <f t="shared" si="5"/>
        <v>0.990444367602734</v>
      </c>
    </row>
    <row r="168" spans="1:9" s="23" customFormat="1" ht="12.75" thickBot="1">
      <c r="A168" s="30">
        <v>1590</v>
      </c>
      <c r="B168" s="168" t="s">
        <v>603</v>
      </c>
      <c r="C168" s="30">
        <f>SUM(C107+C137)</f>
        <v>0</v>
      </c>
      <c r="D168" s="30">
        <f>SUM(D107+D137)</f>
        <v>1031842</v>
      </c>
      <c r="E168" s="30">
        <f>SUM(E107+E137)</f>
        <v>1031842</v>
      </c>
      <c r="F168" s="30">
        <f>SUM(F107+F137)</f>
        <v>1031842</v>
      </c>
      <c r="G168" s="30">
        <f>SUM(G107+G137)</f>
        <v>1038649</v>
      </c>
      <c r="H168" s="573"/>
      <c r="I168" s="573"/>
    </row>
    <row r="169" spans="1:9" s="48" customFormat="1" ht="13.5" thickBot="1">
      <c r="A169" s="46">
        <v>1600</v>
      </c>
      <c r="B169" s="47" t="s">
        <v>718</v>
      </c>
      <c r="C169" s="247">
        <f>SUM(C167:C168)</f>
        <v>18196049</v>
      </c>
      <c r="D169" s="247">
        <f>SUM(D167:D168)</f>
        <v>19565058</v>
      </c>
      <c r="E169" s="247">
        <f>SUM(E167:E168)</f>
        <v>18735412</v>
      </c>
      <c r="F169" s="247">
        <f>SUM(F167:F168)</f>
        <v>18623561</v>
      </c>
      <c r="G169" s="247">
        <f>SUM(G167:G168)</f>
        <v>18462268</v>
      </c>
      <c r="H169" s="572">
        <f t="shared" si="4"/>
        <v>1.0146305937074582</v>
      </c>
      <c r="I169" s="572">
        <f t="shared" si="5"/>
        <v>0.9913393040138779</v>
      </c>
    </row>
    <row r="170" spans="3:7" ht="12">
      <c r="C170" s="240"/>
      <c r="D170" s="240"/>
      <c r="E170" s="240"/>
      <c r="F170" s="240"/>
      <c r="G170" s="240"/>
    </row>
    <row r="171" spans="3:7" ht="12">
      <c r="C171" s="240"/>
      <c r="D171" s="240"/>
      <c r="E171" s="240"/>
      <c r="F171" s="240"/>
      <c r="G171" s="240"/>
    </row>
    <row r="172" spans="3:7" ht="12">
      <c r="C172" s="240"/>
      <c r="D172" s="240"/>
      <c r="E172" s="240"/>
      <c r="F172" s="240"/>
      <c r="G172" s="240"/>
    </row>
  </sheetData>
  <mergeCells count="2">
    <mergeCell ref="A2:I2"/>
    <mergeCell ref="A1:I1"/>
  </mergeCells>
  <printOptions horizontalCentered="1"/>
  <pageMargins left="0" right="0" top="0.1968503937007874" bottom="0" header="0" footer="0"/>
  <pageSetup firstPageNumber="3" useFirstPageNumber="1" horizontalDpi="300" verticalDpi="300" orientation="landscape" paperSize="9" scale="93" r:id="rId1"/>
  <headerFooter alignWithMargins="0">
    <oddFooter>&amp;C&amp;P. oldal</oddFooter>
  </headerFooter>
  <rowBreaks count="3" manualBreakCount="3">
    <brk id="49" max="255" man="1"/>
    <brk id="94" max="255" man="1"/>
    <brk id="1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0"/>
  <sheetViews>
    <sheetView showZeros="0" workbookViewId="0" topLeftCell="A129">
      <selection activeCell="B136" sqref="B136"/>
    </sheetView>
  </sheetViews>
  <sheetFormatPr defaultColWidth="9.00390625" defaultRowHeight="12.75"/>
  <cols>
    <col min="1" max="1" width="8.00390625" style="53" customWidth="1"/>
    <col min="2" max="2" width="63.125" style="53" customWidth="1"/>
    <col min="3" max="3" width="11.875" style="53" customWidth="1"/>
    <col min="4" max="4" width="10.375" style="53" hidden="1" customWidth="1"/>
    <col min="5" max="5" width="11.125" style="53" hidden="1" customWidth="1"/>
    <col min="6" max="7" width="10.875" style="53" customWidth="1"/>
    <col min="8" max="8" width="9.25390625" style="53" customWidth="1"/>
    <col min="9" max="16384" width="9.125" style="53" customWidth="1"/>
  </cols>
  <sheetData>
    <row r="1" spans="1:9" ht="12.75">
      <c r="A1" s="671" t="s">
        <v>186</v>
      </c>
      <c r="B1" s="671"/>
      <c r="C1" s="647"/>
      <c r="D1" s="647"/>
      <c r="E1" s="647"/>
      <c r="F1" s="647"/>
      <c r="G1" s="647"/>
      <c r="H1" s="647"/>
      <c r="I1" s="648"/>
    </row>
    <row r="2" spans="1:9" ht="12.75">
      <c r="A2" s="671" t="s">
        <v>840</v>
      </c>
      <c r="B2" s="671"/>
      <c r="C2" s="647"/>
      <c r="D2" s="647"/>
      <c r="E2" s="647"/>
      <c r="F2" s="647"/>
      <c r="G2" s="647"/>
      <c r="H2" s="647"/>
      <c r="I2" s="648"/>
    </row>
    <row r="3" spans="1:9" ht="10.5" customHeight="1">
      <c r="A3" s="376"/>
      <c r="B3" s="375"/>
      <c r="C3" s="377"/>
      <c r="D3" s="377"/>
      <c r="E3" s="377"/>
      <c r="F3" s="377"/>
      <c r="G3" s="377"/>
      <c r="H3" s="312"/>
      <c r="I3" s="312" t="s">
        <v>113</v>
      </c>
    </row>
    <row r="4" spans="1:9" s="56" customFormat="1" ht="12.75">
      <c r="A4" s="54"/>
      <c r="B4" s="55"/>
      <c r="C4" s="368" t="s">
        <v>675</v>
      </c>
      <c r="D4" s="368" t="s">
        <v>363</v>
      </c>
      <c r="E4" s="368" t="s">
        <v>363</v>
      </c>
      <c r="F4" s="368" t="s">
        <v>363</v>
      </c>
      <c r="G4" s="595" t="s">
        <v>343</v>
      </c>
      <c r="H4" s="329" t="s">
        <v>810</v>
      </c>
      <c r="I4" s="329" t="s">
        <v>810</v>
      </c>
    </row>
    <row r="5" spans="1:9" s="56" customFormat="1" ht="12">
      <c r="A5" s="3" t="s">
        <v>11</v>
      </c>
      <c r="B5" s="3" t="s">
        <v>12</v>
      </c>
      <c r="C5" s="15" t="s">
        <v>13</v>
      </c>
      <c r="D5" s="15" t="s">
        <v>13</v>
      </c>
      <c r="E5" s="15" t="s">
        <v>13</v>
      </c>
      <c r="F5" s="15" t="s">
        <v>13</v>
      </c>
      <c r="G5" s="596" t="s">
        <v>344</v>
      </c>
      <c r="H5" s="15"/>
      <c r="I5" s="15"/>
    </row>
    <row r="6" spans="1:9" s="56" customFormat="1" ht="12.75" thickBot="1">
      <c r="A6" s="57"/>
      <c r="B6" s="57"/>
      <c r="C6" s="18" t="s">
        <v>676</v>
      </c>
      <c r="D6" s="18" t="s">
        <v>364</v>
      </c>
      <c r="E6" s="18" t="s">
        <v>484</v>
      </c>
      <c r="F6" s="18" t="s">
        <v>591</v>
      </c>
      <c r="G6" s="597" t="s">
        <v>345</v>
      </c>
      <c r="H6" s="86" t="s">
        <v>480</v>
      </c>
      <c r="I6" s="86" t="s">
        <v>481</v>
      </c>
    </row>
    <row r="7" spans="1:9" ht="12">
      <c r="A7" s="58" t="s">
        <v>14</v>
      </c>
      <c r="B7" s="5" t="s">
        <v>15</v>
      </c>
      <c r="C7" s="155" t="s">
        <v>16</v>
      </c>
      <c r="D7" s="155" t="s">
        <v>17</v>
      </c>
      <c r="E7" s="155" t="s">
        <v>17</v>
      </c>
      <c r="F7" s="155" t="s">
        <v>17</v>
      </c>
      <c r="G7" s="155" t="s">
        <v>18</v>
      </c>
      <c r="H7" s="155" t="s">
        <v>19</v>
      </c>
      <c r="I7" s="155" t="s">
        <v>187</v>
      </c>
    </row>
    <row r="8" spans="1:9" ht="12">
      <c r="A8" s="4"/>
      <c r="B8" s="59" t="s">
        <v>188</v>
      </c>
      <c r="C8" s="10"/>
      <c r="D8" s="10"/>
      <c r="E8" s="10"/>
      <c r="F8" s="10"/>
      <c r="G8" s="10"/>
      <c r="H8" s="7"/>
      <c r="I8" s="7"/>
    </row>
    <row r="9" spans="1:9" s="60" customFormat="1" ht="12">
      <c r="A9" s="11">
        <v>1660</v>
      </c>
      <c r="B9" s="11" t="s">
        <v>189</v>
      </c>
      <c r="C9" s="11">
        <f>SUM(C10:C16)-C13</f>
        <v>16095</v>
      </c>
      <c r="D9" s="11">
        <f>SUM(D10:D16)-D13</f>
        <v>26351</v>
      </c>
      <c r="E9" s="11">
        <f>SUM(E10:E16)-E13</f>
        <v>38692</v>
      </c>
      <c r="F9" s="11">
        <f>SUM(F10:F16)-F13</f>
        <v>38756</v>
      </c>
      <c r="G9" s="11">
        <f>SUM(G10:G16)-G13</f>
        <v>38756</v>
      </c>
      <c r="H9" s="257">
        <f>G9/C9</f>
        <v>2.4079527803665735</v>
      </c>
      <c r="I9" s="257">
        <f>G9/F9</f>
        <v>1</v>
      </c>
    </row>
    <row r="10" spans="1:9" s="56" customFormat="1" ht="12">
      <c r="A10" s="10">
        <v>1665</v>
      </c>
      <c r="B10" s="10" t="s">
        <v>190</v>
      </c>
      <c r="C10" s="10">
        <f>'3a.m.'!C213</f>
        <v>5169</v>
      </c>
      <c r="D10" s="10">
        <f>'3a.m.'!D213</f>
        <v>5169</v>
      </c>
      <c r="E10" s="10">
        <f>'3a.m.'!E213</f>
        <v>6479</v>
      </c>
      <c r="F10" s="10">
        <f>'3a.m.'!F213</f>
        <v>6479</v>
      </c>
      <c r="G10" s="10">
        <f>'3a.m.'!G213</f>
        <v>6479</v>
      </c>
      <c r="H10" s="330">
        <f aca="true" t="shared" si="0" ref="H10:H71">G10/C10</f>
        <v>1.253433933062488</v>
      </c>
      <c r="I10" s="330">
        <f aca="true" t="shared" si="1" ref="I10:I74">G10/F10</f>
        <v>1</v>
      </c>
    </row>
    <row r="11" spans="1:9" s="56" customFormat="1" ht="12">
      <c r="A11" s="10">
        <v>1670</v>
      </c>
      <c r="B11" s="10" t="s">
        <v>191</v>
      </c>
      <c r="C11" s="10">
        <f>'3a.m.'!C214</f>
        <v>440</v>
      </c>
      <c r="D11" s="10">
        <f>'3a.m.'!D214</f>
        <v>440</v>
      </c>
      <c r="E11" s="10">
        <f>'3a.m.'!E214</f>
        <v>820</v>
      </c>
      <c r="F11" s="10">
        <f>'3a.m.'!F214</f>
        <v>820</v>
      </c>
      <c r="G11" s="10">
        <f>'3a.m.'!G214</f>
        <v>820</v>
      </c>
      <c r="H11" s="330">
        <f t="shared" si="0"/>
        <v>1.8636363636363635</v>
      </c>
      <c r="I11" s="330">
        <f t="shared" si="1"/>
        <v>1</v>
      </c>
    </row>
    <row r="12" spans="1:9" s="56" customFormat="1" ht="12">
      <c r="A12" s="10">
        <v>1675</v>
      </c>
      <c r="B12" s="10" t="s">
        <v>192</v>
      </c>
      <c r="C12" s="10">
        <f>'3a.m.'!C215</f>
        <v>8286</v>
      </c>
      <c r="D12" s="10">
        <f>'3a.m.'!D215</f>
        <v>17553</v>
      </c>
      <c r="E12" s="10">
        <f>'3a.m.'!E215</f>
        <v>27801</v>
      </c>
      <c r="F12" s="10">
        <f>'3a.m.'!F215</f>
        <v>27033</v>
      </c>
      <c r="G12" s="10">
        <f>'3a.m.'!G215</f>
        <v>27033</v>
      </c>
      <c r="H12" s="330">
        <f t="shared" si="0"/>
        <v>3.26249094858798</v>
      </c>
      <c r="I12" s="330">
        <f t="shared" si="1"/>
        <v>1</v>
      </c>
    </row>
    <row r="13" spans="1:9" s="56" customFormat="1" ht="12">
      <c r="A13" s="10">
        <v>1676</v>
      </c>
      <c r="B13" s="61" t="s">
        <v>828</v>
      </c>
      <c r="C13" s="270">
        <f>'3a.m.'!C216</f>
        <v>0</v>
      </c>
      <c r="D13" s="270">
        <f>'3a.m.'!D216</f>
        <v>0</v>
      </c>
      <c r="E13" s="270">
        <f>'3a.m.'!E216</f>
        <v>0</v>
      </c>
      <c r="F13" s="270">
        <f>'3a.m.'!F216</f>
        <v>0</v>
      </c>
      <c r="G13" s="270">
        <f>'3a.m.'!G216</f>
        <v>0</v>
      </c>
      <c r="H13" s="330"/>
      <c r="I13" s="330"/>
    </row>
    <row r="14" spans="1:9" s="56" customFormat="1" ht="12">
      <c r="A14" s="10">
        <v>1680</v>
      </c>
      <c r="B14" s="10" t="s">
        <v>392</v>
      </c>
      <c r="C14" s="10">
        <f>'3a.m.'!C217</f>
        <v>1420</v>
      </c>
      <c r="D14" s="10">
        <f>'3a.m.'!D217</f>
        <v>2409</v>
      </c>
      <c r="E14" s="10">
        <f>'3a.m.'!E217</f>
        <v>3592</v>
      </c>
      <c r="F14" s="10">
        <f>'3a.m.'!F217</f>
        <v>3842</v>
      </c>
      <c r="G14" s="10">
        <f>'3a.m.'!G217</f>
        <v>3842</v>
      </c>
      <c r="H14" s="330">
        <f t="shared" si="0"/>
        <v>2.7056338028169016</v>
      </c>
      <c r="I14" s="330">
        <f t="shared" si="1"/>
        <v>1</v>
      </c>
    </row>
    <row r="15" spans="1:9" s="56" customFormat="1" ht="12">
      <c r="A15" s="10">
        <v>1681</v>
      </c>
      <c r="B15" s="10" t="s">
        <v>726</v>
      </c>
      <c r="C15" s="10">
        <f>'3a.m.'!C218</f>
        <v>780</v>
      </c>
      <c r="D15" s="10">
        <f>'3a.m.'!D218</f>
        <v>780</v>
      </c>
      <c r="E15" s="10">
        <f>'3a.m.'!E218</f>
        <v>0</v>
      </c>
      <c r="F15" s="10">
        <f>'3a.m.'!F218</f>
        <v>0</v>
      </c>
      <c r="G15" s="10">
        <f>'3a.m.'!G218</f>
        <v>0</v>
      </c>
      <c r="H15" s="330">
        <f t="shared" si="0"/>
        <v>0</v>
      </c>
      <c r="I15" s="330"/>
    </row>
    <row r="16" spans="1:9" s="56" customFormat="1" ht="12">
      <c r="A16" s="10">
        <v>1685</v>
      </c>
      <c r="B16" s="10" t="s">
        <v>193</v>
      </c>
      <c r="C16" s="10">
        <f>'3a.m.'!C219</f>
        <v>0</v>
      </c>
      <c r="D16" s="10">
        <f>'3a.m.'!D219</f>
        <v>0</v>
      </c>
      <c r="E16" s="10">
        <f>'3a.m.'!E219</f>
        <v>0</v>
      </c>
      <c r="F16" s="10">
        <f>'3a.m.'!F219</f>
        <v>582</v>
      </c>
      <c r="G16" s="10">
        <f>'3a.m.'!G219</f>
        <v>582</v>
      </c>
      <c r="H16" s="330"/>
      <c r="I16" s="330">
        <f t="shared" si="1"/>
        <v>1</v>
      </c>
    </row>
    <row r="17" spans="1:9" ht="12">
      <c r="A17" s="4"/>
      <c r="B17" s="4"/>
      <c r="C17" s="4"/>
      <c r="D17" s="4"/>
      <c r="E17" s="4"/>
      <c r="F17" s="4"/>
      <c r="G17" s="4"/>
      <c r="H17" s="257"/>
      <c r="I17" s="257"/>
    </row>
    <row r="18" spans="1:9" s="56" customFormat="1" ht="12">
      <c r="A18" s="11">
        <v>1690</v>
      </c>
      <c r="B18" s="11" t="s">
        <v>506</v>
      </c>
      <c r="C18" s="11">
        <f>SUM(C19+C20)</f>
        <v>1014000</v>
      </c>
      <c r="D18" s="11">
        <f>SUM(D19+D20)</f>
        <v>1014000</v>
      </c>
      <c r="E18" s="11">
        <f>SUM(E19+E20)</f>
        <v>1055574</v>
      </c>
      <c r="F18" s="11">
        <f>SUM(F19+F20)</f>
        <v>1055574</v>
      </c>
      <c r="G18" s="11">
        <f>SUM(G19+G20)</f>
        <v>1055574</v>
      </c>
      <c r="H18" s="257">
        <f t="shared" si="0"/>
        <v>1.041</v>
      </c>
      <c r="I18" s="257">
        <f t="shared" si="1"/>
        <v>1</v>
      </c>
    </row>
    <row r="19" spans="1:9" s="56" customFormat="1" ht="12">
      <c r="A19" s="10">
        <v>1695</v>
      </c>
      <c r="B19" s="10" t="s">
        <v>192</v>
      </c>
      <c r="C19" s="10">
        <f>SUM('3b.m.'!C27)</f>
        <v>1014000</v>
      </c>
      <c r="D19" s="10">
        <f>SUM('3b.m.'!D27)</f>
        <v>1014000</v>
      </c>
      <c r="E19" s="10">
        <f>SUM('3b.m.'!E27)</f>
        <v>1055574</v>
      </c>
      <c r="F19" s="10">
        <f>SUM('3b.m.'!F27)</f>
        <v>1055574</v>
      </c>
      <c r="G19" s="10">
        <f>SUM('3b.m.'!G27)</f>
        <v>1055574</v>
      </c>
      <c r="H19" s="330">
        <f t="shared" si="0"/>
        <v>1.041</v>
      </c>
      <c r="I19" s="330">
        <f t="shared" si="1"/>
        <v>1</v>
      </c>
    </row>
    <row r="20" spans="1:9" s="56" customFormat="1" ht="12">
      <c r="A20" s="10">
        <v>1679</v>
      </c>
      <c r="B20" s="10" t="s">
        <v>392</v>
      </c>
      <c r="C20" s="10">
        <f>SUM('3b.m.'!C41)</f>
        <v>0</v>
      </c>
      <c r="D20" s="10">
        <f>SUM('3b.m.'!D41)</f>
        <v>0</v>
      </c>
      <c r="E20" s="10">
        <f>SUM('3b.m.'!E41)</f>
        <v>0</v>
      </c>
      <c r="F20" s="10">
        <f>SUM('3b.m.'!F41)</f>
        <v>0</v>
      </c>
      <c r="G20" s="10">
        <f>SUM('3b.m.'!G41)</f>
        <v>0</v>
      </c>
      <c r="H20" s="257"/>
      <c r="I20" s="257"/>
    </row>
    <row r="21" spans="1:9" s="56" customFormat="1" ht="12">
      <c r="A21" s="10">
        <v>1680</v>
      </c>
      <c r="B21" s="10" t="s">
        <v>193</v>
      </c>
      <c r="C21" s="10"/>
      <c r="D21" s="10"/>
      <c r="E21" s="10"/>
      <c r="F21" s="10"/>
      <c r="G21" s="10"/>
      <c r="H21" s="257"/>
      <c r="I21" s="257"/>
    </row>
    <row r="22" spans="1:9" s="56" customFormat="1" ht="12">
      <c r="A22" s="10"/>
      <c r="B22" s="10"/>
      <c r="C22" s="10"/>
      <c r="D22" s="10"/>
      <c r="E22" s="10"/>
      <c r="F22" s="10"/>
      <c r="G22" s="10"/>
      <c r="H22" s="257"/>
      <c r="I22" s="257"/>
    </row>
    <row r="23" spans="1:9" s="56" customFormat="1" ht="12">
      <c r="A23" s="11">
        <v>1700</v>
      </c>
      <c r="B23" s="11" t="s">
        <v>47</v>
      </c>
      <c r="C23" s="11">
        <f>SUM(C24+C27+C26)</f>
        <v>371000</v>
      </c>
      <c r="D23" s="11">
        <f>SUM(D24+D27+D26)</f>
        <v>375048</v>
      </c>
      <c r="E23" s="11">
        <f>SUM(E24+E27+E26)</f>
        <v>460837</v>
      </c>
      <c r="F23" s="11">
        <f>SUM(F24+F27+F26)</f>
        <v>460837</v>
      </c>
      <c r="G23" s="11">
        <f>SUM(G24+G27+G26)</f>
        <v>460837</v>
      </c>
      <c r="H23" s="257">
        <f t="shared" si="0"/>
        <v>1.2421482479784367</v>
      </c>
      <c r="I23" s="257">
        <f t="shared" si="1"/>
        <v>1</v>
      </c>
    </row>
    <row r="24" spans="1:9" s="56" customFormat="1" ht="12">
      <c r="A24" s="10">
        <v>1705</v>
      </c>
      <c r="B24" s="10" t="s">
        <v>192</v>
      </c>
      <c r="C24" s="10">
        <f>SUM('3b.m.'!C63)</f>
        <v>238000</v>
      </c>
      <c r="D24" s="10">
        <f>SUM('3b.m.'!D63)</f>
        <v>242048</v>
      </c>
      <c r="E24" s="10">
        <f>SUM('3b.m.'!E63)</f>
        <v>309122</v>
      </c>
      <c r="F24" s="10">
        <f>SUM('3b.m.'!F63)</f>
        <v>309122</v>
      </c>
      <c r="G24" s="10">
        <f>SUM('3b.m.'!G63)</f>
        <v>309122</v>
      </c>
      <c r="H24" s="330">
        <f t="shared" si="0"/>
        <v>1.2988319327731093</v>
      </c>
      <c r="I24" s="330">
        <f t="shared" si="1"/>
        <v>1</v>
      </c>
    </row>
    <row r="25" spans="1:9" s="56" customFormat="1" ht="12">
      <c r="A25" s="10">
        <v>1706</v>
      </c>
      <c r="B25" s="270" t="s">
        <v>738</v>
      </c>
      <c r="C25" s="10"/>
      <c r="D25" s="10"/>
      <c r="E25" s="10"/>
      <c r="F25" s="10"/>
      <c r="G25" s="10"/>
      <c r="H25" s="330"/>
      <c r="I25" s="330"/>
    </row>
    <row r="26" spans="1:9" s="56" customFormat="1" ht="12">
      <c r="A26" s="10">
        <v>1710</v>
      </c>
      <c r="B26" s="10" t="s">
        <v>392</v>
      </c>
      <c r="C26" s="10"/>
      <c r="D26" s="10"/>
      <c r="E26" s="10"/>
      <c r="F26" s="10"/>
      <c r="G26" s="10"/>
      <c r="H26" s="330"/>
      <c r="I26" s="330"/>
    </row>
    <row r="27" spans="1:9" s="56" customFormat="1" ht="12">
      <c r="A27" s="10">
        <v>1715</v>
      </c>
      <c r="B27" s="10" t="s">
        <v>193</v>
      </c>
      <c r="C27" s="10">
        <f>SUM('3b.m.'!C71)</f>
        <v>133000</v>
      </c>
      <c r="D27" s="10">
        <f>SUM('3b.m.'!D71)</f>
        <v>133000</v>
      </c>
      <c r="E27" s="10">
        <f>SUM('3b.m.'!E71)</f>
        <v>151715</v>
      </c>
      <c r="F27" s="10">
        <f>SUM('3b.m.'!F71)</f>
        <v>151715</v>
      </c>
      <c r="G27" s="10">
        <f>SUM('3b.m.'!G71)</f>
        <v>151715</v>
      </c>
      <c r="H27" s="330">
        <f t="shared" si="0"/>
        <v>1.1407142857142858</v>
      </c>
      <c r="I27" s="330">
        <f t="shared" si="1"/>
        <v>1</v>
      </c>
    </row>
    <row r="28" spans="1:9" s="56" customFormat="1" ht="12">
      <c r="A28" s="10"/>
      <c r="B28" s="10"/>
      <c r="C28" s="10"/>
      <c r="D28" s="10"/>
      <c r="E28" s="10"/>
      <c r="F28" s="10"/>
      <c r="G28" s="10"/>
      <c r="H28" s="257"/>
      <c r="I28" s="257"/>
    </row>
    <row r="29" spans="1:9" s="56" customFormat="1" ht="12">
      <c r="A29" s="294">
        <v>1730</v>
      </c>
      <c r="B29" s="294" t="s">
        <v>678</v>
      </c>
      <c r="C29" s="11">
        <f>SUM(C30)</f>
        <v>966432</v>
      </c>
      <c r="D29" s="11">
        <f>SUM(D30)</f>
        <v>966432</v>
      </c>
      <c r="E29" s="11">
        <f>SUM(E30)</f>
        <v>966432</v>
      </c>
      <c r="F29" s="11">
        <f>SUM(F30)</f>
        <v>966432</v>
      </c>
      <c r="G29" s="11">
        <f>SUM(G30)</f>
        <v>792337</v>
      </c>
      <c r="H29" s="257">
        <f t="shared" si="0"/>
        <v>0.8198579931128108</v>
      </c>
      <c r="I29" s="257">
        <f t="shared" si="1"/>
        <v>0.8198579931128108</v>
      </c>
    </row>
    <row r="30" spans="1:9" s="56" customFormat="1" ht="12">
      <c r="A30" s="10">
        <v>1735</v>
      </c>
      <c r="B30" s="10" t="s">
        <v>192</v>
      </c>
      <c r="C30" s="10">
        <f>'3b.m.'!C99</f>
        <v>966432</v>
      </c>
      <c r="D30" s="10">
        <f>'3b.m.'!D99</f>
        <v>966432</v>
      </c>
      <c r="E30" s="10">
        <f>'3b.m.'!E99</f>
        <v>966432</v>
      </c>
      <c r="F30" s="10">
        <f>'3b.m.'!F99</f>
        <v>966432</v>
      </c>
      <c r="G30" s="10">
        <f>'3b.m.'!G99</f>
        <v>792337</v>
      </c>
      <c r="H30" s="330">
        <f t="shared" si="0"/>
        <v>0.8198579931128108</v>
      </c>
      <c r="I30" s="330">
        <f t="shared" si="1"/>
        <v>0.8198579931128108</v>
      </c>
    </row>
    <row r="31" spans="1:9" ht="12">
      <c r="A31" s="4"/>
      <c r="B31" s="5"/>
      <c r="C31" s="4"/>
      <c r="D31" s="4"/>
      <c r="E31" s="4"/>
      <c r="F31" s="4"/>
      <c r="G31" s="4"/>
      <c r="H31" s="257"/>
      <c r="I31" s="257"/>
    </row>
    <row r="32" spans="1:9" s="56" customFormat="1" ht="12">
      <c r="A32" s="6">
        <v>1750</v>
      </c>
      <c r="B32" s="6" t="s">
        <v>194</v>
      </c>
      <c r="C32" s="6">
        <f>SUM(C33+C34+C35+C36+C37+C38+C39)</f>
        <v>2144894</v>
      </c>
      <c r="D32" s="6">
        <f>SUM(D33+D34+D35+D36+D37+D38+D39)</f>
        <v>2081674</v>
      </c>
      <c r="E32" s="6">
        <f>SUM(E33+E34+E35+E36+E37+E38+E39)</f>
        <v>2237805</v>
      </c>
      <c r="F32" s="6">
        <f>SUM(F33+F34+F35+F36+F37+F38+F39)</f>
        <v>2290983</v>
      </c>
      <c r="G32" s="6">
        <f>SUM(G33+G34+G35+G36+G37+G38+G39)</f>
        <v>2295492</v>
      </c>
      <c r="H32" s="257">
        <f t="shared" si="0"/>
        <v>1.0702123275089586</v>
      </c>
      <c r="I32" s="257">
        <f t="shared" si="1"/>
        <v>1.001968150789421</v>
      </c>
    </row>
    <row r="33" spans="1:9" s="56" customFormat="1" ht="12">
      <c r="A33" s="10">
        <v>1755</v>
      </c>
      <c r="B33" s="10" t="s">
        <v>190</v>
      </c>
      <c r="C33" s="10">
        <f>SUM('3c.m.'!D96)</f>
        <v>1229925</v>
      </c>
      <c r="D33" s="10">
        <f>SUM('3c.m.'!E96)</f>
        <v>1222223</v>
      </c>
      <c r="E33" s="10">
        <f>SUM('3c.m.'!F96)</f>
        <v>1345161</v>
      </c>
      <c r="F33" s="10">
        <f>SUM('3c.m.'!G96)</f>
        <v>1384968</v>
      </c>
      <c r="G33" s="10">
        <f>SUM('3c.m.'!H96)</f>
        <v>1389829</v>
      </c>
      <c r="H33" s="330">
        <f t="shared" si="0"/>
        <v>1.1300111795434682</v>
      </c>
      <c r="I33" s="330">
        <f t="shared" si="1"/>
        <v>1.0035098283859265</v>
      </c>
    </row>
    <row r="34" spans="1:9" s="56" customFormat="1" ht="12">
      <c r="A34" s="10">
        <v>1760</v>
      </c>
      <c r="B34" s="10" t="s">
        <v>191</v>
      </c>
      <c r="C34" s="10">
        <f>SUM('3c.m.'!D97)</f>
        <v>332385</v>
      </c>
      <c r="D34" s="10">
        <f>SUM('3c.m.'!E97)</f>
        <v>330304</v>
      </c>
      <c r="E34" s="10">
        <f>SUM('3c.m.'!F97)</f>
        <v>363497</v>
      </c>
      <c r="F34" s="10">
        <f>SUM('3c.m.'!G97)</f>
        <v>360540</v>
      </c>
      <c r="G34" s="10">
        <f>SUM('3c.m.'!H97)</f>
        <v>359952</v>
      </c>
      <c r="H34" s="330">
        <f t="shared" si="0"/>
        <v>1.0829369556387924</v>
      </c>
      <c r="I34" s="330">
        <f t="shared" si="1"/>
        <v>0.9983691129971709</v>
      </c>
    </row>
    <row r="35" spans="1:9" s="56" customFormat="1" ht="12">
      <c r="A35" s="10">
        <v>1765</v>
      </c>
      <c r="B35" s="10" t="s">
        <v>192</v>
      </c>
      <c r="C35" s="10">
        <f>SUM('3c.m.'!D98)</f>
        <v>553584</v>
      </c>
      <c r="D35" s="10">
        <f>SUM('3c.m.'!E98)</f>
        <v>500147</v>
      </c>
      <c r="E35" s="10">
        <f>SUM('3c.m.'!F98)</f>
        <v>499469</v>
      </c>
      <c r="F35" s="10">
        <f>SUM('3c.m.'!G98)</f>
        <v>512873</v>
      </c>
      <c r="G35" s="10">
        <f>SUM('3c.m.'!H98)</f>
        <v>513109</v>
      </c>
      <c r="H35" s="330">
        <f t="shared" si="0"/>
        <v>0.9268855313737391</v>
      </c>
      <c r="I35" s="330">
        <f t="shared" si="1"/>
        <v>1.0004601529033503</v>
      </c>
    </row>
    <row r="36" spans="1:10" s="56" customFormat="1" ht="12">
      <c r="A36" s="10">
        <v>1770</v>
      </c>
      <c r="B36" s="10" t="s">
        <v>392</v>
      </c>
      <c r="C36" s="10"/>
      <c r="D36" s="10"/>
      <c r="E36" s="10"/>
      <c r="F36" s="10"/>
      <c r="G36" s="10"/>
      <c r="H36" s="330"/>
      <c r="I36" s="330"/>
      <c r="J36" s="394"/>
    </row>
    <row r="37" spans="1:9" s="56" customFormat="1" ht="12">
      <c r="A37" s="10">
        <v>1771</v>
      </c>
      <c r="B37" s="10" t="s">
        <v>726</v>
      </c>
      <c r="C37" s="10">
        <f>SUM('3c.m.'!D100)</f>
        <v>0</v>
      </c>
      <c r="D37" s="10">
        <f>SUM('3c.m.'!E100)</f>
        <v>0</v>
      </c>
      <c r="E37" s="10">
        <f>SUM('3c.m.'!F100)</f>
        <v>228</v>
      </c>
      <c r="F37" s="10">
        <f>SUM('3c.m.'!G100)</f>
        <v>228</v>
      </c>
      <c r="G37" s="10">
        <f>SUM('3c.m.'!H100)</f>
        <v>228</v>
      </c>
      <c r="H37" s="330"/>
      <c r="I37" s="330">
        <f t="shared" si="1"/>
        <v>1</v>
      </c>
    </row>
    <row r="38" spans="1:9" s="56" customFormat="1" ht="12">
      <c r="A38" s="10">
        <v>1775</v>
      </c>
      <c r="B38" s="10" t="s">
        <v>193</v>
      </c>
      <c r="C38" s="10">
        <f>SUM('3c.m.'!D101)</f>
        <v>7000</v>
      </c>
      <c r="D38" s="10">
        <f>SUM('3c.m.'!E101)</f>
        <v>7000</v>
      </c>
      <c r="E38" s="10">
        <f>SUM('3c.m.'!F101)</f>
        <v>7450</v>
      </c>
      <c r="F38" s="10">
        <f>SUM('3c.m.'!G101)</f>
        <v>10374</v>
      </c>
      <c r="G38" s="10">
        <f>SUM('3c.m.'!H101)</f>
        <v>10374</v>
      </c>
      <c r="H38" s="330">
        <f t="shared" si="0"/>
        <v>1.482</v>
      </c>
      <c r="I38" s="330">
        <f t="shared" si="1"/>
        <v>1</v>
      </c>
    </row>
    <row r="39" spans="1:9" s="56" customFormat="1" ht="12">
      <c r="A39" s="10">
        <v>1780</v>
      </c>
      <c r="B39" s="7" t="s">
        <v>195</v>
      </c>
      <c r="C39" s="10">
        <f>SUM('3c.m.'!D102)</f>
        <v>22000</v>
      </c>
      <c r="D39" s="10">
        <f>SUM('3c.m.'!E102)</f>
        <v>22000</v>
      </c>
      <c r="E39" s="10">
        <f>SUM('3c.m.'!F102)</f>
        <v>22000</v>
      </c>
      <c r="F39" s="10">
        <f>SUM('3c.m.'!G102)</f>
        <v>22000</v>
      </c>
      <c r="G39" s="10">
        <f>SUM('3c.m.'!H102)</f>
        <v>22000</v>
      </c>
      <c r="H39" s="330">
        <f t="shared" si="0"/>
        <v>1</v>
      </c>
      <c r="I39" s="330">
        <f t="shared" si="1"/>
        <v>1</v>
      </c>
    </row>
    <row r="40" spans="1:9" s="56" customFormat="1" ht="12">
      <c r="A40" s="7"/>
      <c r="B40" s="7"/>
      <c r="C40" s="7"/>
      <c r="D40" s="7"/>
      <c r="E40" s="7"/>
      <c r="F40" s="7"/>
      <c r="G40" s="7"/>
      <c r="H40" s="257"/>
      <c r="I40" s="257"/>
    </row>
    <row r="41" spans="1:9" s="56" customFormat="1" ht="12">
      <c r="A41" s="11">
        <v>1800</v>
      </c>
      <c r="B41" s="11" t="s">
        <v>196</v>
      </c>
      <c r="C41" s="11">
        <f>SUM(C42+C43+C44+C46+C47+C49)</f>
        <v>1664673</v>
      </c>
      <c r="D41" s="11">
        <f>SUM(D42+D43+D44+D46+D47+D49)</f>
        <v>2126559</v>
      </c>
      <c r="E41" s="11">
        <f>SUM(E42+E43+E44+E46+E47+E49)</f>
        <v>2832663</v>
      </c>
      <c r="F41" s="11">
        <f>SUM(F42+F43+F44+F46+F47+F49)</f>
        <v>2947079</v>
      </c>
      <c r="G41" s="11">
        <f>SUM(G42+G43+G44+G46+G47+G49+G48)</f>
        <v>2853344</v>
      </c>
      <c r="H41" s="257">
        <f t="shared" si="0"/>
        <v>1.71405675468996</v>
      </c>
      <c r="I41" s="257">
        <f t="shared" si="1"/>
        <v>0.9681939303289799</v>
      </c>
    </row>
    <row r="42" spans="1:9" s="56" customFormat="1" ht="12">
      <c r="A42" s="10">
        <v>1805</v>
      </c>
      <c r="B42" s="10" t="s">
        <v>190</v>
      </c>
      <c r="C42" s="10">
        <f>SUM('3d.m.'!D646)</f>
        <v>33137</v>
      </c>
      <c r="D42" s="10">
        <f>SUM('3d.m.'!E646)</f>
        <v>48344</v>
      </c>
      <c r="E42" s="10">
        <f>SUM('3d.m.'!F646)</f>
        <v>75980</v>
      </c>
      <c r="F42" s="10">
        <f>SUM('3d.m.'!G646)</f>
        <v>64000</v>
      </c>
      <c r="G42" s="10">
        <f>SUM('3d.m.'!H646)</f>
        <v>64572</v>
      </c>
      <c r="H42" s="330">
        <f t="shared" si="0"/>
        <v>1.948637474726137</v>
      </c>
      <c r="I42" s="330">
        <f t="shared" si="1"/>
        <v>1.0089375</v>
      </c>
    </row>
    <row r="43" spans="1:9" s="56" customFormat="1" ht="12">
      <c r="A43" s="10">
        <v>1810</v>
      </c>
      <c r="B43" s="10" t="s">
        <v>191</v>
      </c>
      <c r="C43" s="10">
        <f>SUM('3d.m.'!D647)</f>
        <v>13281</v>
      </c>
      <c r="D43" s="10">
        <f>SUM('3d.m.'!E647)</f>
        <v>15090</v>
      </c>
      <c r="E43" s="10">
        <f>SUM('3d.m.'!F647)</f>
        <v>26664</v>
      </c>
      <c r="F43" s="10">
        <f>SUM('3d.m.'!G647)</f>
        <v>23952</v>
      </c>
      <c r="G43" s="10">
        <f>SUM('3d.m.'!H647)</f>
        <v>25953</v>
      </c>
      <c r="H43" s="330">
        <f t="shared" si="0"/>
        <v>1.9541450192003613</v>
      </c>
      <c r="I43" s="330">
        <f t="shared" si="1"/>
        <v>1.0835420841683367</v>
      </c>
    </row>
    <row r="44" spans="1:9" s="56" customFormat="1" ht="12">
      <c r="A44" s="10">
        <v>1820</v>
      </c>
      <c r="B44" s="10" t="s">
        <v>192</v>
      </c>
      <c r="C44" s="10">
        <f>SUM('3d.m.'!D648)</f>
        <v>653208</v>
      </c>
      <c r="D44" s="10">
        <f>SUM('3d.m.'!E648)</f>
        <v>883001</v>
      </c>
      <c r="E44" s="10">
        <f>SUM('3d.m.'!F648)</f>
        <v>986866</v>
      </c>
      <c r="F44" s="10">
        <f>SUM('3d.m.'!G648)</f>
        <v>1043689</v>
      </c>
      <c r="G44" s="10">
        <f>SUM('3d.m.'!H648)</f>
        <v>1040584</v>
      </c>
      <c r="H44" s="330">
        <f t="shared" si="0"/>
        <v>1.5930362151106539</v>
      </c>
      <c r="I44" s="330">
        <f t="shared" si="1"/>
        <v>0.9970249758309229</v>
      </c>
    </row>
    <row r="45" spans="1:9" s="56" customFormat="1" ht="12" hidden="1">
      <c r="A45" s="10">
        <v>1821</v>
      </c>
      <c r="B45" s="270" t="s">
        <v>738</v>
      </c>
      <c r="C45" s="270"/>
      <c r="D45" s="270"/>
      <c r="E45" s="270"/>
      <c r="F45" s="270"/>
      <c r="G45" s="270"/>
      <c r="H45" s="330" t="e">
        <f t="shared" si="0"/>
        <v>#DIV/0!</v>
      </c>
      <c r="I45" s="330" t="e">
        <f t="shared" si="1"/>
        <v>#DIV/0!</v>
      </c>
    </row>
    <row r="46" spans="1:9" s="56" customFormat="1" ht="12">
      <c r="A46" s="10">
        <v>1830</v>
      </c>
      <c r="B46" s="10" t="s">
        <v>392</v>
      </c>
      <c r="C46" s="10">
        <f>SUM('3d.m.'!D650)</f>
        <v>958902</v>
      </c>
      <c r="D46" s="10">
        <f>SUM('3d.m.'!E650)</f>
        <v>1138388</v>
      </c>
      <c r="E46" s="10">
        <f>SUM('3d.m.'!F650)</f>
        <v>1492075</v>
      </c>
      <c r="F46" s="10">
        <f>SUM('3d.m.'!G650)</f>
        <v>1558404</v>
      </c>
      <c r="G46" s="10">
        <f>SUM('3d.m.'!H650)</f>
        <v>637583</v>
      </c>
      <c r="H46" s="330">
        <f t="shared" si="0"/>
        <v>0.6649094485150725</v>
      </c>
      <c r="I46" s="330">
        <f t="shared" si="1"/>
        <v>0.4091256182607334</v>
      </c>
    </row>
    <row r="47" spans="1:9" s="56" customFormat="1" ht="12">
      <c r="A47" s="10">
        <v>1831</v>
      </c>
      <c r="B47" s="10" t="s">
        <v>726</v>
      </c>
      <c r="C47" s="10">
        <f>SUM('3d.m.'!D651)</f>
        <v>3500</v>
      </c>
      <c r="D47" s="10">
        <f>SUM('3d.m.'!E651)</f>
        <v>3500</v>
      </c>
      <c r="E47" s="10">
        <f>SUM('3d.m.'!F651)</f>
        <v>3978</v>
      </c>
      <c r="F47" s="10">
        <f>SUM('3d.m.'!G651)</f>
        <v>3374</v>
      </c>
      <c r="G47" s="10">
        <f>SUM('3d.m.'!H651)</f>
        <v>3374</v>
      </c>
      <c r="H47" s="330">
        <f>G47/C47</f>
        <v>0.964</v>
      </c>
      <c r="I47" s="330">
        <f>G47/F47</f>
        <v>1</v>
      </c>
    </row>
    <row r="48" spans="1:9" s="56" customFormat="1" ht="12">
      <c r="A48" s="10"/>
      <c r="B48" s="10" t="s">
        <v>394</v>
      </c>
      <c r="C48" s="10"/>
      <c r="D48" s="10"/>
      <c r="E48" s="10"/>
      <c r="F48" s="10"/>
      <c r="G48" s="10">
        <f>SUM('3d.m.'!H652)</f>
        <v>955847</v>
      </c>
      <c r="H48" s="330"/>
      <c r="I48" s="330"/>
    </row>
    <row r="49" spans="1:9" s="56" customFormat="1" ht="12" customHeight="1">
      <c r="A49" s="7">
        <v>1840</v>
      </c>
      <c r="B49" s="7" t="s">
        <v>193</v>
      </c>
      <c r="C49" s="7">
        <f>SUM('3d.m.'!D653)</f>
        <v>2645</v>
      </c>
      <c r="D49" s="7">
        <f>SUM('3d.m.'!E653)</f>
        <v>38236</v>
      </c>
      <c r="E49" s="7">
        <f>SUM('3d.m.'!F653)</f>
        <v>247100</v>
      </c>
      <c r="F49" s="7">
        <f>SUM('3d.m.'!G653)</f>
        <v>253660</v>
      </c>
      <c r="G49" s="7">
        <f>SUM('3d.m.'!H653)</f>
        <v>125431</v>
      </c>
      <c r="H49" s="330">
        <f t="shared" si="0"/>
        <v>47.421928166351606</v>
      </c>
      <c r="I49" s="330">
        <f t="shared" si="1"/>
        <v>0.49448474335724985</v>
      </c>
    </row>
    <row r="50" spans="1:9" s="56" customFormat="1" ht="12" customHeight="1" hidden="1">
      <c r="A50" s="10">
        <v>1841</v>
      </c>
      <c r="B50" s="270" t="s">
        <v>738</v>
      </c>
      <c r="C50" s="10"/>
      <c r="D50" s="10"/>
      <c r="E50" s="10"/>
      <c r="F50" s="10"/>
      <c r="G50" s="10"/>
      <c r="H50" s="257" t="e">
        <f t="shared" si="0"/>
        <v>#DIV/0!</v>
      </c>
      <c r="I50" s="257" t="e">
        <f t="shared" si="1"/>
        <v>#DIV/0!</v>
      </c>
    </row>
    <row r="51" spans="1:9" s="56" customFormat="1" ht="12" customHeight="1">
      <c r="A51" s="10"/>
      <c r="B51" s="270"/>
      <c r="C51" s="10"/>
      <c r="D51" s="10"/>
      <c r="E51" s="10"/>
      <c r="F51" s="10"/>
      <c r="G51" s="10"/>
      <c r="H51" s="257"/>
      <c r="I51" s="257"/>
    </row>
    <row r="52" spans="1:9" s="62" customFormat="1" ht="12" customHeight="1">
      <c r="A52" s="11">
        <v>1850</v>
      </c>
      <c r="B52" s="11" t="s">
        <v>197</v>
      </c>
      <c r="C52" s="11">
        <f>SUM(C53:C58)</f>
        <v>637646</v>
      </c>
      <c r="D52" s="11">
        <f>SUM(D53:D58)</f>
        <v>641048</v>
      </c>
      <c r="E52" s="11">
        <f>SUM(E53:E58)</f>
        <v>685547</v>
      </c>
      <c r="F52" s="11">
        <f>SUM(F53:F58)</f>
        <v>652721</v>
      </c>
      <c r="G52" s="11">
        <f>SUM(G53:G58)</f>
        <v>652721</v>
      </c>
      <c r="H52" s="257">
        <f t="shared" si="0"/>
        <v>1.023641644423395</v>
      </c>
      <c r="I52" s="257">
        <f t="shared" si="1"/>
        <v>1</v>
      </c>
    </row>
    <row r="53" spans="1:9" s="62" customFormat="1" ht="12" customHeight="1">
      <c r="A53" s="7">
        <v>1851</v>
      </c>
      <c r="B53" s="10" t="s">
        <v>190</v>
      </c>
      <c r="C53" s="7">
        <f>SUM('3e.m. '!D44)</f>
        <v>0</v>
      </c>
      <c r="D53" s="7">
        <f>SUM('3e.m. '!E44)</f>
        <v>0</v>
      </c>
      <c r="E53" s="7">
        <f>SUM('3e.m. '!F44)</f>
        <v>0</v>
      </c>
      <c r="F53" s="7">
        <f>SUM('3e.m. '!G44)</f>
        <v>0</v>
      </c>
      <c r="G53" s="7">
        <f>SUM('3e.m. '!H44)</f>
        <v>0</v>
      </c>
      <c r="H53" s="257"/>
      <c r="I53" s="257"/>
    </row>
    <row r="54" spans="1:9" s="62" customFormat="1" ht="12.75" customHeight="1">
      <c r="A54" s="7">
        <v>1852</v>
      </c>
      <c r="B54" s="10" t="s">
        <v>191</v>
      </c>
      <c r="C54" s="6"/>
      <c r="D54" s="6"/>
      <c r="E54" s="6"/>
      <c r="F54" s="6"/>
      <c r="G54" s="6"/>
      <c r="H54" s="257"/>
      <c r="I54" s="257"/>
    </row>
    <row r="55" spans="1:9" s="62" customFormat="1" ht="12" customHeight="1">
      <c r="A55" s="7">
        <v>1853</v>
      </c>
      <c r="B55" s="10" t="s">
        <v>192</v>
      </c>
      <c r="C55" s="7"/>
      <c r="D55" s="7"/>
      <c r="E55" s="7"/>
      <c r="F55" s="7"/>
      <c r="G55" s="7"/>
      <c r="H55" s="257"/>
      <c r="I55" s="257"/>
    </row>
    <row r="56" spans="1:9" s="56" customFormat="1" ht="12" customHeight="1">
      <c r="A56" s="7">
        <v>1855</v>
      </c>
      <c r="B56" s="10" t="s">
        <v>392</v>
      </c>
      <c r="C56" s="7">
        <f>SUM('3e.m. '!D45)</f>
        <v>637646</v>
      </c>
      <c r="D56" s="7">
        <f>SUM('3e.m. '!E45)</f>
        <v>641048</v>
      </c>
      <c r="E56" s="7">
        <f>SUM('3e.m. '!F45)</f>
        <v>685547</v>
      </c>
      <c r="F56" s="7">
        <f>SUM('3e.m. '!G45)</f>
        <v>652721</v>
      </c>
      <c r="G56" s="7">
        <f>SUM('3e.m. '!H45)</f>
        <v>652721</v>
      </c>
      <c r="H56" s="330">
        <f t="shared" si="0"/>
        <v>1.023641644423395</v>
      </c>
      <c r="I56" s="330">
        <f t="shared" si="1"/>
        <v>1</v>
      </c>
    </row>
    <row r="57" spans="1:9" s="56" customFormat="1" ht="12" customHeight="1">
      <c r="A57" s="10">
        <v>1856</v>
      </c>
      <c r="B57" s="10" t="s">
        <v>726</v>
      </c>
      <c r="C57" s="7"/>
      <c r="D57" s="7"/>
      <c r="E57" s="7"/>
      <c r="F57" s="7"/>
      <c r="G57" s="7"/>
      <c r="H57" s="257"/>
      <c r="I57" s="257"/>
    </row>
    <row r="58" spans="1:9" s="56" customFormat="1" ht="12" customHeight="1">
      <c r="A58" s="10">
        <v>1857</v>
      </c>
      <c r="B58" s="10" t="s">
        <v>195</v>
      </c>
      <c r="C58" s="7">
        <f>SUM('3e.m. '!D46)</f>
        <v>0</v>
      </c>
      <c r="D58" s="7">
        <f>SUM('3e.m. '!E46)</f>
        <v>0</v>
      </c>
      <c r="E58" s="7">
        <f>SUM('3e.m. '!F46)</f>
        <v>0</v>
      </c>
      <c r="F58" s="7">
        <f>SUM('3e.m. '!G46)</f>
        <v>0</v>
      </c>
      <c r="G58" s="7">
        <f>SUM('3e.m. '!H46)</f>
        <v>0</v>
      </c>
      <c r="H58" s="257"/>
      <c r="I58" s="257"/>
    </row>
    <row r="59" spans="1:9" s="56" customFormat="1" ht="6" customHeight="1">
      <c r="A59" s="10"/>
      <c r="B59" s="10"/>
      <c r="C59" s="257"/>
      <c r="D59" s="257"/>
      <c r="E59" s="257"/>
      <c r="F59" s="257"/>
      <c r="G59" s="257"/>
      <c r="H59" s="257"/>
      <c r="I59" s="257"/>
    </row>
    <row r="60" spans="1:9" s="62" customFormat="1" ht="13.5" customHeight="1">
      <c r="A60" s="6">
        <v>1890</v>
      </c>
      <c r="B60" s="11" t="s">
        <v>38</v>
      </c>
      <c r="C60" s="6">
        <f>SUM(C61)</f>
        <v>100000</v>
      </c>
      <c r="D60" s="6">
        <f>SUM(D61)</f>
        <v>100000</v>
      </c>
      <c r="E60" s="6">
        <f>SUM(E61)</f>
        <v>100000</v>
      </c>
      <c r="F60" s="6">
        <f>SUM(F61)</f>
        <v>100000</v>
      </c>
      <c r="G60" s="6">
        <f>SUM(G61)</f>
        <v>111752</v>
      </c>
      <c r="H60" s="257">
        <f t="shared" si="0"/>
        <v>1.11752</v>
      </c>
      <c r="I60" s="257">
        <f t="shared" si="1"/>
        <v>1.11752</v>
      </c>
    </row>
    <row r="61" spans="1:9" ht="13.5" customHeight="1">
      <c r="A61" s="7">
        <v>1895</v>
      </c>
      <c r="B61" s="10" t="s">
        <v>829</v>
      </c>
      <c r="C61" s="310">
        <v>100000</v>
      </c>
      <c r="D61" s="310">
        <v>100000</v>
      </c>
      <c r="E61" s="310">
        <v>100000</v>
      </c>
      <c r="F61" s="310">
        <v>100000</v>
      </c>
      <c r="G61" s="310">
        <v>111752</v>
      </c>
      <c r="H61" s="330">
        <f t="shared" si="0"/>
        <v>1.11752</v>
      </c>
      <c r="I61" s="330">
        <f t="shared" si="1"/>
        <v>1.11752</v>
      </c>
    </row>
    <row r="62" spans="1:9" ht="13.5" customHeight="1">
      <c r="A62" s="7"/>
      <c r="B62" s="10"/>
      <c r="C62" s="310"/>
      <c r="D62" s="310"/>
      <c r="E62" s="310"/>
      <c r="F62" s="310"/>
      <c r="G62" s="310"/>
      <c r="H62" s="257"/>
      <c r="I62" s="257"/>
    </row>
    <row r="63" spans="1:9" ht="13.5" customHeight="1">
      <c r="A63" s="292">
        <v>1896</v>
      </c>
      <c r="B63" s="294" t="s">
        <v>716</v>
      </c>
      <c r="C63" s="292">
        <v>24000</v>
      </c>
      <c r="D63" s="292">
        <v>24000</v>
      </c>
      <c r="E63" s="292">
        <v>24000</v>
      </c>
      <c r="F63" s="292">
        <v>24000</v>
      </c>
      <c r="G63" s="292">
        <v>24000</v>
      </c>
      <c r="H63" s="257">
        <f t="shared" si="0"/>
        <v>1</v>
      </c>
      <c r="I63" s="257">
        <f t="shared" si="1"/>
        <v>1</v>
      </c>
    </row>
    <row r="64" spans="1:9" ht="9.75" customHeight="1">
      <c r="A64" s="292"/>
      <c r="B64" s="294"/>
      <c r="C64" s="292"/>
      <c r="D64" s="292"/>
      <c r="E64" s="292"/>
      <c r="F64" s="292"/>
      <c r="G64" s="292"/>
      <c r="H64" s="257"/>
      <c r="I64" s="257"/>
    </row>
    <row r="65" spans="1:9" ht="13.5" customHeight="1">
      <c r="A65" s="292">
        <v>1897</v>
      </c>
      <c r="B65" s="294" t="s">
        <v>665</v>
      </c>
      <c r="C65" s="292">
        <v>90000</v>
      </c>
      <c r="D65" s="292">
        <v>100600</v>
      </c>
      <c r="E65" s="292">
        <v>186389</v>
      </c>
      <c r="F65" s="292">
        <v>186389</v>
      </c>
      <c r="G65" s="292">
        <v>186389</v>
      </c>
      <c r="H65" s="257">
        <f t="shared" si="0"/>
        <v>2.070988888888889</v>
      </c>
      <c r="I65" s="257">
        <f t="shared" si="1"/>
        <v>1</v>
      </c>
    </row>
    <row r="66" spans="1:9" ht="6.75" customHeight="1">
      <c r="A66" s="7"/>
      <c r="B66" s="10"/>
      <c r="C66" s="292"/>
      <c r="D66" s="292"/>
      <c r="E66" s="292"/>
      <c r="F66" s="292"/>
      <c r="G66" s="292"/>
      <c r="H66" s="257"/>
      <c r="I66" s="257"/>
    </row>
    <row r="67" spans="1:9" s="62" customFormat="1" ht="12">
      <c r="A67" s="6">
        <v>1900</v>
      </c>
      <c r="B67" s="11" t="s">
        <v>304</v>
      </c>
      <c r="C67" s="6">
        <f>SUM(C68)</f>
        <v>557919</v>
      </c>
      <c r="D67" s="6">
        <f>SUM(D68)</f>
        <v>557919</v>
      </c>
      <c r="E67" s="6">
        <f>SUM(E68)</f>
        <v>235534</v>
      </c>
      <c r="F67" s="6">
        <f>SUM(F68)</f>
        <v>147000</v>
      </c>
      <c r="G67" s="6">
        <f>SUM(G68)</f>
        <v>147000</v>
      </c>
      <c r="H67" s="257">
        <f t="shared" si="0"/>
        <v>0.2634791071822254</v>
      </c>
      <c r="I67" s="257">
        <f t="shared" si="1"/>
        <v>1</v>
      </c>
    </row>
    <row r="68" spans="1:9" ht="12">
      <c r="A68" s="7">
        <v>1901</v>
      </c>
      <c r="B68" s="10" t="s">
        <v>829</v>
      </c>
      <c r="C68" s="310">
        <v>557919</v>
      </c>
      <c r="D68" s="310">
        <v>557919</v>
      </c>
      <c r="E68" s="310">
        <v>235534</v>
      </c>
      <c r="F68" s="310">
        <v>147000</v>
      </c>
      <c r="G68" s="310">
        <v>147000</v>
      </c>
      <c r="H68" s="257">
        <f t="shared" si="0"/>
        <v>0.2634791071822254</v>
      </c>
      <c r="I68" s="257">
        <f t="shared" si="1"/>
        <v>1</v>
      </c>
    </row>
    <row r="69" spans="1:9" s="62" customFormat="1" ht="7.5" customHeight="1">
      <c r="A69" s="55"/>
      <c r="B69" s="11"/>
      <c r="C69" s="292"/>
      <c r="D69" s="292"/>
      <c r="E69" s="292"/>
      <c r="F69" s="292"/>
      <c r="G69" s="292"/>
      <c r="H69" s="257"/>
      <c r="I69" s="257"/>
    </row>
    <row r="70" spans="1:9" s="62" customFormat="1" ht="12">
      <c r="A70" s="55">
        <v>1902</v>
      </c>
      <c r="B70" s="11" t="s">
        <v>305</v>
      </c>
      <c r="C70" s="55">
        <f>SUM(C71)</f>
        <v>100000</v>
      </c>
      <c r="D70" s="55">
        <f>SUM(D71)</f>
        <v>100000</v>
      </c>
      <c r="E70" s="55">
        <f>SUM(E71)</f>
        <v>100000</v>
      </c>
      <c r="F70" s="55">
        <f>SUM(F71)</f>
        <v>132165</v>
      </c>
      <c r="G70" s="55">
        <f>SUM(G71)</f>
        <v>132165</v>
      </c>
      <c r="H70" s="257">
        <f t="shared" si="0"/>
        <v>1.32165</v>
      </c>
      <c r="I70" s="257">
        <f t="shared" si="1"/>
        <v>1</v>
      </c>
    </row>
    <row r="71" spans="1:10" ht="12">
      <c r="A71" s="8">
        <v>1903</v>
      </c>
      <c r="B71" s="10" t="s">
        <v>831</v>
      </c>
      <c r="C71" s="310">
        <v>100000</v>
      </c>
      <c r="D71" s="310">
        <v>100000</v>
      </c>
      <c r="E71" s="310">
        <v>100000</v>
      </c>
      <c r="F71" s="310">
        <v>132165</v>
      </c>
      <c r="G71" s="310">
        <v>132165</v>
      </c>
      <c r="H71" s="330">
        <f t="shared" si="0"/>
        <v>1.32165</v>
      </c>
      <c r="I71" s="330">
        <f t="shared" si="1"/>
        <v>1</v>
      </c>
      <c r="J71" s="395"/>
    </row>
    <row r="72" spans="1:9" s="62" customFormat="1" ht="8.25" customHeight="1">
      <c r="A72" s="55"/>
      <c r="B72" s="11"/>
      <c r="C72" s="292"/>
      <c r="D72" s="292"/>
      <c r="E72" s="292"/>
      <c r="F72" s="292"/>
      <c r="G72" s="292"/>
      <c r="H72" s="257"/>
      <c r="I72" s="257"/>
    </row>
    <row r="73" spans="1:9" s="62" customFormat="1" ht="12">
      <c r="A73" s="55">
        <v>1904</v>
      </c>
      <c r="B73" s="11" t="s">
        <v>306</v>
      </c>
      <c r="C73" s="55">
        <f>SUM(C74)</f>
        <v>0</v>
      </c>
      <c r="D73" s="55">
        <f>SUM(D74)</f>
        <v>0</v>
      </c>
      <c r="E73" s="55">
        <f>SUM(E74)</f>
        <v>16888</v>
      </c>
      <c r="F73" s="55">
        <f>SUM(F74)</f>
        <v>16888</v>
      </c>
      <c r="G73" s="55">
        <f>SUM(G74)</f>
        <v>16888</v>
      </c>
      <c r="H73" s="257"/>
      <c r="I73" s="257">
        <f t="shared" si="1"/>
        <v>1</v>
      </c>
    </row>
    <row r="74" spans="1:9" ht="12">
      <c r="A74" s="8">
        <v>1905</v>
      </c>
      <c r="B74" s="10" t="s">
        <v>829</v>
      </c>
      <c r="C74" s="310"/>
      <c r="D74" s="310"/>
      <c r="E74" s="310">
        <v>16888</v>
      </c>
      <c r="F74" s="310">
        <v>16888</v>
      </c>
      <c r="G74" s="310">
        <v>16888</v>
      </c>
      <c r="H74" s="257"/>
      <c r="I74" s="330">
        <f t="shared" si="1"/>
        <v>1</v>
      </c>
    </row>
    <row r="75" spans="1:9" s="62" customFormat="1" ht="13.5" customHeight="1">
      <c r="A75" s="6">
        <v>1906</v>
      </c>
      <c r="B75" s="6" t="s">
        <v>37</v>
      </c>
      <c r="C75" s="6">
        <f>SUM(C67+C70+C73+C63+C65)</f>
        <v>771919</v>
      </c>
      <c r="D75" s="6">
        <f>SUM(D67+D70+D73+D63+D65)</f>
        <v>782519</v>
      </c>
      <c r="E75" s="6">
        <f>SUM(E67+E70+E73+E63+E65)</f>
        <v>562811</v>
      </c>
      <c r="F75" s="6">
        <f>SUM(F67+F70+F73+F63+F65)</f>
        <v>506442</v>
      </c>
      <c r="G75" s="6">
        <f>SUM(G67+G70+G73+G63+G65)</f>
        <v>506442</v>
      </c>
      <c r="H75" s="257">
        <f aca="true" t="shared" si="2" ref="H75:H139">G75/C75</f>
        <v>0.6560817909651142</v>
      </c>
      <c r="I75" s="257">
        <f aca="true" t="shared" si="3" ref="I75:I139">G75/F75</f>
        <v>1</v>
      </c>
    </row>
    <row r="76" spans="1:9" s="62" customFormat="1" ht="7.5" customHeight="1">
      <c r="A76" s="11"/>
      <c r="B76" s="11"/>
      <c r="C76" s="292"/>
      <c r="D76" s="292"/>
      <c r="E76" s="292"/>
      <c r="F76" s="292"/>
      <c r="G76" s="292"/>
      <c r="H76" s="257"/>
      <c r="I76" s="257"/>
    </row>
    <row r="77" spans="1:9" s="62" customFormat="1" ht="12">
      <c r="A77" s="414">
        <v>1907</v>
      </c>
      <c r="B77" s="291" t="s">
        <v>307</v>
      </c>
      <c r="C77" s="310">
        <f>'2.mell'!C843</f>
        <v>4759981</v>
      </c>
      <c r="D77" s="310">
        <f>'2.mell'!D843</f>
        <v>4783774</v>
      </c>
      <c r="E77" s="310">
        <f>'2.mell'!E843</f>
        <v>4871393</v>
      </c>
      <c r="F77" s="310">
        <f>'2.mell'!F843</f>
        <v>4955620</v>
      </c>
      <c r="G77" s="310">
        <f>'2.mell'!G843</f>
        <v>4955620</v>
      </c>
      <c r="H77" s="330">
        <f t="shared" si="2"/>
        <v>1.0411007943098933</v>
      </c>
      <c r="I77" s="330">
        <f t="shared" si="3"/>
        <v>1</v>
      </c>
    </row>
    <row r="78" spans="1:9" ht="12">
      <c r="A78" s="414">
        <v>1908</v>
      </c>
      <c r="B78" s="291" t="s">
        <v>308</v>
      </c>
      <c r="C78" s="414">
        <f>'2.mell'!C844</f>
        <v>164232</v>
      </c>
      <c r="D78" s="414">
        <f>'2.mell'!D844</f>
        <v>164232</v>
      </c>
      <c r="E78" s="414">
        <f>'2.mell'!E844</f>
        <v>170003</v>
      </c>
      <c r="F78" s="414">
        <f>'2.mell'!F844</f>
        <v>170003</v>
      </c>
      <c r="G78" s="414">
        <f>'2.mell'!G844</f>
        <v>170003</v>
      </c>
      <c r="H78" s="330">
        <f t="shared" si="2"/>
        <v>1.0351393151152029</v>
      </c>
      <c r="I78" s="330">
        <f t="shared" si="3"/>
        <v>1</v>
      </c>
    </row>
    <row r="79" spans="1:9" ht="12">
      <c r="A79" s="414">
        <v>1909</v>
      </c>
      <c r="B79" s="291" t="s">
        <v>156</v>
      </c>
      <c r="C79" s="414">
        <f>'2.mell'!C845</f>
        <v>55600</v>
      </c>
      <c r="D79" s="414">
        <f>'2.mell'!D845</f>
        <v>55600</v>
      </c>
      <c r="E79" s="414">
        <f>'2.mell'!E845</f>
        <v>55600</v>
      </c>
      <c r="F79" s="414">
        <f>'2.mell'!F845</f>
        <v>55600</v>
      </c>
      <c r="G79" s="414">
        <f>'2.mell'!G845</f>
        <v>55600</v>
      </c>
      <c r="H79" s="330">
        <f t="shared" si="2"/>
        <v>1</v>
      </c>
      <c r="I79" s="330">
        <f t="shared" si="3"/>
        <v>1</v>
      </c>
    </row>
    <row r="80" spans="1:10" ht="12">
      <c r="A80" s="295">
        <v>1910</v>
      </c>
      <c r="B80" s="294" t="s">
        <v>393</v>
      </c>
      <c r="C80" s="292">
        <f>SUM(C77:C79)</f>
        <v>4979813</v>
      </c>
      <c r="D80" s="292">
        <f>SUM(D77:D79)</f>
        <v>5003606</v>
      </c>
      <c r="E80" s="292">
        <f>SUM(E77:E79)</f>
        <v>5096996</v>
      </c>
      <c r="F80" s="292">
        <f>SUM(F77:F79)</f>
        <v>5181223</v>
      </c>
      <c r="G80" s="292">
        <f>SUM(G77:G79)</f>
        <v>5181223</v>
      </c>
      <c r="H80" s="257">
        <f t="shared" si="2"/>
        <v>1.0404452938293065</v>
      </c>
      <c r="I80" s="257">
        <f t="shared" si="3"/>
        <v>1</v>
      </c>
      <c r="J80" s="395"/>
    </row>
    <row r="81" spans="1:9" s="62" customFormat="1" ht="8.25" customHeight="1">
      <c r="A81" s="55"/>
      <c r="B81" s="11"/>
      <c r="C81" s="55"/>
      <c r="D81" s="55"/>
      <c r="E81" s="55"/>
      <c r="F81" s="55"/>
      <c r="G81" s="55"/>
      <c r="H81" s="257"/>
      <c r="I81" s="257"/>
    </row>
    <row r="82" spans="1:9" s="62" customFormat="1" ht="12">
      <c r="A82" s="55">
        <v>1911</v>
      </c>
      <c r="B82" s="11" t="s">
        <v>310</v>
      </c>
      <c r="C82" s="55">
        <f>SUM(C83)</f>
        <v>0</v>
      </c>
      <c r="D82" s="55">
        <f>SUM(D83)</f>
        <v>0</v>
      </c>
      <c r="E82" s="55">
        <f>SUM(E83)</f>
        <v>0</v>
      </c>
      <c r="F82" s="55">
        <f>SUM(F83)</f>
        <v>0</v>
      </c>
      <c r="G82" s="55">
        <f>SUM(G83)</f>
        <v>6807</v>
      </c>
      <c r="H82" s="257"/>
      <c r="I82" s="257"/>
    </row>
    <row r="83" spans="1:9" ht="12">
      <c r="A83" s="7">
        <v>1912</v>
      </c>
      <c r="B83" s="7" t="s">
        <v>832</v>
      </c>
      <c r="C83" s="7"/>
      <c r="D83" s="7"/>
      <c r="E83" s="7"/>
      <c r="F83" s="7"/>
      <c r="G83" s="7">
        <v>6807</v>
      </c>
      <c r="H83" s="257"/>
      <c r="I83" s="257"/>
    </row>
    <row r="84" spans="1:9" s="62" customFormat="1" ht="12">
      <c r="A84" s="6">
        <v>1913</v>
      </c>
      <c r="B84" s="6" t="s">
        <v>198</v>
      </c>
      <c r="C84" s="6">
        <f>SUM(C80+C82)</f>
        <v>4979813</v>
      </c>
      <c r="D84" s="6">
        <f>SUM(D80+D82)</f>
        <v>5003606</v>
      </c>
      <c r="E84" s="6">
        <f>SUM(E80+E82)</f>
        <v>5096996</v>
      </c>
      <c r="F84" s="6">
        <f>SUM(F80+F82)</f>
        <v>5181223</v>
      </c>
      <c r="G84" s="6">
        <f>SUM(G80+G82)</f>
        <v>5188030</v>
      </c>
      <c r="H84" s="257">
        <f t="shared" si="2"/>
        <v>1.0418122126272613</v>
      </c>
      <c r="I84" s="257">
        <f t="shared" si="3"/>
        <v>1.001313782479542</v>
      </c>
    </row>
    <row r="85" spans="1:9" s="56" customFormat="1" ht="7.5" customHeight="1">
      <c r="A85" s="10"/>
      <c r="B85" s="10"/>
      <c r="C85" s="292"/>
      <c r="D85" s="292"/>
      <c r="E85" s="292"/>
      <c r="F85" s="292"/>
      <c r="G85" s="292"/>
      <c r="H85" s="257"/>
      <c r="I85" s="257"/>
    </row>
    <row r="86" spans="1:9" s="62" customFormat="1" ht="13.5" customHeight="1">
      <c r="A86" s="6">
        <v>1914</v>
      </c>
      <c r="B86" s="59" t="s">
        <v>200</v>
      </c>
      <c r="C86" s="6">
        <f>SUM(C87:C90)</f>
        <v>2259160</v>
      </c>
      <c r="D86" s="6">
        <f>SUM(D87:D90)</f>
        <v>2613538</v>
      </c>
      <c r="E86" s="6">
        <f>SUM(E87:E90)</f>
        <v>2497887</v>
      </c>
      <c r="F86" s="6">
        <f>SUM(F87:F90)</f>
        <v>2244799</v>
      </c>
      <c r="G86" s="6">
        <f>SUM(G87:G90)</f>
        <v>2245799</v>
      </c>
      <c r="H86" s="257">
        <f t="shared" si="2"/>
        <v>0.9940858549195276</v>
      </c>
      <c r="I86" s="257">
        <f t="shared" si="3"/>
        <v>1.0004454741827664</v>
      </c>
    </row>
    <row r="87" spans="1:9" s="62" customFormat="1" ht="13.5" customHeight="1">
      <c r="A87" s="7">
        <v>1915</v>
      </c>
      <c r="B87" s="65" t="s">
        <v>192</v>
      </c>
      <c r="C87" s="7"/>
      <c r="D87" s="7"/>
      <c r="E87" s="7"/>
      <c r="F87" s="7"/>
      <c r="G87" s="7">
        <f>SUM('4.mell.'!H215)</f>
        <v>69068</v>
      </c>
      <c r="H87" s="257"/>
      <c r="I87" s="257"/>
    </row>
    <row r="88" spans="1:9" ht="13.5" customHeight="1">
      <c r="A88" s="7">
        <v>1916</v>
      </c>
      <c r="B88" s="10" t="s">
        <v>394</v>
      </c>
      <c r="C88" s="7"/>
      <c r="D88" s="7"/>
      <c r="E88" s="7"/>
      <c r="F88" s="7"/>
      <c r="G88" s="7">
        <f>SUM('4.mell.'!H217)</f>
        <v>160000</v>
      </c>
      <c r="H88" s="7"/>
      <c r="I88" s="257"/>
    </row>
    <row r="89" spans="1:9" ht="13.5" customHeight="1">
      <c r="A89" s="7">
        <v>1917</v>
      </c>
      <c r="B89" s="10" t="s">
        <v>193</v>
      </c>
      <c r="C89" s="7">
        <f>SUM('4.mell.'!D218)</f>
        <v>2259160</v>
      </c>
      <c r="D89" s="7">
        <f>SUM('4.mell.'!E218)</f>
        <v>2613538</v>
      </c>
      <c r="E89" s="7">
        <f>SUM('4.mell.'!F218)</f>
        <v>2497887</v>
      </c>
      <c r="F89" s="7">
        <f>SUM('4.mell.'!G218)</f>
        <v>2244799</v>
      </c>
      <c r="G89" s="7">
        <f>SUM('4.mell.'!H218)</f>
        <v>1984422</v>
      </c>
      <c r="H89" s="330">
        <f t="shared" si="2"/>
        <v>0.8783893128419412</v>
      </c>
      <c r="I89" s="330">
        <f t="shared" si="3"/>
        <v>0.8840087687138136</v>
      </c>
    </row>
    <row r="90" spans="1:9" ht="13.5" customHeight="1">
      <c r="A90" s="7">
        <v>1919</v>
      </c>
      <c r="B90" s="7" t="s">
        <v>195</v>
      </c>
      <c r="C90" s="7"/>
      <c r="D90" s="7"/>
      <c r="E90" s="7"/>
      <c r="F90" s="7"/>
      <c r="G90" s="7">
        <f>SUM('4.mell.'!H220)</f>
        <v>32309</v>
      </c>
      <c r="H90" s="257"/>
      <c r="I90" s="257"/>
    </row>
    <row r="91" spans="1:9" ht="13.5" customHeight="1">
      <c r="A91" s="7"/>
      <c r="B91" s="7"/>
      <c r="C91" s="7"/>
      <c r="D91" s="7"/>
      <c r="E91" s="7"/>
      <c r="F91" s="7"/>
      <c r="G91" s="7"/>
      <c r="H91" s="257"/>
      <c r="I91" s="257"/>
    </row>
    <row r="92" spans="1:9" s="62" customFormat="1" ht="13.5" customHeight="1">
      <c r="A92" s="6">
        <v>1920</v>
      </c>
      <c r="B92" s="6" t="s">
        <v>202</v>
      </c>
      <c r="C92" s="6">
        <f>SUM(C93:C95)</f>
        <v>1520950</v>
      </c>
      <c r="D92" s="6">
        <f>SUM(D93:D95)</f>
        <v>1548927</v>
      </c>
      <c r="E92" s="6">
        <f>SUM(E93:E95)</f>
        <v>294938</v>
      </c>
      <c r="F92" s="6">
        <f>SUM(F93:F95)</f>
        <v>287262</v>
      </c>
      <c r="G92" s="6">
        <f>SUM(G93:G95)</f>
        <v>294274</v>
      </c>
      <c r="H92" s="257">
        <f t="shared" si="2"/>
        <v>0.19348039054538282</v>
      </c>
      <c r="I92" s="257">
        <f t="shared" si="3"/>
        <v>1.0244097722636478</v>
      </c>
    </row>
    <row r="93" spans="1:9" s="62" customFormat="1" ht="12" customHeight="1">
      <c r="A93" s="7">
        <v>1921</v>
      </c>
      <c r="B93" s="65" t="s">
        <v>192</v>
      </c>
      <c r="C93" s="7">
        <f>SUM('5.mell. '!D38)</f>
        <v>0</v>
      </c>
      <c r="D93" s="7">
        <f>SUM('5.mell. '!E38)</f>
        <v>0</v>
      </c>
      <c r="E93" s="7">
        <f>SUM('5.mell. '!F38)</f>
        <v>0</v>
      </c>
      <c r="F93" s="7">
        <f>SUM('5.mell. '!G38)</f>
        <v>0</v>
      </c>
      <c r="G93" s="7">
        <f>SUM('5.mell. '!H38)</f>
        <v>0</v>
      </c>
      <c r="H93" s="257"/>
      <c r="I93" s="257"/>
    </row>
    <row r="94" spans="1:9" ht="12" customHeight="1">
      <c r="A94" s="7">
        <v>1922</v>
      </c>
      <c r="B94" s="10" t="s">
        <v>394</v>
      </c>
      <c r="C94" s="7"/>
      <c r="D94" s="7"/>
      <c r="E94" s="7"/>
      <c r="F94" s="7"/>
      <c r="G94" s="7"/>
      <c r="H94" s="257"/>
      <c r="I94" s="257"/>
    </row>
    <row r="95" spans="1:9" ht="12" customHeight="1">
      <c r="A95" s="7">
        <v>1923</v>
      </c>
      <c r="B95" s="10" t="s">
        <v>193</v>
      </c>
      <c r="C95" s="7">
        <f>SUM('5.mell. '!D40)</f>
        <v>1520950</v>
      </c>
      <c r="D95" s="7">
        <f>SUM('5.mell. '!E40)</f>
        <v>1548927</v>
      </c>
      <c r="E95" s="7">
        <f>SUM('5.mell. '!F40)</f>
        <v>294938</v>
      </c>
      <c r="F95" s="7">
        <f>SUM('5.mell. '!G40)</f>
        <v>287262</v>
      </c>
      <c r="G95" s="7">
        <f>SUM('5.mell. '!H40)</f>
        <v>294274</v>
      </c>
      <c r="H95" s="330">
        <f t="shared" si="2"/>
        <v>0.19348039054538282</v>
      </c>
      <c r="I95" s="330">
        <f t="shared" si="3"/>
        <v>1.0244097722636478</v>
      </c>
    </row>
    <row r="96" spans="1:9" ht="12" customHeight="1">
      <c r="A96" s="10"/>
      <c r="B96" s="10"/>
      <c r="C96" s="10"/>
      <c r="D96" s="10"/>
      <c r="E96" s="10"/>
      <c r="F96" s="10"/>
      <c r="G96" s="10"/>
      <c r="H96" s="257"/>
      <c r="I96" s="257"/>
    </row>
    <row r="97" spans="1:9" ht="12">
      <c r="A97" s="11">
        <v>1925</v>
      </c>
      <c r="B97" s="11" t="s">
        <v>203</v>
      </c>
      <c r="C97" s="11">
        <f>SUM(C98:C103)</f>
        <v>607081</v>
      </c>
      <c r="D97" s="11">
        <f>SUM(D98:D103)</f>
        <v>607081</v>
      </c>
      <c r="E97" s="11">
        <f>SUM(E98:E103)</f>
        <v>607820</v>
      </c>
      <c r="F97" s="11">
        <f>SUM(F98:F103)</f>
        <v>607820</v>
      </c>
      <c r="G97" s="11">
        <f>SUM(G98:G103)</f>
        <v>607820</v>
      </c>
      <c r="H97" s="257">
        <f t="shared" si="2"/>
        <v>1.0012173004920266</v>
      </c>
      <c r="I97" s="257">
        <f t="shared" si="3"/>
        <v>1</v>
      </c>
    </row>
    <row r="98" spans="1:9" ht="12">
      <c r="A98" s="7">
        <v>1929</v>
      </c>
      <c r="B98" s="7" t="s">
        <v>174</v>
      </c>
      <c r="C98" s="310">
        <v>578666</v>
      </c>
      <c r="D98" s="310">
        <v>578666</v>
      </c>
      <c r="E98" s="310">
        <v>578666</v>
      </c>
      <c r="F98" s="310">
        <v>578666</v>
      </c>
      <c r="G98" s="310">
        <v>578666</v>
      </c>
      <c r="H98" s="330">
        <f t="shared" si="2"/>
        <v>1</v>
      </c>
      <c r="I98" s="330">
        <f t="shared" si="3"/>
        <v>1</v>
      </c>
    </row>
    <row r="99" spans="1:9" ht="12">
      <c r="A99" s="8">
        <v>1931</v>
      </c>
      <c r="B99" s="326" t="s">
        <v>206</v>
      </c>
      <c r="C99" s="310">
        <v>3520</v>
      </c>
      <c r="D99" s="310">
        <v>3520</v>
      </c>
      <c r="E99" s="310">
        <v>3520</v>
      </c>
      <c r="F99" s="310">
        <v>3520</v>
      </c>
      <c r="G99" s="310">
        <v>3520</v>
      </c>
      <c r="H99" s="330">
        <f t="shared" si="2"/>
        <v>1</v>
      </c>
      <c r="I99" s="330">
        <f t="shared" si="3"/>
        <v>1</v>
      </c>
    </row>
    <row r="100" spans="1:9" ht="12">
      <c r="A100" s="8">
        <v>1932</v>
      </c>
      <c r="B100" s="326" t="s">
        <v>661</v>
      </c>
      <c r="C100" s="310">
        <v>8160</v>
      </c>
      <c r="D100" s="310">
        <v>8160</v>
      </c>
      <c r="E100" s="310">
        <v>8160</v>
      </c>
      <c r="F100" s="310">
        <v>8160</v>
      </c>
      <c r="G100" s="310">
        <v>8160</v>
      </c>
      <c r="H100" s="330">
        <f t="shared" si="2"/>
        <v>1</v>
      </c>
      <c r="I100" s="330">
        <f t="shared" si="3"/>
        <v>1</v>
      </c>
    </row>
    <row r="101" spans="1:9" ht="12">
      <c r="A101" s="8">
        <v>1933</v>
      </c>
      <c r="B101" s="326" t="s">
        <v>662</v>
      </c>
      <c r="C101" s="310">
        <v>6804</v>
      </c>
      <c r="D101" s="310">
        <v>6804</v>
      </c>
      <c r="E101" s="310">
        <v>6804</v>
      </c>
      <c r="F101" s="310">
        <v>6804</v>
      </c>
      <c r="G101" s="310">
        <v>6804</v>
      </c>
      <c r="H101" s="330">
        <f t="shared" si="2"/>
        <v>1</v>
      </c>
      <c r="I101" s="330">
        <f t="shared" si="3"/>
        <v>1</v>
      </c>
    </row>
    <row r="102" spans="1:9" ht="12">
      <c r="A102" s="8">
        <v>1936</v>
      </c>
      <c r="B102" s="326" t="s">
        <v>263</v>
      </c>
      <c r="C102" s="310"/>
      <c r="D102" s="310"/>
      <c r="E102" s="310">
        <v>739</v>
      </c>
      <c r="F102" s="310">
        <v>739</v>
      </c>
      <c r="G102" s="310">
        <v>739</v>
      </c>
      <c r="H102" s="330"/>
      <c r="I102" s="330">
        <f t="shared" si="3"/>
        <v>1</v>
      </c>
    </row>
    <row r="103" spans="1:9" ht="12">
      <c r="A103" s="8">
        <v>1938</v>
      </c>
      <c r="B103" s="10" t="s">
        <v>411</v>
      </c>
      <c r="C103" s="310">
        <v>9931</v>
      </c>
      <c r="D103" s="310">
        <v>9931</v>
      </c>
      <c r="E103" s="310">
        <v>9931</v>
      </c>
      <c r="F103" s="310">
        <v>9931</v>
      </c>
      <c r="G103" s="310">
        <v>9931</v>
      </c>
      <c r="H103" s="330">
        <f t="shared" si="2"/>
        <v>1</v>
      </c>
      <c r="I103" s="330">
        <f t="shared" si="3"/>
        <v>1</v>
      </c>
    </row>
    <row r="104" spans="1:9" ht="12">
      <c r="A104" s="295">
        <v>1939</v>
      </c>
      <c r="B104" s="294" t="s">
        <v>201</v>
      </c>
      <c r="C104" s="292"/>
      <c r="D104" s="292"/>
      <c r="E104" s="292"/>
      <c r="F104" s="292"/>
      <c r="G104" s="292"/>
      <c r="H104" s="257"/>
      <c r="I104" s="257"/>
    </row>
    <row r="105" spans="1:9" ht="12">
      <c r="A105" s="8"/>
      <c r="B105" s="10"/>
      <c r="C105" s="292"/>
      <c r="D105" s="292"/>
      <c r="E105" s="292"/>
      <c r="F105" s="292"/>
      <c r="G105" s="292"/>
      <c r="H105" s="257"/>
      <c r="I105" s="257"/>
    </row>
    <row r="106" spans="1:9" s="68" customFormat="1" ht="13.5" customHeight="1">
      <c r="A106" s="66">
        <v>1940</v>
      </c>
      <c r="B106" s="67" t="s">
        <v>204</v>
      </c>
      <c r="C106" s="66">
        <f>SUM(C107:C118)-C110-C114</f>
        <v>17053663</v>
      </c>
      <c r="D106" s="66">
        <f>SUM(D107:D118)-D110-D114</f>
        <v>17886783</v>
      </c>
      <c r="E106" s="66">
        <f>SUM(E107:E118)-E110-E114</f>
        <v>17438002</v>
      </c>
      <c r="F106" s="66">
        <f>SUM(F107:F118)-F110-F114</f>
        <v>17339928</v>
      </c>
      <c r="G106" s="66">
        <f>SUM(G107:G118)-G110-G114</f>
        <v>17103178</v>
      </c>
      <c r="H106" s="257">
        <f t="shared" si="2"/>
        <v>1.0029034817915659</v>
      </c>
      <c r="I106" s="257">
        <f t="shared" si="3"/>
        <v>0.9863465407699501</v>
      </c>
    </row>
    <row r="107" spans="1:9" s="56" customFormat="1" ht="12" customHeight="1">
      <c r="A107" s="8">
        <v>1941</v>
      </c>
      <c r="B107" s="10" t="s">
        <v>190</v>
      </c>
      <c r="C107" s="8">
        <f>SUM(C10+C33+C42+C53)</f>
        <v>1268231</v>
      </c>
      <c r="D107" s="8">
        <f>SUM(D10+D33+D42+D53)</f>
        <v>1275736</v>
      </c>
      <c r="E107" s="8">
        <f>SUM(E10+E33+E42+E53)</f>
        <v>1427620</v>
      </c>
      <c r="F107" s="8">
        <f>SUM(F10+F33+F42+F53)</f>
        <v>1455447</v>
      </c>
      <c r="G107" s="8">
        <f>SUM(G10+G33+G42+G53)</f>
        <v>1460880</v>
      </c>
      <c r="H107" s="330">
        <f t="shared" si="2"/>
        <v>1.151903714701817</v>
      </c>
      <c r="I107" s="330">
        <f t="shared" si="3"/>
        <v>1.0037328738181466</v>
      </c>
    </row>
    <row r="108" spans="1:9" s="56" customFormat="1" ht="12" customHeight="1">
      <c r="A108" s="8">
        <v>1942</v>
      </c>
      <c r="B108" s="10" t="s">
        <v>191</v>
      </c>
      <c r="C108" s="8">
        <f>SUM(C11+C34+C43)</f>
        <v>346106</v>
      </c>
      <c r="D108" s="8">
        <f>SUM(D11+D34+D43)</f>
        <v>345834</v>
      </c>
      <c r="E108" s="8">
        <f>SUM(E11+E34+E43)</f>
        <v>390981</v>
      </c>
      <c r="F108" s="8">
        <f>SUM(F11+F34+F43)</f>
        <v>385312</v>
      </c>
      <c r="G108" s="8">
        <f>SUM(G11+G34+G43)</f>
        <v>386725</v>
      </c>
      <c r="H108" s="330">
        <f t="shared" si="2"/>
        <v>1.117359999537714</v>
      </c>
      <c r="I108" s="330">
        <f t="shared" si="3"/>
        <v>1.0036671580433518</v>
      </c>
    </row>
    <row r="109" spans="1:9" s="56" customFormat="1" ht="12">
      <c r="A109" s="8">
        <v>1943</v>
      </c>
      <c r="B109" s="10" t="s">
        <v>192</v>
      </c>
      <c r="C109" s="8">
        <f>SUM(C12+C19+C24+C35+C44+C61+C83)+C93+C68+C74+C87+C63+C30</f>
        <v>4115429</v>
      </c>
      <c r="D109" s="8">
        <f>SUM(D12+D19+D24+D35+D44+D61+D83)+D93+D68+D74+D87+D63+D30</f>
        <v>4305100</v>
      </c>
      <c r="E109" s="8">
        <f>SUM(E12+E19+E24+E35+E44+E61+E83)+E93+E68+E74+E87+E63+E30</f>
        <v>4221686</v>
      </c>
      <c r="F109" s="8">
        <f>SUM(F12+F19+F24+F35+F44+F61+F83)+F93+F68+F74+F87+F63+F30</f>
        <v>4202611</v>
      </c>
      <c r="G109" s="8">
        <f>SUM(G12+G19+G24+G35+G44+G61+G83)+G93+G68+G74+G87+G63+G30</f>
        <v>4113274</v>
      </c>
      <c r="H109" s="330">
        <f t="shared" si="2"/>
        <v>0.9994763607876603</v>
      </c>
      <c r="I109" s="330">
        <f t="shared" si="3"/>
        <v>0.9787425007929594</v>
      </c>
    </row>
    <row r="110" spans="1:9" s="56" customFormat="1" ht="12">
      <c r="A110" s="8"/>
      <c r="B110" s="270" t="s">
        <v>860</v>
      </c>
      <c r="C110" s="293"/>
      <c r="D110" s="293"/>
      <c r="E110" s="293"/>
      <c r="F110" s="293"/>
      <c r="G110" s="293"/>
      <c r="H110" s="330"/>
      <c r="I110" s="330"/>
    </row>
    <row r="111" spans="1:9" s="56" customFormat="1" ht="12">
      <c r="A111" s="8">
        <v>1944</v>
      </c>
      <c r="B111" s="10" t="s">
        <v>392</v>
      </c>
      <c r="C111" s="389">
        <f>SUM(C14+C20+C26+C36+C46+C56+C71+C80+C88+C94+C65)</f>
        <v>6767781</v>
      </c>
      <c r="D111" s="389">
        <f>SUM(D14+D20+D26+D36+D46+D56+D71+D80+D88+D94+D65)</f>
        <v>6986051</v>
      </c>
      <c r="E111" s="389">
        <f>SUM(E14+E20+E26+E36+E46+E56+E71+E80+E88+E94+E65)</f>
        <v>7564599</v>
      </c>
      <c r="F111" s="389">
        <f>SUM(F14+F20+F26+F36+F46+F56+F71+F80+F88+F94+F65)</f>
        <v>7714744</v>
      </c>
      <c r="G111" s="389">
        <f>SUM(G14+G20+G26+G36+G46+G56+G80+H88+G94+G65)</f>
        <v>6661758</v>
      </c>
      <c r="H111" s="330">
        <f t="shared" si="2"/>
        <v>0.9843341562027494</v>
      </c>
      <c r="I111" s="330">
        <f t="shared" si="3"/>
        <v>0.8635099233364062</v>
      </c>
    </row>
    <row r="112" spans="1:9" s="56" customFormat="1" ht="12">
      <c r="A112" s="8">
        <v>1945</v>
      </c>
      <c r="B112" s="10" t="s">
        <v>726</v>
      </c>
      <c r="C112" s="8">
        <f>SUM(C57+C47+C37+C15)</f>
        <v>4280</v>
      </c>
      <c r="D112" s="8">
        <f>SUM(D57+D47+D37+D15)</f>
        <v>4280</v>
      </c>
      <c r="E112" s="8">
        <f>SUM(E57+E47+E37+E15)</f>
        <v>4206</v>
      </c>
      <c r="F112" s="8">
        <f>SUM(F57+F47+F37+F15)</f>
        <v>3602</v>
      </c>
      <c r="G112" s="8">
        <f>SUM(G57+G47+G37+G15)</f>
        <v>3602</v>
      </c>
      <c r="H112" s="330">
        <f t="shared" si="2"/>
        <v>0.841588785046729</v>
      </c>
      <c r="I112" s="330">
        <f t="shared" si="3"/>
        <v>1</v>
      </c>
    </row>
    <row r="113" spans="1:9" s="56" customFormat="1" ht="12">
      <c r="A113" s="8">
        <v>1946</v>
      </c>
      <c r="B113" s="10" t="s">
        <v>193</v>
      </c>
      <c r="C113" s="8">
        <f>SUM(C16+C27+C38+C49+C89+C95)</f>
        <v>3922755</v>
      </c>
      <c r="D113" s="8">
        <f>SUM(D16+D27+D38+D49+D89+D95)</f>
        <v>4340701</v>
      </c>
      <c r="E113" s="8">
        <f>SUM(E16+E27+E38+E49+E89+E95)</f>
        <v>3199090</v>
      </c>
      <c r="F113" s="8">
        <f>SUM(F16+F27+F38+F49+F89+F95)</f>
        <v>2948392</v>
      </c>
      <c r="G113" s="8">
        <f>SUM(G16+G27+G38+G49+G89+G95)</f>
        <v>2566798</v>
      </c>
      <c r="H113" s="330">
        <f t="shared" si="2"/>
        <v>0.6543355371416262</v>
      </c>
      <c r="I113" s="330">
        <f t="shared" si="3"/>
        <v>0.870575554403892</v>
      </c>
    </row>
    <row r="114" spans="1:9" s="56" customFormat="1" ht="12">
      <c r="A114" s="8"/>
      <c r="B114" s="270" t="s">
        <v>860</v>
      </c>
      <c r="C114" s="293"/>
      <c r="D114" s="293"/>
      <c r="E114" s="293"/>
      <c r="F114" s="293"/>
      <c r="G114" s="293"/>
      <c r="H114" s="330"/>
      <c r="I114" s="330"/>
    </row>
    <row r="115" spans="1:9" s="56" customFormat="1" ht="12">
      <c r="A115" s="8">
        <v>1947</v>
      </c>
      <c r="B115" s="10" t="s">
        <v>258</v>
      </c>
      <c r="C115" s="293"/>
      <c r="D115" s="293"/>
      <c r="E115" s="293"/>
      <c r="F115" s="293"/>
      <c r="G115" s="414">
        <f>SUM(G88+G71+G48)</f>
        <v>1248012</v>
      </c>
      <c r="H115" s="330"/>
      <c r="I115" s="330"/>
    </row>
    <row r="116" spans="1:9" s="56" customFormat="1" ht="12">
      <c r="A116" s="7">
        <v>1948</v>
      </c>
      <c r="B116" s="10" t="s">
        <v>195</v>
      </c>
      <c r="C116" s="7">
        <f>SUM(C39+C58+C90)</f>
        <v>22000</v>
      </c>
      <c r="D116" s="7">
        <f>SUM(D39+D58+D90)</f>
        <v>22000</v>
      </c>
      <c r="E116" s="7">
        <f>SUM(E39+E58+E90)</f>
        <v>22000</v>
      </c>
      <c r="F116" s="7">
        <f>SUM(F39+F58+F90)</f>
        <v>22000</v>
      </c>
      <c r="G116" s="7">
        <f>SUM(G39+G58+G90)</f>
        <v>54309</v>
      </c>
      <c r="H116" s="330">
        <f t="shared" si="2"/>
        <v>2.468590909090909</v>
      </c>
      <c r="I116" s="330">
        <f t="shared" si="3"/>
        <v>2.468590909090909</v>
      </c>
    </row>
    <row r="117" spans="1:9" s="56" customFormat="1" ht="12">
      <c r="A117" s="7">
        <v>1949</v>
      </c>
      <c r="B117" s="7" t="s">
        <v>205</v>
      </c>
      <c r="C117" s="7">
        <f>SUM(C97)</f>
        <v>607081</v>
      </c>
      <c r="D117" s="7">
        <f>SUM(D97)</f>
        <v>607081</v>
      </c>
      <c r="E117" s="7">
        <f>SUM(E97)</f>
        <v>607820</v>
      </c>
      <c r="F117" s="7">
        <f>SUM(F97)</f>
        <v>607820</v>
      </c>
      <c r="G117" s="7">
        <f>SUM(G97)</f>
        <v>607820</v>
      </c>
      <c r="H117" s="330">
        <f t="shared" si="2"/>
        <v>1.0012173004920266</v>
      </c>
      <c r="I117" s="330">
        <f t="shared" si="3"/>
        <v>1</v>
      </c>
    </row>
    <row r="118" spans="1:9" s="56" customFormat="1" ht="12.75" thickBot="1">
      <c r="A118" s="260">
        <v>1950</v>
      </c>
      <c r="B118" s="291" t="s">
        <v>75</v>
      </c>
      <c r="C118" s="64"/>
      <c r="D118" s="64"/>
      <c r="E118" s="64"/>
      <c r="F118" s="64"/>
      <c r="G118" s="64"/>
      <c r="H118" s="567"/>
      <c r="I118" s="567"/>
    </row>
    <row r="119" spans="1:9" s="71" customFormat="1" ht="13.5" thickBot="1">
      <c r="A119" s="70">
        <v>1951</v>
      </c>
      <c r="B119" s="70" t="s">
        <v>209</v>
      </c>
      <c r="C119" s="70">
        <f>SUM(C106)</f>
        <v>17053663</v>
      </c>
      <c r="D119" s="70">
        <f>SUM(D106)</f>
        <v>17886783</v>
      </c>
      <c r="E119" s="70">
        <f>SUM(E106)</f>
        <v>17438002</v>
      </c>
      <c r="F119" s="70">
        <f>SUM(F106)</f>
        <v>17339928</v>
      </c>
      <c r="G119" s="70">
        <f>SUM(G106)</f>
        <v>17103178</v>
      </c>
      <c r="H119" s="332">
        <f t="shared" si="2"/>
        <v>1.0029034817915659</v>
      </c>
      <c r="I119" s="332">
        <f t="shared" si="3"/>
        <v>0.9863465407699501</v>
      </c>
    </row>
    <row r="120" spans="1:9" s="60" customFormat="1" ht="12">
      <c r="A120" s="219">
        <v>1952</v>
      </c>
      <c r="B120" s="219" t="s">
        <v>210</v>
      </c>
      <c r="C120" s="11">
        <f>SUM('6.mell. '!C28)</f>
        <v>588406</v>
      </c>
      <c r="D120" s="11">
        <f>SUM('6.mell. '!D28)</f>
        <v>614353</v>
      </c>
      <c r="E120" s="11">
        <f>SUM('6.mell. '!E28)</f>
        <v>257834</v>
      </c>
      <c r="F120" s="11">
        <f>SUM('6.mell. '!F28)</f>
        <v>171862</v>
      </c>
      <c r="G120" s="11">
        <f>SUM('6.mell. '!G28)</f>
        <v>174818</v>
      </c>
      <c r="H120" s="364">
        <f t="shared" si="2"/>
        <v>0.2971043803088344</v>
      </c>
      <c r="I120" s="364">
        <f t="shared" si="3"/>
        <v>1.0171998463883813</v>
      </c>
    </row>
    <row r="121" spans="1:9" s="60" customFormat="1" ht="12">
      <c r="A121" s="6">
        <v>1953</v>
      </c>
      <c r="B121" s="6" t="s">
        <v>10</v>
      </c>
      <c r="C121" s="6"/>
      <c r="D121" s="6"/>
      <c r="E121" s="6"/>
      <c r="F121" s="6"/>
      <c r="G121" s="6"/>
      <c r="H121" s="257"/>
      <c r="I121" s="257"/>
    </row>
    <row r="122" spans="1:9" s="60" customFormat="1" ht="12.75" thickBot="1">
      <c r="A122" s="72">
        <v>1954</v>
      </c>
      <c r="B122" s="274" t="s">
        <v>492</v>
      </c>
      <c r="C122" s="63">
        <f>SUM('3b.m.'!C47)</f>
        <v>130000</v>
      </c>
      <c r="D122" s="63">
        <f>SUM('3b.m.'!D47)</f>
        <v>130000</v>
      </c>
      <c r="E122" s="63">
        <f>SUM('3b.m.'!E47)</f>
        <v>130000</v>
      </c>
      <c r="F122" s="63">
        <f>SUM('3b.m.'!F47)</f>
        <v>130000</v>
      </c>
      <c r="G122" s="63">
        <f>SUM('3b.m.'!G47)</f>
        <v>130000</v>
      </c>
      <c r="H122" s="567">
        <f t="shared" si="2"/>
        <v>1</v>
      </c>
      <c r="I122" s="567">
        <f t="shared" si="3"/>
        <v>1</v>
      </c>
    </row>
    <row r="123" spans="1:9" ht="13.5" thickBot="1">
      <c r="A123" s="72">
        <v>1960</v>
      </c>
      <c r="B123" s="195" t="s">
        <v>213</v>
      </c>
      <c r="C123" s="9">
        <f>SUM(C119:C122)</f>
        <v>17772069</v>
      </c>
      <c r="D123" s="9">
        <f>SUM(D119:D122)</f>
        <v>18631136</v>
      </c>
      <c r="E123" s="9">
        <f>SUM(E119:E122)</f>
        <v>17825836</v>
      </c>
      <c r="F123" s="9">
        <f>SUM(F119:F122)</f>
        <v>17641790</v>
      </c>
      <c r="G123" s="9">
        <f>SUM(G119:G122)</f>
        <v>17407996</v>
      </c>
      <c r="H123" s="332">
        <f t="shared" si="2"/>
        <v>0.9795143154125724</v>
      </c>
      <c r="I123" s="332">
        <f t="shared" si="3"/>
        <v>0.9867477166432658</v>
      </c>
    </row>
    <row r="124" spans="1:9" ht="6" customHeight="1">
      <c r="A124" s="63"/>
      <c r="B124" s="63"/>
      <c r="C124" s="63"/>
      <c r="D124" s="63"/>
      <c r="E124" s="63"/>
      <c r="F124" s="63"/>
      <c r="G124" s="63"/>
      <c r="H124" s="364"/>
      <c r="I124" s="364"/>
    </row>
    <row r="125" spans="1:9" s="74" customFormat="1" ht="12" customHeight="1">
      <c r="A125" s="73"/>
      <c r="B125" s="73" t="s">
        <v>214</v>
      </c>
      <c r="C125" s="73"/>
      <c r="D125" s="73"/>
      <c r="E125" s="73"/>
      <c r="F125" s="73"/>
      <c r="G125" s="73"/>
      <c r="H125" s="257"/>
      <c r="I125" s="257"/>
    </row>
    <row r="126" spans="1:9" s="56" customFormat="1" ht="12">
      <c r="A126" s="10">
        <v>1961</v>
      </c>
      <c r="B126" s="10" t="s">
        <v>190</v>
      </c>
      <c r="C126" s="7">
        <f>'2.mell'!C860</f>
        <v>3146081</v>
      </c>
      <c r="D126" s="7">
        <f>'2.mell'!D860</f>
        <v>3241833</v>
      </c>
      <c r="E126" s="7">
        <f>'2.mell'!E860</f>
        <v>3272468</v>
      </c>
      <c r="F126" s="7">
        <f>'2.mell'!F860</f>
        <v>3271416</v>
      </c>
      <c r="G126" s="7">
        <f>'2.mell'!G860</f>
        <v>3265513</v>
      </c>
      <c r="H126" s="330">
        <f t="shared" si="2"/>
        <v>1.037962150370572</v>
      </c>
      <c r="I126" s="330">
        <f t="shared" si="3"/>
        <v>0.9981955825856449</v>
      </c>
    </row>
    <row r="127" spans="1:9" s="56" customFormat="1" ht="12">
      <c r="A127" s="10">
        <v>1962</v>
      </c>
      <c r="B127" s="10" t="s">
        <v>191</v>
      </c>
      <c r="C127" s="7">
        <f>'2.mell'!C861</f>
        <v>824074</v>
      </c>
      <c r="D127" s="7">
        <f>'2.mell'!D861</f>
        <v>844359</v>
      </c>
      <c r="E127" s="7">
        <f>'2.mell'!E861</f>
        <v>851520</v>
      </c>
      <c r="F127" s="7">
        <f>'2.mell'!F861</f>
        <v>832793</v>
      </c>
      <c r="G127" s="7">
        <f>'2.mell'!G861</f>
        <v>822231</v>
      </c>
      <c r="H127" s="330">
        <f t="shared" si="2"/>
        <v>0.9977635503607686</v>
      </c>
      <c r="I127" s="330">
        <f t="shared" si="3"/>
        <v>0.987317376586979</v>
      </c>
    </row>
    <row r="128" spans="1:9" s="56" customFormat="1" ht="12">
      <c r="A128" s="10">
        <v>1963</v>
      </c>
      <c r="B128" s="10" t="s">
        <v>192</v>
      </c>
      <c r="C128" s="7">
        <f>'2.mell'!C862</f>
        <v>1431038</v>
      </c>
      <c r="D128" s="7">
        <f>'2.mell'!D862</f>
        <v>1751421</v>
      </c>
      <c r="E128" s="7">
        <f>'2.mell'!E862</f>
        <v>1819543</v>
      </c>
      <c r="F128" s="7">
        <f>'2.mell'!F862</f>
        <v>1951045</v>
      </c>
      <c r="G128" s="7">
        <f>'2.mell'!G862</f>
        <v>2014154</v>
      </c>
      <c r="H128" s="330">
        <f t="shared" si="2"/>
        <v>1.4074776490910794</v>
      </c>
      <c r="I128" s="330">
        <f t="shared" si="3"/>
        <v>1.0323462554682235</v>
      </c>
    </row>
    <row r="129" spans="1:9" s="69" customFormat="1" ht="12">
      <c r="A129" s="61">
        <v>1964</v>
      </c>
      <c r="B129" s="61" t="s">
        <v>33</v>
      </c>
      <c r="C129" s="290">
        <f>'2.mell'!C863</f>
        <v>0</v>
      </c>
      <c r="D129" s="290">
        <f>'2.mell'!D863</f>
        <v>2781</v>
      </c>
      <c r="E129" s="290">
        <f>'2.mell'!E863</f>
        <v>2781</v>
      </c>
      <c r="F129" s="290">
        <f>'2.mell'!F863</f>
        <v>2781</v>
      </c>
      <c r="G129" s="290">
        <f>'2.mell'!G863</f>
        <v>2781</v>
      </c>
      <c r="H129" s="330"/>
      <c r="I129" s="330">
        <f t="shared" si="3"/>
        <v>1</v>
      </c>
    </row>
    <row r="130" spans="1:9" s="69" customFormat="1" ht="12">
      <c r="A130" s="61"/>
      <c r="B130" s="533" t="s">
        <v>317</v>
      </c>
      <c r="C130" s="290"/>
      <c r="D130" s="290">
        <f>SUM('2.mell'!D864)</f>
        <v>170053</v>
      </c>
      <c r="E130" s="290">
        <f>SUM('2.mell'!E864)</f>
        <v>170053</v>
      </c>
      <c r="F130" s="290">
        <f>SUM('2.mell'!F864)</f>
        <v>170053</v>
      </c>
      <c r="G130" s="290">
        <f>SUM('2.mell'!G864)</f>
        <v>170053</v>
      </c>
      <c r="H130" s="330"/>
      <c r="I130" s="330">
        <f t="shared" si="3"/>
        <v>1</v>
      </c>
    </row>
    <row r="131" spans="1:9" s="56" customFormat="1" ht="12">
      <c r="A131" s="7">
        <v>1965</v>
      </c>
      <c r="B131" s="10" t="s">
        <v>392</v>
      </c>
      <c r="C131" s="10">
        <f>'2.mell'!C865</f>
        <v>0</v>
      </c>
      <c r="D131" s="7">
        <f>'2.mell'!D865</f>
        <v>0</v>
      </c>
      <c r="E131" s="7">
        <f>'2.mell'!E865</f>
        <v>0</v>
      </c>
      <c r="F131" s="7">
        <f>'2.mell'!F865</f>
        <v>0</v>
      </c>
      <c r="G131" s="7">
        <f>'2.mell'!G865</f>
        <v>303</v>
      </c>
      <c r="H131" s="330"/>
      <c r="I131" s="330"/>
    </row>
    <row r="132" spans="1:9" s="56" customFormat="1" ht="12">
      <c r="A132" s="7">
        <v>1966</v>
      </c>
      <c r="B132" s="10" t="s">
        <v>726</v>
      </c>
      <c r="C132" s="7">
        <f>'2.mell'!C866</f>
        <v>1600</v>
      </c>
      <c r="D132" s="7">
        <f>'2.mell'!D866</f>
        <v>1600</v>
      </c>
      <c r="E132" s="7">
        <f>'2.mell'!E866</f>
        <v>1892</v>
      </c>
      <c r="F132" s="7">
        <f>'2.mell'!F866</f>
        <v>17643</v>
      </c>
      <c r="G132" s="7">
        <f>'2.mell'!G866</f>
        <v>19384</v>
      </c>
      <c r="H132" s="330">
        <f t="shared" si="2"/>
        <v>12.115</v>
      </c>
      <c r="I132" s="330">
        <f t="shared" si="3"/>
        <v>1.0986793629201383</v>
      </c>
    </row>
    <row r="133" spans="1:9" s="56" customFormat="1" ht="12.75" thickBot="1">
      <c r="A133" s="64">
        <v>1967</v>
      </c>
      <c r="B133" s="10" t="s">
        <v>193</v>
      </c>
      <c r="C133" s="7">
        <f>'2.mell'!C867</f>
        <v>1000</v>
      </c>
      <c r="D133" s="7">
        <f>'2.mell'!D867</f>
        <v>56741</v>
      </c>
      <c r="E133" s="7">
        <f>'2.mell'!E867</f>
        <v>61149</v>
      </c>
      <c r="F133" s="7">
        <f>'2.mell'!F867</f>
        <v>90097</v>
      </c>
      <c r="G133" s="7">
        <f>'2.mell'!G867</f>
        <v>113910</v>
      </c>
      <c r="H133" s="568">
        <f t="shared" si="2"/>
        <v>113.91</v>
      </c>
      <c r="I133" s="568">
        <f t="shared" si="3"/>
        <v>1.2643040278810616</v>
      </c>
    </row>
    <row r="134" spans="1:9" s="76" customFormat="1" ht="12.75" thickBot="1">
      <c r="A134" s="75">
        <v>1968</v>
      </c>
      <c r="B134" s="75" t="s">
        <v>209</v>
      </c>
      <c r="C134" s="75">
        <f>SUM(C126:C133)-C129</f>
        <v>5403793</v>
      </c>
      <c r="D134" s="75">
        <f>SUM(D126:D133)-D129-D130</f>
        <v>5895954</v>
      </c>
      <c r="E134" s="75">
        <f>SUM(E126:E133)-E129-E130</f>
        <v>6006572</v>
      </c>
      <c r="F134" s="75">
        <f>SUM(F126:F133)-F129-F130</f>
        <v>6162994</v>
      </c>
      <c r="G134" s="75">
        <f>SUM(G126:G133)-G129-G130</f>
        <v>6235495</v>
      </c>
      <c r="H134" s="332">
        <f t="shared" si="2"/>
        <v>1.1539107808163636</v>
      </c>
      <c r="I134" s="332">
        <f t="shared" si="3"/>
        <v>1.0117639251311943</v>
      </c>
    </row>
    <row r="135" spans="1:9" s="76" customFormat="1" ht="12.75" thickBot="1">
      <c r="A135" s="75">
        <v>1969</v>
      </c>
      <c r="B135" s="542" t="s">
        <v>10</v>
      </c>
      <c r="C135" s="75"/>
      <c r="D135" s="75"/>
      <c r="E135" s="75"/>
      <c r="F135" s="75"/>
      <c r="G135" s="75"/>
      <c r="H135" s="561"/>
      <c r="I135" s="561"/>
    </row>
    <row r="136" spans="1:9" s="76" customFormat="1" ht="12.75" thickBot="1">
      <c r="A136" s="77">
        <v>1971</v>
      </c>
      <c r="B136" s="77" t="s">
        <v>217</v>
      </c>
      <c r="C136" s="77">
        <f>SUM(C134:C135)</f>
        <v>5403793</v>
      </c>
      <c r="D136" s="77">
        <f>SUM(D134:D135)</f>
        <v>5895954</v>
      </c>
      <c r="E136" s="77">
        <f>SUM(E134:E135)</f>
        <v>6006572</v>
      </c>
      <c r="F136" s="77">
        <f>SUM(F134:F135)</f>
        <v>6162994</v>
      </c>
      <c r="G136" s="77">
        <f>SUM(G134:G135)</f>
        <v>6235495</v>
      </c>
      <c r="H136" s="332">
        <f t="shared" si="2"/>
        <v>1.1539107808163636</v>
      </c>
      <c r="I136" s="332">
        <f t="shared" si="3"/>
        <v>1.0117639251311943</v>
      </c>
    </row>
    <row r="137" spans="1:9" ht="14.25" customHeight="1">
      <c r="A137" s="73"/>
      <c r="B137" s="73" t="s">
        <v>218</v>
      </c>
      <c r="C137" s="73"/>
      <c r="D137" s="73"/>
      <c r="E137" s="73"/>
      <c r="F137" s="73"/>
      <c r="G137" s="73"/>
      <c r="H137" s="364"/>
      <c r="I137" s="364"/>
    </row>
    <row r="138" spans="1:9" ht="12">
      <c r="A138" s="10">
        <v>1972</v>
      </c>
      <c r="B138" s="10" t="s">
        <v>863</v>
      </c>
      <c r="C138" s="10">
        <f aca="true" t="shared" si="4" ref="C138:G140">SUM(C107+C126)</f>
        <v>4414312</v>
      </c>
      <c r="D138" s="10">
        <f t="shared" si="4"/>
        <v>4517569</v>
      </c>
      <c r="E138" s="550">
        <f t="shared" si="4"/>
        <v>4700088</v>
      </c>
      <c r="F138" s="550">
        <f t="shared" si="4"/>
        <v>4726863</v>
      </c>
      <c r="G138" s="550">
        <f t="shared" si="4"/>
        <v>4726393</v>
      </c>
      <c r="H138" s="330">
        <f t="shared" si="2"/>
        <v>1.0706975401829322</v>
      </c>
      <c r="I138" s="330">
        <f t="shared" si="3"/>
        <v>0.9999005683050259</v>
      </c>
    </row>
    <row r="139" spans="1:9" ht="12">
      <c r="A139" s="10">
        <v>1973</v>
      </c>
      <c r="B139" s="10" t="s">
        <v>864</v>
      </c>
      <c r="C139" s="10">
        <f t="shared" si="4"/>
        <v>1170180</v>
      </c>
      <c r="D139" s="10">
        <f t="shared" si="4"/>
        <v>1190193</v>
      </c>
      <c r="E139" s="550">
        <f t="shared" si="4"/>
        <v>1242501</v>
      </c>
      <c r="F139" s="550">
        <f t="shared" si="4"/>
        <v>1218105</v>
      </c>
      <c r="G139" s="550">
        <f t="shared" si="4"/>
        <v>1208956</v>
      </c>
      <c r="H139" s="330">
        <f t="shared" si="2"/>
        <v>1.033136782375361</v>
      </c>
      <c r="I139" s="330">
        <f t="shared" si="3"/>
        <v>0.9924891532339166</v>
      </c>
    </row>
    <row r="140" spans="1:9" ht="12">
      <c r="A140" s="10">
        <v>1974</v>
      </c>
      <c r="B140" s="10" t="s">
        <v>0</v>
      </c>
      <c r="C140" s="10">
        <f t="shared" si="4"/>
        <v>5546467</v>
      </c>
      <c r="D140" s="10">
        <f t="shared" si="4"/>
        <v>6056521</v>
      </c>
      <c r="E140" s="550">
        <f t="shared" si="4"/>
        <v>6041229</v>
      </c>
      <c r="F140" s="550">
        <f t="shared" si="4"/>
        <v>6153656</v>
      </c>
      <c r="G140" s="550">
        <f t="shared" si="4"/>
        <v>6127428</v>
      </c>
      <c r="H140" s="330">
        <f aca="true" t="shared" si="5" ref="H140:H153">G140/C140</f>
        <v>1.104744335448133</v>
      </c>
      <c r="I140" s="330">
        <f aca="true" t="shared" si="6" ref="I140:I153">G140/F140</f>
        <v>0.9957378182985854</v>
      </c>
    </row>
    <row r="141" spans="1:9" s="76" customFormat="1" ht="12">
      <c r="A141" s="61">
        <v>1975</v>
      </c>
      <c r="B141" s="61" t="s">
        <v>149</v>
      </c>
      <c r="C141" s="61">
        <f>SUM(C13+C129)</f>
        <v>0</v>
      </c>
      <c r="D141" s="61">
        <f>SUM(D13+D129)</f>
        <v>2781</v>
      </c>
      <c r="E141" s="551">
        <f>SUM(E13+E129)</f>
        <v>2781</v>
      </c>
      <c r="F141" s="551">
        <f>SUM(F13+F129)</f>
        <v>2781</v>
      </c>
      <c r="G141" s="551">
        <f>SUM(G13+G129)</f>
        <v>2781</v>
      </c>
      <c r="H141" s="330"/>
      <c r="I141" s="330">
        <f t="shared" si="6"/>
        <v>1</v>
      </c>
    </row>
    <row r="142" spans="1:9" ht="12">
      <c r="A142" s="10">
        <v>1977</v>
      </c>
      <c r="B142" s="10" t="s">
        <v>649</v>
      </c>
      <c r="C142" s="10">
        <f>SUM(C111+C131)-C80</f>
        <v>1787968</v>
      </c>
      <c r="D142" s="10">
        <f>SUM(D111+D131)-D80</f>
        <v>1982445</v>
      </c>
      <c r="E142" s="550">
        <f>SUM(E111+E131)-E80</f>
        <v>2467603</v>
      </c>
      <c r="F142" s="550">
        <f>SUM(F111+F131)-F80</f>
        <v>2533521</v>
      </c>
      <c r="G142" s="550">
        <f>SUM(G111+G131)-G80</f>
        <v>1480838</v>
      </c>
      <c r="H142" s="330">
        <f t="shared" si="5"/>
        <v>0.8282239950603143</v>
      </c>
      <c r="I142" s="330">
        <f t="shared" si="6"/>
        <v>0.5844980167916508</v>
      </c>
    </row>
    <row r="143" spans="1:9" ht="12">
      <c r="A143" s="10">
        <v>1978</v>
      </c>
      <c r="B143" s="10" t="s">
        <v>5</v>
      </c>
      <c r="C143" s="10">
        <f>SUM(C132+C112)</f>
        <v>5880</v>
      </c>
      <c r="D143" s="10">
        <f>SUM(D132+D112)</f>
        <v>5880</v>
      </c>
      <c r="E143" s="550">
        <f>SUM(E132+E112)</f>
        <v>6098</v>
      </c>
      <c r="F143" s="550">
        <f>SUM(F132+F112)</f>
        <v>21245</v>
      </c>
      <c r="G143" s="550">
        <f>SUM(G132+G112)</f>
        <v>22986</v>
      </c>
      <c r="H143" s="330">
        <f t="shared" si="5"/>
        <v>3.909183673469388</v>
      </c>
      <c r="I143" s="330">
        <f t="shared" si="6"/>
        <v>1.0819486938103082</v>
      </c>
    </row>
    <row r="144" spans="1:9" ht="12">
      <c r="A144" s="10">
        <v>1979</v>
      </c>
      <c r="B144" s="10" t="s">
        <v>6</v>
      </c>
      <c r="C144" s="10">
        <f>SUM(C113+C133)</f>
        <v>3923755</v>
      </c>
      <c r="D144" s="10">
        <f>SUM(D113+D133)</f>
        <v>4397442</v>
      </c>
      <c r="E144" s="550">
        <f>SUM(E113+E133)</f>
        <v>3260239</v>
      </c>
      <c r="F144" s="550">
        <f>SUM(F113+F133)</f>
        <v>3038489</v>
      </c>
      <c r="G144" s="550">
        <f>SUM(G113+G133)</f>
        <v>2680708</v>
      </c>
      <c r="H144" s="330">
        <f t="shared" si="5"/>
        <v>0.683199639121199</v>
      </c>
      <c r="I144" s="330">
        <f t="shared" si="6"/>
        <v>0.8822503553575478</v>
      </c>
    </row>
    <row r="145" spans="1:9" ht="12">
      <c r="A145" s="10">
        <v>1980</v>
      </c>
      <c r="B145" s="10" t="s">
        <v>258</v>
      </c>
      <c r="C145" s="10"/>
      <c r="D145" s="10"/>
      <c r="E145" s="550"/>
      <c r="F145" s="550"/>
      <c r="G145" s="550">
        <f>SUM(G115)</f>
        <v>1248012</v>
      </c>
      <c r="H145" s="330"/>
      <c r="I145" s="330"/>
    </row>
    <row r="146" spans="1:9" ht="12">
      <c r="A146" s="7">
        <v>1982</v>
      </c>
      <c r="B146" s="7" t="s">
        <v>7</v>
      </c>
      <c r="C146" s="7">
        <f aca="true" t="shared" si="7" ref="C146:D148">SUM(C116)</f>
        <v>22000</v>
      </c>
      <c r="D146" s="7">
        <f t="shared" si="7"/>
        <v>22000</v>
      </c>
      <c r="E146" s="552">
        <f aca="true" t="shared" si="8" ref="E146:F148">SUM(E116)</f>
        <v>22000</v>
      </c>
      <c r="F146" s="552">
        <f t="shared" si="8"/>
        <v>22000</v>
      </c>
      <c r="G146" s="552">
        <f>SUM(G116)</f>
        <v>54309</v>
      </c>
      <c r="H146" s="330">
        <f t="shared" si="5"/>
        <v>2.468590909090909</v>
      </c>
      <c r="I146" s="330">
        <f t="shared" si="6"/>
        <v>2.468590909090909</v>
      </c>
    </row>
    <row r="147" spans="1:9" ht="12.75" thickBot="1">
      <c r="A147" s="10">
        <v>1983</v>
      </c>
      <c r="B147" s="10" t="s">
        <v>8</v>
      </c>
      <c r="C147" s="10">
        <f t="shared" si="7"/>
        <v>607081</v>
      </c>
      <c r="D147" s="10">
        <f t="shared" si="7"/>
        <v>607081</v>
      </c>
      <c r="E147" s="550">
        <f t="shared" si="8"/>
        <v>607820</v>
      </c>
      <c r="F147" s="550">
        <f t="shared" si="8"/>
        <v>607820</v>
      </c>
      <c r="G147" s="550">
        <f>SUM(G117)</f>
        <v>607820</v>
      </c>
      <c r="H147" s="330">
        <f t="shared" si="5"/>
        <v>1.0012173004920266</v>
      </c>
      <c r="I147" s="330">
        <f t="shared" si="6"/>
        <v>1</v>
      </c>
    </row>
    <row r="148" spans="1:9" ht="12.75" hidden="1" thickBot="1">
      <c r="A148" s="64">
        <v>1984</v>
      </c>
      <c r="B148" s="10" t="s">
        <v>75</v>
      </c>
      <c r="C148" s="64">
        <f t="shared" si="7"/>
        <v>0</v>
      </c>
      <c r="D148" s="64">
        <f t="shared" si="7"/>
        <v>0</v>
      </c>
      <c r="E148" s="553">
        <f t="shared" si="8"/>
        <v>0</v>
      </c>
      <c r="F148" s="553">
        <f t="shared" si="8"/>
        <v>0</v>
      </c>
      <c r="G148" s="553">
        <f>SUM(G118)</f>
        <v>0</v>
      </c>
      <c r="H148" s="567" t="e">
        <f t="shared" si="5"/>
        <v>#DIV/0!</v>
      </c>
      <c r="I148" s="567" t="e">
        <f t="shared" si="6"/>
        <v>#DIV/0!</v>
      </c>
    </row>
    <row r="149" spans="1:9" ht="12.75" thickBot="1">
      <c r="A149" s="75">
        <v>1985</v>
      </c>
      <c r="B149" s="75" t="s">
        <v>219</v>
      </c>
      <c r="C149" s="75">
        <f>SUM(C138+C139+C140+C142+C144+C146+C147)+C143+C148</f>
        <v>17477643</v>
      </c>
      <c r="D149" s="75">
        <f>SUM(D138+D139+D140+D142+D144+D146+D147)+D143+D148</f>
        <v>18779131</v>
      </c>
      <c r="E149" s="554">
        <f>SUM(E138+E139+E140+E142+E144+E146+E147)+E143+E148</f>
        <v>18347578</v>
      </c>
      <c r="F149" s="554">
        <f>SUM(F138+F139+F140+F142+F144+F146+F147)+F143+F148</f>
        <v>18321699</v>
      </c>
      <c r="G149" s="554">
        <f>SUM(G138+G139+G140+G142+G144+G146+G147)+G143+G148+G145</f>
        <v>18157450</v>
      </c>
      <c r="H149" s="332">
        <f t="shared" si="5"/>
        <v>1.0388958053440043</v>
      </c>
      <c r="I149" s="332">
        <f t="shared" si="6"/>
        <v>0.9910352746216385</v>
      </c>
    </row>
    <row r="150" spans="1:9" ht="12">
      <c r="A150" s="11">
        <v>1986</v>
      </c>
      <c r="B150" s="219" t="s">
        <v>216</v>
      </c>
      <c r="C150" s="219">
        <f>SUM(C120)</f>
        <v>588406</v>
      </c>
      <c r="D150" s="219">
        <f>SUM(D120)</f>
        <v>614353</v>
      </c>
      <c r="E150" s="555">
        <f>SUM(E120)</f>
        <v>257834</v>
      </c>
      <c r="F150" s="555">
        <f>SUM(F120)</f>
        <v>171862</v>
      </c>
      <c r="G150" s="555">
        <f>SUM(G120)</f>
        <v>174818</v>
      </c>
      <c r="H150" s="364">
        <f t="shared" si="5"/>
        <v>0.2971043803088344</v>
      </c>
      <c r="I150" s="364">
        <f t="shared" si="6"/>
        <v>1.0171998463883813</v>
      </c>
    </row>
    <row r="151" spans="1:9" ht="12">
      <c r="A151" s="6">
        <v>1987</v>
      </c>
      <c r="B151" s="11" t="s">
        <v>10</v>
      </c>
      <c r="C151" s="388">
        <f>'2.mell'!C887</f>
        <v>0</v>
      </c>
      <c r="D151" s="388">
        <f>'2.mell'!D887</f>
        <v>0</v>
      </c>
      <c r="E151" s="562">
        <f>'2.mell'!E887</f>
        <v>0</v>
      </c>
      <c r="F151" s="562">
        <f>'2.mell'!F887</f>
        <v>0</v>
      </c>
      <c r="G151" s="562">
        <f>'2.mell'!G887</f>
        <v>0</v>
      </c>
      <c r="H151" s="257"/>
      <c r="I151" s="257"/>
    </row>
    <row r="152" spans="1:9" ht="12.75" thickBot="1">
      <c r="A152" s="72">
        <v>1989</v>
      </c>
      <c r="B152" s="72" t="s">
        <v>492</v>
      </c>
      <c r="C152" s="72">
        <f>SUM('3b.m.'!C47+'3b.m.'!C78)</f>
        <v>130000</v>
      </c>
      <c r="D152" s="72">
        <f>SUM('3b.m.'!D47+'3b.m.'!D78)</f>
        <v>130000</v>
      </c>
      <c r="E152" s="563">
        <f>SUM('3b.m.'!E47+'3b.m.'!E78)</f>
        <v>130000</v>
      </c>
      <c r="F152" s="563">
        <f>SUM('3b.m.'!F47+'3b.m.'!F78)</f>
        <v>130000</v>
      </c>
      <c r="G152" s="563">
        <f>SUM('3b.m.'!G47+'3b.m.'!G78)</f>
        <v>130000</v>
      </c>
      <c r="H152" s="567">
        <f t="shared" si="5"/>
        <v>1</v>
      </c>
      <c r="I152" s="567">
        <f t="shared" si="6"/>
        <v>1</v>
      </c>
    </row>
    <row r="153" spans="1:9" ht="12.75" thickBot="1">
      <c r="A153" s="77">
        <v>1990</v>
      </c>
      <c r="B153" s="77" t="s">
        <v>780</v>
      </c>
      <c r="C153" s="276">
        <f>SUM(C149:C152)</f>
        <v>18196049</v>
      </c>
      <c r="D153" s="276">
        <f>SUM(D149:D152)</f>
        <v>19523484</v>
      </c>
      <c r="E153" s="276">
        <f>SUM(E149:E152)</f>
        <v>18735412</v>
      </c>
      <c r="F153" s="276">
        <f>SUM(F149:F152)</f>
        <v>18623561</v>
      </c>
      <c r="G153" s="276">
        <f>SUM(G149:G152)</f>
        <v>18462268</v>
      </c>
      <c r="H153" s="332">
        <f t="shared" si="5"/>
        <v>1.0146305937074582</v>
      </c>
      <c r="I153" s="332">
        <f t="shared" si="6"/>
        <v>0.9913393040138779</v>
      </c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</sheetData>
  <mergeCells count="2">
    <mergeCell ref="A2:I2"/>
    <mergeCell ref="A1:I1"/>
  </mergeCells>
  <printOptions horizontalCentered="1"/>
  <pageMargins left="0" right="0" top="0.1968503937007874" bottom="0.11811023622047245" header="0.31496062992125984" footer="0"/>
  <pageSetup firstPageNumber="7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51" max="255" man="1"/>
    <brk id="91" max="255" man="1"/>
    <brk id="1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870"/>
  <sheetViews>
    <sheetView zoomScaleSheetLayoutView="100" workbookViewId="0" topLeftCell="A1">
      <selection activeCell="K19" sqref="K19"/>
    </sheetView>
  </sheetViews>
  <sheetFormatPr defaultColWidth="9.00390625" defaultRowHeight="12.75"/>
  <cols>
    <col min="1" max="1" width="6.125" style="0" bestFit="1" customWidth="1"/>
    <col min="2" max="2" width="47.875" style="0" customWidth="1"/>
    <col min="3" max="3" width="11.125" style="0" customWidth="1"/>
    <col min="4" max="4" width="10.00390625" style="0" hidden="1" customWidth="1"/>
    <col min="5" max="5" width="10.25390625" style="0" hidden="1" customWidth="1"/>
    <col min="6" max="6" width="10.25390625" style="0" customWidth="1"/>
    <col min="7" max="7" width="10.875" style="0" customWidth="1"/>
    <col min="8" max="8" width="8.625" style="0" customWidth="1"/>
  </cols>
  <sheetData>
    <row r="1" spans="1:8" ht="12.75">
      <c r="A1" s="670" t="s">
        <v>221</v>
      </c>
      <c r="B1" s="648"/>
      <c r="C1" s="648"/>
      <c r="D1" s="648"/>
      <c r="E1" s="648"/>
      <c r="F1" s="648"/>
      <c r="G1" s="648"/>
      <c r="H1" s="648"/>
    </row>
    <row r="2" spans="1:8" ht="12.75">
      <c r="A2" s="672" t="s">
        <v>792</v>
      </c>
      <c r="B2" s="673"/>
      <c r="C2" s="648"/>
      <c r="D2" s="648"/>
      <c r="E2" s="648"/>
      <c r="F2" s="648"/>
      <c r="G2" s="648"/>
      <c r="H2" s="648"/>
    </row>
    <row r="3" spans="1:2" ht="12.75">
      <c r="A3" s="20"/>
      <c r="B3" s="20"/>
    </row>
    <row r="4" spans="1:9" ht="12.75">
      <c r="A4" s="82"/>
      <c r="B4" s="83"/>
      <c r="C4" s="275"/>
      <c r="D4" s="275"/>
      <c r="E4" s="275"/>
      <c r="F4" s="275"/>
      <c r="G4" s="275"/>
      <c r="H4" s="312"/>
      <c r="I4" s="312" t="s">
        <v>113</v>
      </c>
    </row>
    <row r="5" spans="1:9" ht="12" customHeight="1">
      <c r="A5" s="84" t="s">
        <v>222</v>
      </c>
      <c r="B5" s="14" t="s">
        <v>12</v>
      </c>
      <c r="C5" s="368" t="s">
        <v>675</v>
      </c>
      <c r="D5" s="368" t="s">
        <v>363</v>
      </c>
      <c r="E5" s="368" t="s">
        <v>363</v>
      </c>
      <c r="F5" s="368" t="s">
        <v>363</v>
      </c>
      <c r="G5" s="595" t="s">
        <v>343</v>
      </c>
      <c r="H5" s="329" t="s">
        <v>810</v>
      </c>
      <c r="I5" s="329" t="s">
        <v>810</v>
      </c>
    </row>
    <row r="6" spans="1:9" ht="12.75">
      <c r="A6" s="15"/>
      <c r="B6" s="142" t="s">
        <v>223</v>
      </c>
      <c r="C6" s="15" t="s">
        <v>13</v>
      </c>
      <c r="D6" s="15" t="s">
        <v>13</v>
      </c>
      <c r="E6" s="15" t="s">
        <v>13</v>
      </c>
      <c r="F6" s="15" t="s">
        <v>13</v>
      </c>
      <c r="G6" s="596" t="s">
        <v>344</v>
      </c>
      <c r="H6" s="15"/>
      <c r="I6" s="15"/>
    </row>
    <row r="7" spans="1:9" ht="13.5" thickBot="1">
      <c r="A7" s="86"/>
      <c r="B7" s="132"/>
      <c r="C7" s="86" t="s">
        <v>676</v>
      </c>
      <c r="D7" s="86" t="s">
        <v>364</v>
      </c>
      <c r="E7" s="86" t="s">
        <v>484</v>
      </c>
      <c r="F7" s="86" t="s">
        <v>591</v>
      </c>
      <c r="G7" s="597" t="s">
        <v>345</v>
      </c>
      <c r="H7" s="86" t="s">
        <v>480</v>
      </c>
      <c r="I7" s="86" t="s">
        <v>481</v>
      </c>
    </row>
    <row r="8" spans="1:9" ht="13.5" thickBot="1">
      <c r="A8" s="86" t="s">
        <v>224</v>
      </c>
      <c r="B8" s="132" t="s">
        <v>227</v>
      </c>
      <c r="C8" s="86" t="s">
        <v>16</v>
      </c>
      <c r="D8" s="86" t="s">
        <v>17</v>
      </c>
      <c r="E8" s="86" t="s">
        <v>17</v>
      </c>
      <c r="F8" s="86" t="s">
        <v>17</v>
      </c>
      <c r="G8" s="86" t="s">
        <v>18</v>
      </c>
      <c r="H8" s="227" t="s">
        <v>19</v>
      </c>
      <c r="I8" s="227" t="s">
        <v>187</v>
      </c>
    </row>
    <row r="9" spans="1:9" ht="12.75">
      <c r="A9" s="3">
        <v>2305</v>
      </c>
      <c r="B9" s="88" t="s">
        <v>105</v>
      </c>
      <c r="C9" s="323"/>
      <c r="D9" s="323"/>
      <c r="E9" s="323"/>
      <c r="F9" s="323"/>
      <c r="G9" s="323"/>
      <c r="H9" s="323"/>
      <c r="I9" s="323"/>
    </row>
    <row r="10" spans="1:9" ht="12.75">
      <c r="A10" s="90"/>
      <c r="B10" s="91" t="s">
        <v>231</v>
      </c>
      <c r="C10" s="64">
        <v>101386</v>
      </c>
      <c r="D10" s="64">
        <v>101386</v>
      </c>
      <c r="E10" s="64">
        <v>103202</v>
      </c>
      <c r="F10" s="64">
        <v>104071</v>
      </c>
      <c r="G10" s="64">
        <v>104071</v>
      </c>
      <c r="H10" s="331">
        <f>G10/C10</f>
        <v>1.0264829463634033</v>
      </c>
      <c r="I10" s="331">
        <f>G10/F10</f>
        <v>1</v>
      </c>
    </row>
    <row r="11" spans="1:9" ht="12.75">
      <c r="A11" s="90"/>
      <c r="B11" s="91" t="s">
        <v>298</v>
      </c>
      <c r="C11" s="64">
        <v>8733</v>
      </c>
      <c r="D11" s="64">
        <v>8733</v>
      </c>
      <c r="E11" s="64">
        <v>8733</v>
      </c>
      <c r="F11" s="64">
        <v>8733</v>
      </c>
      <c r="G11" s="64">
        <v>8733</v>
      </c>
      <c r="H11" s="331">
        <f aca="true" t="shared" si="0" ref="H11:H73">G11/C11</f>
        <v>1</v>
      </c>
      <c r="I11" s="331">
        <f aca="true" t="shared" si="1" ref="I11:I73">G11/F11</f>
        <v>1</v>
      </c>
    </row>
    <row r="12" spans="1:9" ht="12.75">
      <c r="A12" s="90"/>
      <c r="B12" s="91" t="s">
        <v>208</v>
      </c>
      <c r="C12" s="64"/>
      <c r="D12" s="64"/>
      <c r="E12" s="64"/>
      <c r="F12" s="64"/>
      <c r="G12" s="64"/>
      <c r="H12" s="331"/>
      <c r="I12" s="331"/>
    </row>
    <row r="13" spans="1:9" ht="12.75">
      <c r="A13" s="90"/>
      <c r="B13" s="91" t="s">
        <v>48</v>
      </c>
      <c r="C13" s="64">
        <v>2500</v>
      </c>
      <c r="D13" s="64">
        <v>2500</v>
      </c>
      <c r="E13" s="64">
        <v>2500</v>
      </c>
      <c r="F13" s="64">
        <v>2500</v>
      </c>
      <c r="G13" s="64">
        <v>3190</v>
      </c>
      <c r="H13" s="331">
        <f t="shared" si="0"/>
        <v>1.276</v>
      </c>
      <c r="I13" s="331">
        <f t="shared" si="1"/>
        <v>1.276</v>
      </c>
    </row>
    <row r="14" spans="1:9" ht="12.75">
      <c r="A14" s="90"/>
      <c r="B14" s="91" t="s">
        <v>49</v>
      </c>
      <c r="C14" s="64">
        <v>7600</v>
      </c>
      <c r="D14" s="64">
        <v>7600</v>
      </c>
      <c r="E14" s="64">
        <v>7600</v>
      </c>
      <c r="F14" s="64">
        <v>7600</v>
      </c>
      <c r="G14" s="64">
        <v>7600</v>
      </c>
      <c r="H14" s="331">
        <f t="shared" si="0"/>
        <v>1</v>
      </c>
      <c r="I14" s="331">
        <f t="shared" si="1"/>
        <v>1</v>
      </c>
    </row>
    <row r="15" spans="1:9" ht="12.75">
      <c r="A15" s="90"/>
      <c r="B15" s="91" t="s">
        <v>256</v>
      </c>
      <c r="C15" s="64">
        <v>1900</v>
      </c>
      <c r="D15" s="64">
        <v>1900</v>
      </c>
      <c r="E15" s="64">
        <v>1900</v>
      </c>
      <c r="F15" s="64">
        <v>1900</v>
      </c>
      <c r="G15" s="64">
        <v>1900</v>
      </c>
      <c r="H15" s="331">
        <f t="shared" si="0"/>
        <v>1</v>
      </c>
      <c r="I15" s="331">
        <f t="shared" si="1"/>
        <v>1</v>
      </c>
    </row>
    <row r="16" spans="1:9" ht="12.75">
      <c r="A16" s="90"/>
      <c r="B16" s="91" t="s">
        <v>257</v>
      </c>
      <c r="C16" s="64">
        <v>100</v>
      </c>
      <c r="D16" s="64">
        <v>100</v>
      </c>
      <c r="E16" s="64">
        <v>100</v>
      </c>
      <c r="F16" s="64">
        <v>114</v>
      </c>
      <c r="G16" s="64">
        <v>114</v>
      </c>
      <c r="H16" s="331">
        <f t="shared" si="0"/>
        <v>1.14</v>
      </c>
      <c r="I16" s="331">
        <f t="shared" si="1"/>
        <v>1</v>
      </c>
    </row>
    <row r="17" spans="1:9" ht="12.75">
      <c r="A17" s="90"/>
      <c r="B17" s="91" t="s">
        <v>50</v>
      </c>
      <c r="C17" s="64"/>
      <c r="D17" s="64"/>
      <c r="E17" s="64"/>
      <c r="F17" s="64">
        <v>250</v>
      </c>
      <c r="G17" s="64">
        <v>250</v>
      </c>
      <c r="H17" s="331"/>
      <c r="I17" s="331">
        <f t="shared" si="1"/>
        <v>1</v>
      </c>
    </row>
    <row r="18" spans="1:9" ht="12.75">
      <c r="A18" s="90"/>
      <c r="B18" s="91" t="s">
        <v>260</v>
      </c>
      <c r="C18" s="64"/>
      <c r="D18" s="64"/>
      <c r="E18" s="64"/>
      <c r="F18" s="64"/>
      <c r="G18" s="64"/>
      <c r="H18" s="331"/>
      <c r="I18" s="331"/>
    </row>
    <row r="19" spans="1:9" ht="13.5" thickBot="1">
      <c r="A19" s="90"/>
      <c r="B19" s="91" t="s">
        <v>78</v>
      </c>
      <c r="C19" s="64"/>
      <c r="D19" s="64"/>
      <c r="E19" s="64">
        <v>153</v>
      </c>
      <c r="F19" s="64">
        <v>153</v>
      </c>
      <c r="G19" s="64">
        <v>153</v>
      </c>
      <c r="H19" s="331"/>
      <c r="I19" s="331">
        <f t="shared" si="1"/>
        <v>1</v>
      </c>
    </row>
    <row r="20" spans="1:9" ht="13.5" thickBot="1">
      <c r="A20" s="93"/>
      <c r="B20" s="94" t="s">
        <v>287</v>
      </c>
      <c r="C20" s="9">
        <f>SUM(C10:C19)</f>
        <v>122219</v>
      </c>
      <c r="D20" s="9">
        <f>SUM(D10:D19)</f>
        <v>122219</v>
      </c>
      <c r="E20" s="9">
        <f>SUM(E10:E19)</f>
        <v>124188</v>
      </c>
      <c r="F20" s="9">
        <f>SUM(F10:F19)</f>
        <v>125321</v>
      </c>
      <c r="G20" s="9">
        <f>SUM(G10:G19)</f>
        <v>126011</v>
      </c>
      <c r="H20" s="332">
        <f t="shared" si="0"/>
        <v>1.0310262725108208</v>
      </c>
      <c r="I20" s="332">
        <f t="shared" si="1"/>
        <v>1.0055058609490828</v>
      </c>
    </row>
    <row r="21" spans="1:9" ht="13.5" thickBot="1">
      <c r="A21" s="3"/>
      <c r="B21" s="313" t="s">
        <v>247</v>
      </c>
      <c r="C21" s="300"/>
      <c r="D21" s="300">
        <v>9791</v>
      </c>
      <c r="E21" s="300">
        <v>9791</v>
      </c>
      <c r="F21" s="300">
        <v>9791</v>
      </c>
      <c r="G21" s="300">
        <v>9791</v>
      </c>
      <c r="H21" s="331"/>
      <c r="I21" s="331">
        <f t="shared" si="1"/>
        <v>1</v>
      </c>
    </row>
    <row r="22" spans="1:9" ht="13.5" thickBot="1">
      <c r="A22" s="3"/>
      <c r="B22" s="314" t="s">
        <v>102</v>
      </c>
      <c r="C22" s="9">
        <f>SUM(C20:C21)</f>
        <v>122219</v>
      </c>
      <c r="D22" s="9">
        <f>SUM(D20:D21)</f>
        <v>132010</v>
      </c>
      <c r="E22" s="9">
        <f>SUM(E20:E21)</f>
        <v>133979</v>
      </c>
      <c r="F22" s="9">
        <f>SUM(F20:F21)</f>
        <v>135112</v>
      </c>
      <c r="G22" s="9">
        <f>SUM(G20:G21)</f>
        <v>135802</v>
      </c>
      <c r="H22" s="332">
        <f t="shared" si="0"/>
        <v>1.1111365663276578</v>
      </c>
      <c r="I22" s="332">
        <f t="shared" si="1"/>
        <v>1.0051068742968796</v>
      </c>
    </row>
    <row r="23" spans="1:9" ht="12.75">
      <c r="A23" s="90"/>
      <c r="B23" s="91" t="s">
        <v>288</v>
      </c>
      <c r="C23" s="64">
        <v>66112</v>
      </c>
      <c r="D23" s="64">
        <v>67366</v>
      </c>
      <c r="E23" s="64">
        <v>68796</v>
      </c>
      <c r="F23" s="64">
        <v>69395</v>
      </c>
      <c r="G23" s="64">
        <v>69395</v>
      </c>
      <c r="H23" s="331">
        <f t="shared" si="0"/>
        <v>1.049658155856728</v>
      </c>
      <c r="I23" s="331">
        <f t="shared" si="1"/>
        <v>1</v>
      </c>
    </row>
    <row r="24" spans="1:9" ht="12.75">
      <c r="A24" s="90"/>
      <c r="B24" s="91" t="s">
        <v>289</v>
      </c>
      <c r="C24" s="64">
        <v>16811</v>
      </c>
      <c r="D24" s="64">
        <v>17193</v>
      </c>
      <c r="E24" s="64">
        <v>17579</v>
      </c>
      <c r="F24" s="64">
        <v>17740</v>
      </c>
      <c r="G24" s="64">
        <v>17740</v>
      </c>
      <c r="H24" s="331">
        <f t="shared" si="0"/>
        <v>1.055261435964547</v>
      </c>
      <c r="I24" s="331">
        <f t="shared" si="1"/>
        <v>1</v>
      </c>
    </row>
    <row r="25" spans="1:9" ht="12.75">
      <c r="A25" s="90"/>
      <c r="B25" s="91" t="s">
        <v>290</v>
      </c>
      <c r="C25" s="64">
        <v>39296</v>
      </c>
      <c r="D25" s="64">
        <v>47451</v>
      </c>
      <c r="E25" s="64">
        <v>47604</v>
      </c>
      <c r="F25" s="64">
        <v>47977</v>
      </c>
      <c r="G25" s="64">
        <v>48667</v>
      </c>
      <c r="H25" s="331">
        <f t="shared" si="0"/>
        <v>1.238472109120521</v>
      </c>
      <c r="I25" s="331">
        <f t="shared" si="1"/>
        <v>1.0143818913229257</v>
      </c>
    </row>
    <row r="26" spans="1:9" ht="12.75">
      <c r="A26" s="96"/>
      <c r="B26" s="97" t="s">
        <v>294</v>
      </c>
      <c r="C26" s="64"/>
      <c r="D26" s="64"/>
      <c r="E26" s="64"/>
      <c r="F26" s="64"/>
      <c r="G26" s="64"/>
      <c r="H26" s="331"/>
      <c r="I26" s="331"/>
    </row>
    <row r="27" spans="1:9" ht="12.75">
      <c r="A27" s="96"/>
      <c r="B27" s="97" t="s">
        <v>317</v>
      </c>
      <c r="C27" s="64"/>
      <c r="D27" s="255">
        <v>8155</v>
      </c>
      <c r="E27" s="255">
        <v>8155</v>
      </c>
      <c r="F27" s="255">
        <v>8155</v>
      </c>
      <c r="G27" s="255">
        <v>8155</v>
      </c>
      <c r="H27" s="331"/>
      <c r="I27" s="331">
        <f t="shared" si="1"/>
        <v>1</v>
      </c>
    </row>
    <row r="28" spans="1:9" ht="12.75">
      <c r="A28" s="90"/>
      <c r="B28" s="296" t="s">
        <v>728</v>
      </c>
      <c r="C28" s="98"/>
      <c r="D28" s="98"/>
      <c r="E28" s="98"/>
      <c r="F28" s="98"/>
      <c r="G28" s="98"/>
      <c r="H28" s="331"/>
      <c r="I28" s="331"/>
    </row>
    <row r="29" spans="1:9" ht="13.5" thickBot="1">
      <c r="A29" s="90"/>
      <c r="B29" s="91" t="s">
        <v>291</v>
      </c>
      <c r="C29" s="64"/>
      <c r="D29" s="64"/>
      <c r="E29" s="64"/>
      <c r="F29" s="64"/>
      <c r="G29" s="64"/>
      <c r="H29" s="331"/>
      <c r="I29" s="331"/>
    </row>
    <row r="30" spans="1:9" ht="13.5" thickBot="1">
      <c r="A30" s="90"/>
      <c r="B30" s="94" t="s">
        <v>292</v>
      </c>
      <c r="C30" s="9">
        <f>SUM(C23:C29)-C26</f>
        <v>122219</v>
      </c>
      <c r="D30" s="9">
        <f>SUM(D23:D29)-D26-D27</f>
        <v>132010</v>
      </c>
      <c r="E30" s="9">
        <f>SUM(E23:E29)-E26-E27</f>
        <v>133979</v>
      </c>
      <c r="F30" s="9">
        <f>SUM(F23:F29)-F26-F27</f>
        <v>135112</v>
      </c>
      <c r="G30" s="9">
        <f>SUM(G23:G29)-G26-G27</f>
        <v>135802</v>
      </c>
      <c r="H30" s="332">
        <f t="shared" si="0"/>
        <v>1.1111365663276578</v>
      </c>
      <c r="I30" s="332">
        <f t="shared" si="1"/>
        <v>1.0051068742968796</v>
      </c>
    </row>
    <row r="31" spans="1:9" ht="13.5" thickBot="1">
      <c r="A31" s="90"/>
      <c r="B31" s="516" t="s">
        <v>10</v>
      </c>
      <c r="C31" s="9"/>
      <c r="D31" s="9"/>
      <c r="E31" s="9"/>
      <c r="F31" s="9"/>
      <c r="G31" s="9"/>
      <c r="H31" s="331"/>
      <c r="I31" s="331"/>
    </row>
    <row r="32" spans="1:9" ht="13.5" thickBot="1">
      <c r="A32" s="100"/>
      <c r="B32" s="314" t="s">
        <v>102</v>
      </c>
      <c r="C32" s="72">
        <f>SUM(C30:C31)</f>
        <v>122219</v>
      </c>
      <c r="D32" s="72">
        <f>SUM(D30:D31)</f>
        <v>132010</v>
      </c>
      <c r="E32" s="72">
        <f>SUM(E30:E31)</f>
        <v>133979</v>
      </c>
      <c r="F32" s="72">
        <f>SUM(F30:F31)</f>
        <v>135112</v>
      </c>
      <c r="G32" s="72">
        <f>SUM(G30:G31)</f>
        <v>135802</v>
      </c>
      <c r="H32" s="332">
        <f t="shared" si="0"/>
        <v>1.1111365663276578</v>
      </c>
      <c r="I32" s="332">
        <f t="shared" si="1"/>
        <v>1.0051068742968796</v>
      </c>
    </row>
    <row r="33" spans="1:9" ht="12.75">
      <c r="A33" s="3">
        <v>2309</v>
      </c>
      <c r="B33" s="89" t="s">
        <v>412</v>
      </c>
      <c r="C33" s="104"/>
      <c r="D33" s="104"/>
      <c r="E33" s="104"/>
      <c r="F33" s="104"/>
      <c r="G33" s="104"/>
      <c r="H33" s="331"/>
      <c r="I33" s="331"/>
    </row>
    <row r="34" spans="1:9" ht="12.75">
      <c r="A34" s="90"/>
      <c r="B34" s="91" t="s">
        <v>231</v>
      </c>
      <c r="C34" s="64">
        <v>112771</v>
      </c>
      <c r="D34" s="64">
        <v>112771</v>
      </c>
      <c r="E34" s="64">
        <v>114258</v>
      </c>
      <c r="F34" s="64">
        <v>115113</v>
      </c>
      <c r="G34" s="64">
        <v>115113</v>
      </c>
      <c r="H34" s="331">
        <f t="shared" si="0"/>
        <v>1.0207677505741724</v>
      </c>
      <c r="I34" s="331">
        <f t="shared" si="1"/>
        <v>1</v>
      </c>
    </row>
    <row r="35" spans="1:9" ht="12.75">
      <c r="A35" s="90"/>
      <c r="B35" s="91" t="s">
        <v>298</v>
      </c>
      <c r="C35" s="64">
        <v>10649</v>
      </c>
      <c r="D35" s="64">
        <v>10649</v>
      </c>
      <c r="E35" s="64">
        <v>10649</v>
      </c>
      <c r="F35" s="64">
        <v>10649</v>
      </c>
      <c r="G35" s="64">
        <v>10649</v>
      </c>
      <c r="H35" s="331">
        <f t="shared" si="0"/>
        <v>1</v>
      </c>
      <c r="I35" s="331">
        <f t="shared" si="1"/>
        <v>1</v>
      </c>
    </row>
    <row r="36" spans="1:9" ht="12.75">
      <c r="A36" s="90"/>
      <c r="B36" s="91" t="s">
        <v>208</v>
      </c>
      <c r="C36" s="64"/>
      <c r="D36" s="64"/>
      <c r="E36" s="64"/>
      <c r="F36" s="64"/>
      <c r="G36" s="64"/>
      <c r="H36" s="331"/>
      <c r="I36" s="331"/>
    </row>
    <row r="37" spans="1:9" ht="12.75">
      <c r="A37" s="90"/>
      <c r="B37" s="91" t="s">
        <v>48</v>
      </c>
      <c r="C37" s="64">
        <v>800</v>
      </c>
      <c r="D37" s="64">
        <v>800</v>
      </c>
      <c r="E37" s="64">
        <v>800</v>
      </c>
      <c r="F37" s="64">
        <v>800</v>
      </c>
      <c r="G37" s="64">
        <v>948</v>
      </c>
      <c r="H37" s="331">
        <f t="shared" si="0"/>
        <v>1.185</v>
      </c>
      <c r="I37" s="331">
        <f t="shared" si="1"/>
        <v>1.185</v>
      </c>
    </row>
    <row r="38" spans="1:9" ht="12.75">
      <c r="A38" s="90"/>
      <c r="B38" s="91" t="s">
        <v>49</v>
      </c>
      <c r="C38" s="64">
        <v>6150</v>
      </c>
      <c r="D38" s="64">
        <v>6150</v>
      </c>
      <c r="E38" s="64">
        <v>6150</v>
      </c>
      <c r="F38" s="64">
        <v>6150</v>
      </c>
      <c r="G38" s="64">
        <v>6150</v>
      </c>
      <c r="H38" s="331">
        <f t="shared" si="0"/>
        <v>1</v>
      </c>
      <c r="I38" s="331">
        <f t="shared" si="1"/>
        <v>1</v>
      </c>
    </row>
    <row r="39" spans="1:9" ht="12.75">
      <c r="A39" s="90"/>
      <c r="B39" s="91" t="s">
        <v>256</v>
      </c>
      <c r="C39" s="64">
        <v>1540</v>
      </c>
      <c r="D39" s="64">
        <v>1540</v>
      </c>
      <c r="E39" s="64">
        <v>1540</v>
      </c>
      <c r="F39" s="64">
        <v>2840</v>
      </c>
      <c r="G39" s="64">
        <v>3440</v>
      </c>
      <c r="H39" s="331">
        <f t="shared" si="0"/>
        <v>2.2337662337662336</v>
      </c>
      <c r="I39" s="331">
        <f t="shared" si="1"/>
        <v>1.2112676056338028</v>
      </c>
    </row>
    <row r="40" spans="1:9" ht="12.75">
      <c r="A40" s="90"/>
      <c r="B40" s="91" t="s">
        <v>257</v>
      </c>
      <c r="C40" s="64">
        <v>150</v>
      </c>
      <c r="D40" s="64">
        <v>150</v>
      </c>
      <c r="E40" s="64">
        <v>150</v>
      </c>
      <c r="F40" s="64">
        <v>150</v>
      </c>
      <c r="G40" s="64">
        <v>150</v>
      </c>
      <c r="H40" s="331">
        <f t="shared" si="0"/>
        <v>1</v>
      </c>
      <c r="I40" s="331">
        <f t="shared" si="1"/>
        <v>1</v>
      </c>
    </row>
    <row r="41" spans="1:9" ht="12.75">
      <c r="A41" s="90"/>
      <c r="B41" s="91" t="s">
        <v>50</v>
      </c>
      <c r="C41" s="64"/>
      <c r="D41" s="64"/>
      <c r="E41" s="64"/>
      <c r="F41" s="64"/>
      <c r="G41" s="64"/>
      <c r="H41" s="331"/>
      <c r="I41" s="331"/>
    </row>
    <row r="42" spans="1:9" ht="12.75">
      <c r="A42" s="90"/>
      <c r="B42" s="91" t="s">
        <v>260</v>
      </c>
      <c r="C42" s="64"/>
      <c r="D42" s="64"/>
      <c r="E42" s="64"/>
      <c r="F42" s="64"/>
      <c r="G42" s="64"/>
      <c r="H42" s="331"/>
      <c r="I42" s="331"/>
    </row>
    <row r="43" spans="1:9" ht="13.5" thickBot="1">
      <c r="A43" s="90"/>
      <c r="B43" s="91" t="s">
        <v>78</v>
      </c>
      <c r="C43" s="64"/>
      <c r="D43" s="64"/>
      <c r="E43" s="64">
        <v>500</v>
      </c>
      <c r="F43" s="64">
        <v>580</v>
      </c>
      <c r="G43" s="64">
        <v>580</v>
      </c>
      <c r="H43" s="331"/>
      <c r="I43" s="331">
        <f t="shared" si="1"/>
        <v>1</v>
      </c>
    </row>
    <row r="44" spans="1:9" ht="13.5" thickBot="1">
      <c r="A44" s="93"/>
      <c r="B44" s="94" t="s">
        <v>287</v>
      </c>
      <c r="C44" s="9">
        <f>SUM(C34:C43)</f>
        <v>132060</v>
      </c>
      <c r="D44" s="9">
        <f>SUM(D34:D43)</f>
        <v>132060</v>
      </c>
      <c r="E44" s="9">
        <f>SUM(E34:E43)</f>
        <v>134047</v>
      </c>
      <c r="F44" s="9">
        <f>SUM(F34:F43)</f>
        <v>136282</v>
      </c>
      <c r="G44" s="9">
        <f>SUM(G34:G43)</f>
        <v>137030</v>
      </c>
      <c r="H44" s="332">
        <f t="shared" si="0"/>
        <v>1.0376344086021505</v>
      </c>
      <c r="I44" s="332">
        <f t="shared" si="1"/>
        <v>1.0054886191866865</v>
      </c>
    </row>
    <row r="45" spans="1:9" ht="13.5" thickBot="1">
      <c r="A45" s="3"/>
      <c r="B45" s="313" t="s">
        <v>247</v>
      </c>
      <c r="C45" s="64"/>
      <c r="D45" s="64">
        <v>9917</v>
      </c>
      <c r="E45" s="64">
        <v>9917</v>
      </c>
      <c r="F45" s="64">
        <v>9917</v>
      </c>
      <c r="G45" s="64">
        <v>9917</v>
      </c>
      <c r="H45" s="331"/>
      <c r="I45" s="331">
        <f t="shared" si="1"/>
        <v>1</v>
      </c>
    </row>
    <row r="46" spans="1:9" ht="13.5" thickBot="1">
      <c r="A46" s="3"/>
      <c r="B46" s="314" t="s">
        <v>102</v>
      </c>
      <c r="C46" s="9">
        <f>SUM(C44:C45)</f>
        <v>132060</v>
      </c>
      <c r="D46" s="9">
        <f>SUM(D44:D45)</f>
        <v>141977</v>
      </c>
      <c r="E46" s="9">
        <f>SUM(E44:E45)</f>
        <v>143964</v>
      </c>
      <c r="F46" s="9">
        <f>SUM(F44:F45)</f>
        <v>146199</v>
      </c>
      <c r="G46" s="9">
        <f>SUM(G44:G45)</f>
        <v>146947</v>
      </c>
      <c r="H46" s="332">
        <f t="shared" si="0"/>
        <v>1.112729062547327</v>
      </c>
      <c r="I46" s="332">
        <f t="shared" si="1"/>
        <v>1.0051163140650756</v>
      </c>
    </row>
    <row r="47" spans="1:9" ht="12.75">
      <c r="A47" s="90"/>
      <c r="B47" s="91" t="s">
        <v>288</v>
      </c>
      <c r="C47" s="64">
        <v>75753</v>
      </c>
      <c r="D47" s="64">
        <v>76582</v>
      </c>
      <c r="E47" s="64">
        <v>77753</v>
      </c>
      <c r="F47" s="64">
        <v>78245</v>
      </c>
      <c r="G47" s="64">
        <v>78245</v>
      </c>
      <c r="H47" s="331">
        <f t="shared" si="0"/>
        <v>1.0328963869417713</v>
      </c>
      <c r="I47" s="331">
        <f t="shared" si="1"/>
        <v>1</v>
      </c>
    </row>
    <row r="48" spans="1:9" ht="12.75">
      <c r="A48" s="90"/>
      <c r="B48" s="91" t="s">
        <v>289</v>
      </c>
      <c r="C48" s="64">
        <v>20043</v>
      </c>
      <c r="D48" s="64">
        <v>20266</v>
      </c>
      <c r="E48" s="64">
        <v>20582</v>
      </c>
      <c r="F48" s="64">
        <v>20715</v>
      </c>
      <c r="G48" s="64">
        <v>20715</v>
      </c>
      <c r="H48" s="331">
        <f t="shared" si="0"/>
        <v>1.033527914982787</v>
      </c>
      <c r="I48" s="331">
        <f t="shared" si="1"/>
        <v>1</v>
      </c>
    </row>
    <row r="49" spans="1:9" ht="12.75">
      <c r="A49" s="90"/>
      <c r="B49" s="91" t="s">
        <v>290</v>
      </c>
      <c r="C49" s="64">
        <v>36264</v>
      </c>
      <c r="D49" s="64">
        <v>43947</v>
      </c>
      <c r="E49" s="64">
        <v>44447</v>
      </c>
      <c r="F49" s="64">
        <v>46057</v>
      </c>
      <c r="G49" s="64">
        <v>46805</v>
      </c>
      <c r="H49" s="331">
        <f t="shared" si="0"/>
        <v>1.2906739466137216</v>
      </c>
      <c r="I49" s="331">
        <f t="shared" si="1"/>
        <v>1.0162407451636015</v>
      </c>
    </row>
    <row r="50" spans="1:9" ht="12.75">
      <c r="A50" s="90"/>
      <c r="B50" s="97" t="s">
        <v>413</v>
      </c>
      <c r="C50" s="98"/>
      <c r="D50" s="98">
        <v>604</v>
      </c>
      <c r="E50" s="98">
        <v>604</v>
      </c>
      <c r="F50" s="98">
        <v>604</v>
      </c>
      <c r="G50" s="98">
        <v>604</v>
      </c>
      <c r="H50" s="331"/>
      <c r="I50" s="331">
        <f t="shared" si="1"/>
        <v>1</v>
      </c>
    </row>
    <row r="51" spans="1:9" ht="12.75">
      <c r="A51" s="90"/>
      <c r="B51" s="97" t="s">
        <v>317</v>
      </c>
      <c r="C51" s="98"/>
      <c r="D51" s="98"/>
      <c r="E51" s="98"/>
      <c r="F51" s="98"/>
      <c r="G51" s="98"/>
      <c r="H51" s="331"/>
      <c r="I51" s="331"/>
    </row>
    <row r="52" spans="1:9" ht="12.75">
      <c r="A52" s="90"/>
      <c r="B52" s="296" t="s">
        <v>728</v>
      </c>
      <c r="C52" s="64"/>
      <c r="D52" s="64"/>
      <c r="E52" s="64"/>
      <c r="F52" s="64"/>
      <c r="G52" s="64"/>
      <c r="H52" s="331"/>
      <c r="I52" s="331"/>
    </row>
    <row r="53" spans="1:9" ht="13.5" thickBot="1">
      <c r="A53" s="90"/>
      <c r="B53" s="91" t="s">
        <v>291</v>
      </c>
      <c r="C53" s="64"/>
      <c r="D53" s="64">
        <v>1182</v>
      </c>
      <c r="E53" s="64">
        <v>1182</v>
      </c>
      <c r="F53" s="64">
        <v>1182</v>
      </c>
      <c r="G53" s="64">
        <v>1182</v>
      </c>
      <c r="H53" s="331"/>
      <c r="I53" s="331">
        <f t="shared" si="1"/>
        <v>1</v>
      </c>
    </row>
    <row r="54" spans="1:9" ht="13.5" thickBot="1">
      <c r="A54" s="90"/>
      <c r="B54" s="94" t="s">
        <v>292</v>
      </c>
      <c r="C54" s="9">
        <f>SUM(C47:C53)-C50</f>
        <v>132060</v>
      </c>
      <c r="D54" s="9">
        <f>SUM(D47:D53)-D50</f>
        <v>141977</v>
      </c>
      <c r="E54" s="9">
        <f>SUM(E47:E53)-E50</f>
        <v>143964</v>
      </c>
      <c r="F54" s="9">
        <f>SUM(F47:F53)-F50</f>
        <v>146199</v>
      </c>
      <c r="G54" s="9">
        <f>SUM(G47:G53)-G50</f>
        <v>146947</v>
      </c>
      <c r="H54" s="332">
        <f t="shared" si="0"/>
        <v>1.112729062547327</v>
      </c>
      <c r="I54" s="332">
        <f t="shared" si="1"/>
        <v>1.0051163140650756</v>
      </c>
    </row>
    <row r="55" spans="1:9" ht="13.5" thickBot="1">
      <c r="A55" s="90"/>
      <c r="B55" s="516" t="s">
        <v>10</v>
      </c>
      <c r="C55" s="517"/>
      <c r="D55" s="517"/>
      <c r="E55" s="517"/>
      <c r="F55" s="517"/>
      <c r="G55" s="517"/>
      <c r="H55" s="331"/>
      <c r="I55" s="331"/>
    </row>
    <row r="56" spans="1:9" ht="13.5" thickBot="1">
      <c r="A56" s="100"/>
      <c r="B56" s="314" t="s">
        <v>102</v>
      </c>
      <c r="C56" s="72">
        <f>SUM(C54:C55)</f>
        <v>132060</v>
      </c>
      <c r="D56" s="72">
        <f>SUM(D54:D55)</f>
        <v>141977</v>
      </c>
      <c r="E56" s="72">
        <f>SUM(E54:E55)</f>
        <v>143964</v>
      </c>
      <c r="F56" s="72">
        <f>SUM(F54:F55)</f>
        <v>146199</v>
      </c>
      <c r="G56" s="72">
        <f>SUM(G54:G55)</f>
        <v>146947</v>
      </c>
      <c r="H56" s="332">
        <f t="shared" si="0"/>
        <v>1.112729062547327</v>
      </c>
      <c r="I56" s="332">
        <f t="shared" si="1"/>
        <v>1.0051163140650756</v>
      </c>
    </row>
    <row r="57" spans="1:9" ht="12.75">
      <c r="A57" s="338">
        <v>2310</v>
      </c>
      <c r="B57" s="89" t="s">
        <v>414</v>
      </c>
      <c r="C57" s="89"/>
      <c r="D57" s="89"/>
      <c r="E57" s="89"/>
      <c r="F57" s="89"/>
      <c r="G57" s="89"/>
      <c r="H57" s="331"/>
      <c r="I57" s="331"/>
    </row>
    <row r="58" spans="1:9" ht="12.75">
      <c r="A58" s="90"/>
      <c r="B58" s="91" t="s">
        <v>231</v>
      </c>
      <c r="C58" s="64">
        <v>60191</v>
      </c>
      <c r="D58" s="64">
        <v>60191</v>
      </c>
      <c r="E58" s="64">
        <v>60676</v>
      </c>
      <c r="F58" s="64">
        <v>61289</v>
      </c>
      <c r="G58" s="64">
        <v>61289</v>
      </c>
      <c r="H58" s="331">
        <f t="shared" si="0"/>
        <v>1.018241929856623</v>
      </c>
      <c r="I58" s="331">
        <f t="shared" si="1"/>
        <v>1</v>
      </c>
    </row>
    <row r="59" spans="1:9" ht="12.75">
      <c r="A59" s="90"/>
      <c r="B59" s="91" t="s">
        <v>298</v>
      </c>
      <c r="C59" s="64">
        <v>5588</v>
      </c>
      <c r="D59" s="64">
        <v>5588</v>
      </c>
      <c r="E59" s="64">
        <v>5588</v>
      </c>
      <c r="F59" s="64">
        <v>5588</v>
      </c>
      <c r="G59" s="64">
        <v>5588</v>
      </c>
      <c r="H59" s="331">
        <f t="shared" si="0"/>
        <v>1</v>
      </c>
      <c r="I59" s="331">
        <f t="shared" si="1"/>
        <v>1</v>
      </c>
    </row>
    <row r="60" spans="1:9" ht="12.75">
      <c r="A60" s="90"/>
      <c r="B60" s="91" t="s">
        <v>208</v>
      </c>
      <c r="C60" s="64"/>
      <c r="D60" s="64"/>
      <c r="E60" s="64"/>
      <c r="F60" s="64"/>
      <c r="G60" s="64"/>
      <c r="H60" s="331"/>
      <c r="I60" s="331"/>
    </row>
    <row r="61" spans="1:9" ht="12.75">
      <c r="A61" s="90"/>
      <c r="B61" s="91" t="s">
        <v>48</v>
      </c>
      <c r="C61" s="64">
        <v>284</v>
      </c>
      <c r="D61" s="64">
        <v>284</v>
      </c>
      <c r="E61" s="64">
        <v>284</v>
      </c>
      <c r="F61" s="64">
        <v>284</v>
      </c>
      <c r="G61" s="64">
        <v>462</v>
      </c>
      <c r="H61" s="331">
        <f t="shared" si="0"/>
        <v>1.6267605633802817</v>
      </c>
      <c r="I61" s="331">
        <f t="shared" si="1"/>
        <v>1.6267605633802817</v>
      </c>
    </row>
    <row r="62" spans="1:9" ht="12.75">
      <c r="A62" s="90"/>
      <c r="B62" s="91" t="s">
        <v>49</v>
      </c>
      <c r="C62" s="64">
        <v>5999</v>
      </c>
      <c r="D62" s="64">
        <v>5999</v>
      </c>
      <c r="E62" s="64">
        <v>5999</v>
      </c>
      <c r="F62" s="64">
        <v>5999</v>
      </c>
      <c r="G62" s="64">
        <v>6446</v>
      </c>
      <c r="H62" s="331">
        <f t="shared" si="0"/>
        <v>1.074512418736456</v>
      </c>
      <c r="I62" s="331">
        <f t="shared" si="1"/>
        <v>1.074512418736456</v>
      </c>
    </row>
    <row r="63" spans="1:9" ht="12.75">
      <c r="A63" s="90"/>
      <c r="B63" s="91" t="s">
        <v>256</v>
      </c>
      <c r="C63" s="64"/>
      <c r="D63" s="64"/>
      <c r="E63" s="64"/>
      <c r="F63" s="64"/>
      <c r="G63" s="64"/>
      <c r="H63" s="331"/>
      <c r="I63" s="331"/>
    </row>
    <row r="64" spans="1:9" ht="12.75">
      <c r="A64" s="90"/>
      <c r="B64" s="91" t="s">
        <v>257</v>
      </c>
      <c r="C64" s="64"/>
      <c r="D64" s="64"/>
      <c r="E64" s="64">
        <v>44</v>
      </c>
      <c r="F64" s="64">
        <v>44</v>
      </c>
      <c r="G64" s="64">
        <v>52</v>
      </c>
      <c r="H64" s="331"/>
      <c r="I64" s="331">
        <f t="shared" si="1"/>
        <v>1.1818181818181819</v>
      </c>
    </row>
    <row r="65" spans="1:9" ht="12.75">
      <c r="A65" s="90"/>
      <c r="B65" s="91" t="s">
        <v>50</v>
      </c>
      <c r="C65" s="64"/>
      <c r="D65" s="64"/>
      <c r="E65" s="64"/>
      <c r="F65" s="64"/>
      <c r="G65" s="64"/>
      <c r="H65" s="331"/>
      <c r="I65" s="331"/>
    </row>
    <row r="66" spans="1:9" ht="12.75">
      <c r="A66" s="90"/>
      <c r="B66" s="91" t="s">
        <v>260</v>
      </c>
      <c r="C66" s="64"/>
      <c r="D66" s="64"/>
      <c r="E66" s="64"/>
      <c r="F66" s="64"/>
      <c r="G66" s="64"/>
      <c r="H66" s="331"/>
      <c r="I66" s="331"/>
    </row>
    <row r="67" spans="1:9" ht="13.5" thickBot="1">
      <c r="A67" s="90"/>
      <c r="B67" s="91" t="s">
        <v>78</v>
      </c>
      <c r="C67" s="64"/>
      <c r="D67" s="64"/>
      <c r="E67" s="64">
        <v>200</v>
      </c>
      <c r="F67" s="64">
        <v>320</v>
      </c>
      <c r="G67" s="64">
        <v>320</v>
      </c>
      <c r="H67" s="331"/>
      <c r="I67" s="331">
        <f t="shared" si="1"/>
        <v>1</v>
      </c>
    </row>
    <row r="68" spans="1:9" ht="13.5" thickBot="1">
      <c r="A68" s="93"/>
      <c r="B68" s="94" t="s">
        <v>287</v>
      </c>
      <c r="C68" s="9">
        <f>SUM(C58:C67)</f>
        <v>72062</v>
      </c>
      <c r="D68" s="9">
        <f>SUM(D58:D67)</f>
        <v>72062</v>
      </c>
      <c r="E68" s="9">
        <f>SUM(E58:E67)</f>
        <v>72791</v>
      </c>
      <c r="F68" s="9">
        <f>SUM(F58:F67)</f>
        <v>73524</v>
      </c>
      <c r="G68" s="9">
        <f>SUM(G58:G67)</f>
        <v>74157</v>
      </c>
      <c r="H68" s="332">
        <f t="shared" si="0"/>
        <v>1.0290721878382505</v>
      </c>
      <c r="I68" s="332">
        <f t="shared" si="1"/>
        <v>1.008609433654317</v>
      </c>
    </row>
    <row r="69" spans="1:9" ht="13.5" thickBot="1">
      <c r="A69" s="3"/>
      <c r="B69" s="313" t="s">
        <v>247</v>
      </c>
      <c r="C69" s="64"/>
      <c r="D69" s="64">
        <v>4710</v>
      </c>
      <c r="E69" s="64">
        <v>4710</v>
      </c>
      <c r="F69" s="64">
        <v>4710</v>
      </c>
      <c r="G69" s="64">
        <v>4710</v>
      </c>
      <c r="H69" s="331"/>
      <c r="I69" s="331">
        <f t="shared" si="1"/>
        <v>1</v>
      </c>
    </row>
    <row r="70" spans="1:9" ht="13.5" thickBot="1">
      <c r="A70" s="3"/>
      <c r="B70" s="314" t="s">
        <v>102</v>
      </c>
      <c r="C70" s="9">
        <f>SUM(C68:C69)</f>
        <v>72062</v>
      </c>
      <c r="D70" s="9">
        <f>SUM(D68:D69)</f>
        <v>76772</v>
      </c>
      <c r="E70" s="9">
        <f>SUM(E68:E69)</f>
        <v>77501</v>
      </c>
      <c r="F70" s="9">
        <f>SUM(F68:F69)</f>
        <v>78234</v>
      </c>
      <c r="G70" s="9">
        <f>SUM(G68:G69)</f>
        <v>78867</v>
      </c>
      <c r="H70" s="332">
        <f t="shared" si="0"/>
        <v>1.0944325719519303</v>
      </c>
      <c r="I70" s="332">
        <f t="shared" si="1"/>
        <v>1.00809111128154</v>
      </c>
    </row>
    <row r="71" spans="1:9" ht="12.75">
      <c r="A71" s="90"/>
      <c r="B71" s="91" t="s">
        <v>288</v>
      </c>
      <c r="C71" s="64">
        <v>40613</v>
      </c>
      <c r="D71" s="64">
        <v>40908</v>
      </c>
      <c r="E71" s="64">
        <v>41290</v>
      </c>
      <c r="F71" s="64">
        <v>41672</v>
      </c>
      <c r="G71" s="64">
        <v>41672</v>
      </c>
      <c r="H71" s="331">
        <f t="shared" si="0"/>
        <v>1.0260753945780907</v>
      </c>
      <c r="I71" s="331">
        <f t="shared" si="1"/>
        <v>1</v>
      </c>
    </row>
    <row r="72" spans="1:9" ht="12.75">
      <c r="A72" s="90"/>
      <c r="B72" s="91" t="s">
        <v>289</v>
      </c>
      <c r="C72" s="64">
        <v>10750</v>
      </c>
      <c r="D72" s="64">
        <v>10807</v>
      </c>
      <c r="E72" s="64">
        <v>10910</v>
      </c>
      <c r="F72" s="64">
        <v>11013</v>
      </c>
      <c r="G72" s="64">
        <v>11013</v>
      </c>
      <c r="H72" s="331">
        <f t="shared" si="0"/>
        <v>1.0244651162790697</v>
      </c>
      <c r="I72" s="331">
        <f t="shared" si="1"/>
        <v>1</v>
      </c>
    </row>
    <row r="73" spans="1:9" ht="12.75">
      <c r="A73" s="90"/>
      <c r="B73" s="91" t="s">
        <v>290</v>
      </c>
      <c r="C73" s="64">
        <v>20699</v>
      </c>
      <c r="D73" s="64">
        <v>25057</v>
      </c>
      <c r="E73" s="64">
        <v>25131</v>
      </c>
      <c r="F73" s="64">
        <v>25379</v>
      </c>
      <c r="G73" s="64">
        <v>25737</v>
      </c>
      <c r="H73" s="331">
        <f t="shared" si="0"/>
        <v>1.2433934006473744</v>
      </c>
      <c r="I73" s="331">
        <f t="shared" si="1"/>
        <v>1.0141061507545608</v>
      </c>
    </row>
    <row r="74" spans="1:9" ht="12.75">
      <c r="A74" s="96"/>
      <c r="B74" s="97" t="s">
        <v>413</v>
      </c>
      <c r="C74" s="98"/>
      <c r="D74" s="98"/>
      <c r="E74" s="98"/>
      <c r="F74" s="98"/>
      <c r="G74" s="98"/>
      <c r="H74" s="331"/>
      <c r="I74" s="331"/>
    </row>
    <row r="75" spans="1:9" ht="12.75">
      <c r="A75" s="96"/>
      <c r="B75" s="97" t="s">
        <v>317</v>
      </c>
      <c r="C75" s="98"/>
      <c r="D75" s="98">
        <v>3794</v>
      </c>
      <c r="E75" s="98">
        <v>3794</v>
      </c>
      <c r="F75" s="98">
        <v>3794</v>
      </c>
      <c r="G75" s="98">
        <v>3794</v>
      </c>
      <c r="H75" s="331"/>
      <c r="I75" s="331">
        <f aca="true" t="shared" si="2" ref="I75:I138">G75/F75</f>
        <v>1</v>
      </c>
    </row>
    <row r="76" spans="1:9" ht="12.75">
      <c r="A76" s="96"/>
      <c r="B76" s="296" t="s">
        <v>99</v>
      </c>
      <c r="C76" s="98"/>
      <c r="D76" s="98"/>
      <c r="E76" s="98"/>
      <c r="F76" s="98"/>
      <c r="G76" s="98"/>
      <c r="H76" s="331"/>
      <c r="I76" s="331"/>
    </row>
    <row r="77" spans="1:9" ht="12.75">
      <c r="A77" s="90"/>
      <c r="B77" s="296" t="s">
        <v>728</v>
      </c>
      <c r="C77" s="64"/>
      <c r="D77" s="64"/>
      <c r="E77" s="64"/>
      <c r="F77" s="64"/>
      <c r="G77" s="64"/>
      <c r="H77" s="331"/>
      <c r="I77" s="331"/>
    </row>
    <row r="78" spans="1:9" ht="13.5" thickBot="1">
      <c r="A78" s="90"/>
      <c r="B78" s="91" t="s">
        <v>291</v>
      </c>
      <c r="C78" s="64"/>
      <c r="D78" s="64"/>
      <c r="E78" s="64">
        <v>170</v>
      </c>
      <c r="F78" s="64">
        <v>170</v>
      </c>
      <c r="G78" s="64">
        <v>445</v>
      </c>
      <c r="H78" s="331"/>
      <c r="I78" s="331">
        <f t="shared" si="2"/>
        <v>2.6176470588235294</v>
      </c>
    </row>
    <row r="79" spans="1:9" ht="13.5" thickBot="1">
      <c r="A79" s="90"/>
      <c r="B79" s="94" t="s">
        <v>292</v>
      </c>
      <c r="C79" s="9">
        <f>SUM(C71:C78)-C74</f>
        <v>72062</v>
      </c>
      <c r="D79" s="9">
        <f>SUM(D71:D78)-D74-D75</f>
        <v>76772</v>
      </c>
      <c r="E79" s="9">
        <f>SUM(E71:E78)-E74-E75</f>
        <v>77501</v>
      </c>
      <c r="F79" s="9">
        <f>SUM(F71:F78)-F74-F75</f>
        <v>78234</v>
      </c>
      <c r="G79" s="9">
        <f>SUM(G71:G78)-G74-G75</f>
        <v>78867</v>
      </c>
      <c r="H79" s="332">
        <f aca="true" t="shared" si="3" ref="H79:H137">G79/C79</f>
        <v>1.0944325719519303</v>
      </c>
      <c r="I79" s="332">
        <f t="shared" si="2"/>
        <v>1.00809111128154</v>
      </c>
    </row>
    <row r="80" spans="1:9" ht="13.5" thickBot="1">
      <c r="A80" s="90"/>
      <c r="B80" s="516" t="s">
        <v>10</v>
      </c>
      <c r="C80" s="517"/>
      <c r="D80" s="517"/>
      <c r="E80" s="517"/>
      <c r="F80" s="517"/>
      <c r="G80" s="517"/>
      <c r="H80" s="331"/>
      <c r="I80" s="331"/>
    </row>
    <row r="81" spans="1:9" ht="13.5" thickBot="1">
      <c r="A81" s="100"/>
      <c r="B81" s="314" t="s">
        <v>102</v>
      </c>
      <c r="C81" s="72">
        <f>SUM(C79:C80)</f>
        <v>72062</v>
      </c>
      <c r="D81" s="72">
        <f>SUM(D79:D80)</f>
        <v>76772</v>
      </c>
      <c r="E81" s="72">
        <f>SUM(E79:E80)</f>
        <v>77501</v>
      </c>
      <c r="F81" s="72">
        <f>SUM(F79:F80)</f>
        <v>78234</v>
      </c>
      <c r="G81" s="72">
        <f>SUM(G79:G80)</f>
        <v>78867</v>
      </c>
      <c r="H81" s="332">
        <f t="shared" si="3"/>
        <v>1.0944325719519303</v>
      </c>
      <c r="I81" s="332">
        <f t="shared" si="2"/>
        <v>1.00809111128154</v>
      </c>
    </row>
    <row r="82" spans="1:9" ht="12.75">
      <c r="A82" s="3">
        <v>2315</v>
      </c>
      <c r="B82" s="89" t="s">
        <v>415</v>
      </c>
      <c r="C82" s="104"/>
      <c r="D82" s="104"/>
      <c r="E82" s="104"/>
      <c r="F82" s="104"/>
      <c r="G82" s="104"/>
      <c r="H82" s="331"/>
      <c r="I82" s="331"/>
    </row>
    <row r="83" spans="1:9" ht="12.75">
      <c r="A83" s="90"/>
      <c r="B83" s="91" t="s">
        <v>231</v>
      </c>
      <c r="C83" s="64">
        <v>195673</v>
      </c>
      <c r="D83" s="64">
        <v>195673</v>
      </c>
      <c r="E83" s="64">
        <v>204562</v>
      </c>
      <c r="F83" s="64">
        <v>205410</v>
      </c>
      <c r="G83" s="64">
        <v>205410</v>
      </c>
      <c r="H83" s="331">
        <f t="shared" si="3"/>
        <v>1.0497615920438692</v>
      </c>
      <c r="I83" s="331">
        <f t="shared" si="2"/>
        <v>1</v>
      </c>
    </row>
    <row r="84" spans="1:9" ht="12.75">
      <c r="A84" s="90"/>
      <c r="B84" s="91" t="s">
        <v>298</v>
      </c>
      <c r="C84" s="64">
        <v>11182</v>
      </c>
      <c r="D84" s="64">
        <v>11182</v>
      </c>
      <c r="E84" s="64">
        <v>11182</v>
      </c>
      <c r="F84" s="64">
        <v>11182</v>
      </c>
      <c r="G84" s="64">
        <v>11182</v>
      </c>
      <c r="H84" s="331">
        <f t="shared" si="3"/>
        <v>1</v>
      </c>
      <c r="I84" s="331">
        <f t="shared" si="2"/>
        <v>1</v>
      </c>
    </row>
    <row r="85" spans="1:9" ht="12.75">
      <c r="A85" s="90"/>
      <c r="B85" s="91" t="s">
        <v>208</v>
      </c>
      <c r="C85" s="64"/>
      <c r="D85" s="64"/>
      <c r="E85" s="64"/>
      <c r="F85" s="64"/>
      <c r="G85" s="64"/>
      <c r="H85" s="331"/>
      <c r="I85" s="331"/>
    </row>
    <row r="86" spans="1:9" ht="12.75">
      <c r="A86" s="90"/>
      <c r="B86" s="91" t="s">
        <v>48</v>
      </c>
      <c r="C86" s="64">
        <v>1000</v>
      </c>
      <c r="D86" s="64">
        <v>1000</v>
      </c>
      <c r="E86" s="64">
        <v>1000</v>
      </c>
      <c r="F86" s="64">
        <v>1000</v>
      </c>
      <c r="G86" s="64">
        <v>1287</v>
      </c>
      <c r="H86" s="331">
        <f t="shared" si="3"/>
        <v>1.287</v>
      </c>
      <c r="I86" s="331">
        <f t="shared" si="2"/>
        <v>1.287</v>
      </c>
    </row>
    <row r="87" spans="1:9" ht="12.75">
      <c r="A87" s="90"/>
      <c r="B87" s="91" t="s">
        <v>49</v>
      </c>
      <c r="C87" s="64">
        <v>10490</v>
      </c>
      <c r="D87" s="64">
        <v>10490</v>
      </c>
      <c r="E87" s="64">
        <v>10490</v>
      </c>
      <c r="F87" s="64">
        <v>10490</v>
      </c>
      <c r="G87" s="64">
        <v>11926</v>
      </c>
      <c r="H87" s="331">
        <f t="shared" si="3"/>
        <v>1.1368922783603432</v>
      </c>
      <c r="I87" s="331">
        <f t="shared" si="2"/>
        <v>1.1368922783603432</v>
      </c>
    </row>
    <row r="88" spans="1:9" ht="12.75">
      <c r="A88" s="90"/>
      <c r="B88" s="91" t="s">
        <v>256</v>
      </c>
      <c r="C88" s="64">
        <v>2622</v>
      </c>
      <c r="D88" s="64">
        <v>2622</v>
      </c>
      <c r="E88" s="64">
        <v>2622</v>
      </c>
      <c r="F88" s="64">
        <v>4622</v>
      </c>
      <c r="G88" s="64">
        <v>5049</v>
      </c>
      <c r="H88" s="331">
        <f t="shared" si="3"/>
        <v>1.925629290617849</v>
      </c>
      <c r="I88" s="331">
        <f t="shared" si="2"/>
        <v>1.092384249242752</v>
      </c>
    </row>
    <row r="89" spans="1:9" ht="12.75">
      <c r="A89" s="90"/>
      <c r="B89" s="91" t="s">
        <v>257</v>
      </c>
      <c r="C89" s="64">
        <v>200</v>
      </c>
      <c r="D89" s="64">
        <v>200</v>
      </c>
      <c r="E89" s="64">
        <v>320</v>
      </c>
      <c r="F89" s="64">
        <v>390</v>
      </c>
      <c r="G89" s="64">
        <v>390</v>
      </c>
      <c r="H89" s="331">
        <f t="shared" si="3"/>
        <v>1.95</v>
      </c>
      <c r="I89" s="331">
        <f t="shared" si="2"/>
        <v>1</v>
      </c>
    </row>
    <row r="90" spans="1:9" ht="12.75">
      <c r="A90" s="90"/>
      <c r="B90" s="91" t="s">
        <v>50</v>
      </c>
      <c r="C90" s="64"/>
      <c r="D90" s="64"/>
      <c r="E90" s="64"/>
      <c r="F90" s="64"/>
      <c r="G90" s="64"/>
      <c r="H90" s="331"/>
      <c r="I90" s="331"/>
    </row>
    <row r="91" spans="1:9" ht="12.75">
      <c r="A91" s="90"/>
      <c r="B91" s="91" t="s">
        <v>260</v>
      </c>
      <c r="C91" s="64"/>
      <c r="D91" s="64"/>
      <c r="E91" s="64"/>
      <c r="F91" s="64"/>
      <c r="G91" s="64"/>
      <c r="H91" s="331"/>
      <c r="I91" s="331"/>
    </row>
    <row r="92" spans="1:9" ht="13.5" thickBot="1">
      <c r="A92" s="90"/>
      <c r="B92" s="91" t="s">
        <v>78</v>
      </c>
      <c r="C92" s="64"/>
      <c r="D92" s="64"/>
      <c r="E92" s="64">
        <v>200</v>
      </c>
      <c r="F92" s="64">
        <v>370</v>
      </c>
      <c r="G92" s="64">
        <v>370</v>
      </c>
      <c r="H92" s="331"/>
      <c r="I92" s="331">
        <f t="shared" si="2"/>
        <v>1</v>
      </c>
    </row>
    <row r="93" spans="1:9" ht="13.5" thickBot="1">
      <c r="A93" s="93"/>
      <c r="B93" s="94" t="s">
        <v>287</v>
      </c>
      <c r="C93" s="9">
        <f>SUM(C83:C92)</f>
        <v>221167</v>
      </c>
      <c r="D93" s="9">
        <f>SUM(D83:D92)</f>
        <v>221167</v>
      </c>
      <c r="E93" s="9">
        <f>SUM(E83:E92)</f>
        <v>230376</v>
      </c>
      <c r="F93" s="9">
        <f>SUM(F83:F92)</f>
        <v>233464</v>
      </c>
      <c r="G93" s="9">
        <f>SUM(G83:G92)</f>
        <v>235614</v>
      </c>
      <c r="H93" s="332">
        <f t="shared" si="3"/>
        <v>1.065321679997468</v>
      </c>
      <c r="I93" s="332">
        <f t="shared" si="2"/>
        <v>1.0092091286022684</v>
      </c>
    </row>
    <row r="94" spans="1:9" ht="13.5" thickBot="1">
      <c r="A94" s="3"/>
      <c r="B94" s="313" t="s">
        <v>247</v>
      </c>
      <c r="C94" s="64"/>
      <c r="D94" s="64">
        <v>27349</v>
      </c>
      <c r="E94" s="64">
        <v>27349</v>
      </c>
      <c r="F94" s="64">
        <v>27349</v>
      </c>
      <c r="G94" s="64">
        <v>27349</v>
      </c>
      <c r="H94" s="331"/>
      <c r="I94" s="331">
        <f t="shared" si="2"/>
        <v>1</v>
      </c>
    </row>
    <row r="95" spans="1:9" ht="13.5" thickBot="1">
      <c r="A95" s="3"/>
      <c r="B95" s="314" t="s">
        <v>102</v>
      </c>
      <c r="C95" s="9">
        <f>SUM(C93:C94)</f>
        <v>221167</v>
      </c>
      <c r="D95" s="9">
        <f>SUM(D93:D94)</f>
        <v>248516</v>
      </c>
      <c r="E95" s="9">
        <f>SUM(E93:E94)</f>
        <v>257725</v>
      </c>
      <c r="F95" s="9">
        <f>SUM(F93:F94)</f>
        <v>260813</v>
      </c>
      <c r="G95" s="9">
        <f>SUM(G93:G94)</f>
        <v>262963</v>
      </c>
      <c r="H95" s="332">
        <f t="shared" si="3"/>
        <v>1.1889793685314718</v>
      </c>
      <c r="I95" s="332">
        <f t="shared" si="2"/>
        <v>1.0082434541223022</v>
      </c>
    </row>
    <row r="96" spans="1:9" ht="12.75">
      <c r="A96" s="90"/>
      <c r="B96" s="91" t="s">
        <v>288</v>
      </c>
      <c r="C96" s="64">
        <v>120034</v>
      </c>
      <c r="D96" s="64">
        <v>122866</v>
      </c>
      <c r="E96" s="64">
        <v>128290</v>
      </c>
      <c r="F96" s="64">
        <v>128681</v>
      </c>
      <c r="G96" s="64">
        <v>128681</v>
      </c>
      <c r="H96" s="331">
        <f t="shared" si="3"/>
        <v>1.0720379225885999</v>
      </c>
      <c r="I96" s="331">
        <f t="shared" si="2"/>
        <v>1</v>
      </c>
    </row>
    <row r="97" spans="1:9" ht="12.75">
      <c r="A97" s="90"/>
      <c r="B97" s="91" t="s">
        <v>289</v>
      </c>
      <c r="C97" s="64">
        <v>31414</v>
      </c>
      <c r="D97" s="64">
        <v>32140</v>
      </c>
      <c r="E97" s="64">
        <v>33605</v>
      </c>
      <c r="F97" s="64">
        <v>33710</v>
      </c>
      <c r="G97" s="64">
        <v>31810</v>
      </c>
      <c r="H97" s="331">
        <f t="shared" si="3"/>
        <v>1.0126058445279176</v>
      </c>
      <c r="I97" s="331">
        <f t="shared" si="2"/>
        <v>0.9436369029961436</v>
      </c>
    </row>
    <row r="98" spans="1:9" ht="12.75">
      <c r="A98" s="90"/>
      <c r="B98" s="91" t="s">
        <v>290</v>
      </c>
      <c r="C98" s="64">
        <v>69719</v>
      </c>
      <c r="D98" s="64">
        <v>93510</v>
      </c>
      <c r="E98" s="64">
        <v>95830</v>
      </c>
      <c r="F98" s="64">
        <v>98422</v>
      </c>
      <c r="G98" s="64">
        <v>99850</v>
      </c>
      <c r="H98" s="331">
        <f t="shared" si="3"/>
        <v>1.4321777420789168</v>
      </c>
      <c r="I98" s="331">
        <f t="shared" si="2"/>
        <v>1.0145089512507366</v>
      </c>
    </row>
    <row r="99" spans="1:9" ht="12.75">
      <c r="A99" s="96"/>
      <c r="B99" s="97" t="s">
        <v>413</v>
      </c>
      <c r="C99" s="98"/>
      <c r="D99" s="98">
        <v>176</v>
      </c>
      <c r="E99" s="98">
        <v>176</v>
      </c>
      <c r="F99" s="98">
        <v>176</v>
      </c>
      <c r="G99" s="98">
        <v>176</v>
      </c>
      <c r="H99" s="331"/>
      <c r="I99" s="331">
        <f t="shared" si="2"/>
        <v>1</v>
      </c>
    </row>
    <row r="100" spans="1:9" ht="12.75">
      <c r="A100" s="96"/>
      <c r="B100" s="97" t="s">
        <v>317</v>
      </c>
      <c r="C100" s="98"/>
      <c r="D100" s="98">
        <v>14753</v>
      </c>
      <c r="E100" s="98">
        <v>14753</v>
      </c>
      <c r="F100" s="98">
        <v>14753</v>
      </c>
      <c r="G100" s="98">
        <v>14753</v>
      </c>
      <c r="H100" s="331"/>
      <c r="I100" s="331">
        <f t="shared" si="2"/>
        <v>1</v>
      </c>
    </row>
    <row r="101" spans="1:9" ht="12.75">
      <c r="A101" s="90"/>
      <c r="B101" s="296" t="s">
        <v>728</v>
      </c>
      <c r="C101" s="64"/>
      <c r="D101" s="64"/>
      <c r="E101" s="64"/>
      <c r="F101" s="64"/>
      <c r="G101" s="64"/>
      <c r="H101" s="331"/>
      <c r="I101" s="331"/>
    </row>
    <row r="102" spans="1:9" ht="13.5" thickBot="1">
      <c r="A102" s="90"/>
      <c r="B102" s="91" t="s">
        <v>291</v>
      </c>
      <c r="C102" s="64"/>
      <c r="D102" s="64"/>
      <c r="E102" s="64"/>
      <c r="F102" s="64"/>
      <c r="G102" s="64">
        <v>2622</v>
      </c>
      <c r="H102" s="331"/>
      <c r="I102" s="331"/>
    </row>
    <row r="103" spans="1:9" ht="13.5" thickBot="1">
      <c r="A103" s="90"/>
      <c r="B103" s="94" t="s">
        <v>292</v>
      </c>
      <c r="C103" s="9">
        <f>SUM(C96:C102)-C99</f>
        <v>221167</v>
      </c>
      <c r="D103" s="9">
        <f>SUM(D96:D102)-D99-D100</f>
        <v>248516</v>
      </c>
      <c r="E103" s="9">
        <f>SUM(E96:E102)-E99-E100</f>
        <v>257725</v>
      </c>
      <c r="F103" s="9">
        <f>SUM(F96:F102)-F99-F100</f>
        <v>260813</v>
      </c>
      <c r="G103" s="9">
        <f>SUM(G96:G102)-G99-G100</f>
        <v>262963</v>
      </c>
      <c r="H103" s="332">
        <f t="shared" si="3"/>
        <v>1.1889793685314718</v>
      </c>
      <c r="I103" s="332">
        <f t="shared" si="2"/>
        <v>1.0082434541223022</v>
      </c>
    </row>
    <row r="104" spans="1:9" ht="13.5" thickBot="1">
      <c r="A104" s="90"/>
      <c r="B104" s="516" t="s">
        <v>10</v>
      </c>
      <c r="C104" s="517"/>
      <c r="D104" s="517"/>
      <c r="E104" s="517"/>
      <c r="F104" s="517"/>
      <c r="G104" s="517"/>
      <c r="H104" s="331"/>
      <c r="I104" s="331"/>
    </row>
    <row r="105" spans="1:9" ht="13.5" thickBot="1">
      <c r="A105" s="100"/>
      <c r="B105" s="314" t="s">
        <v>102</v>
      </c>
      <c r="C105" s="72">
        <f>SUM(C103:C104)</f>
        <v>221167</v>
      </c>
      <c r="D105" s="72">
        <f>SUM(D103:D104)</f>
        <v>248516</v>
      </c>
      <c r="E105" s="72">
        <f>SUM(E103:E104)</f>
        <v>257725</v>
      </c>
      <c r="F105" s="72">
        <f>SUM(F103:F104)</f>
        <v>260813</v>
      </c>
      <c r="G105" s="72">
        <f>SUM(G103:G104)</f>
        <v>262963</v>
      </c>
      <c r="H105" s="332">
        <f t="shared" si="3"/>
        <v>1.1889793685314718</v>
      </c>
      <c r="I105" s="332">
        <f t="shared" si="2"/>
        <v>1.0082434541223022</v>
      </c>
    </row>
    <row r="106" spans="1:9" ht="12.75">
      <c r="A106" s="3">
        <v>2325</v>
      </c>
      <c r="B106" s="88" t="s">
        <v>416</v>
      </c>
      <c r="C106" s="316"/>
      <c r="D106" s="316"/>
      <c r="E106" s="316"/>
      <c r="F106" s="316"/>
      <c r="G106" s="316"/>
      <c r="H106" s="331"/>
      <c r="I106" s="331"/>
    </row>
    <row r="107" spans="1:9" ht="12.75">
      <c r="A107" s="90"/>
      <c r="B107" s="91" t="s">
        <v>231</v>
      </c>
      <c r="C107" s="64">
        <v>93854</v>
      </c>
      <c r="D107" s="64">
        <v>93854</v>
      </c>
      <c r="E107" s="64">
        <v>94343</v>
      </c>
      <c r="F107" s="64">
        <v>94947</v>
      </c>
      <c r="G107" s="64">
        <v>94947</v>
      </c>
      <c r="H107" s="331">
        <f t="shared" si="3"/>
        <v>1.0116457476506062</v>
      </c>
      <c r="I107" s="331">
        <f t="shared" si="2"/>
        <v>1</v>
      </c>
    </row>
    <row r="108" spans="1:9" ht="12.75">
      <c r="A108" s="90"/>
      <c r="B108" s="91" t="s">
        <v>298</v>
      </c>
      <c r="C108" s="64">
        <v>4477</v>
      </c>
      <c r="D108" s="64">
        <v>4477</v>
      </c>
      <c r="E108" s="64">
        <v>4594</v>
      </c>
      <c r="F108" s="64">
        <v>4594</v>
      </c>
      <c r="G108" s="64">
        <v>4594</v>
      </c>
      <c r="H108" s="331">
        <f t="shared" si="3"/>
        <v>1.026133571588117</v>
      </c>
      <c r="I108" s="331">
        <f t="shared" si="2"/>
        <v>1</v>
      </c>
    </row>
    <row r="109" spans="1:9" ht="12.75">
      <c r="A109" s="90"/>
      <c r="B109" s="91" t="s">
        <v>208</v>
      </c>
      <c r="C109" s="64"/>
      <c r="D109" s="64"/>
      <c r="E109" s="64"/>
      <c r="F109" s="64"/>
      <c r="G109" s="64"/>
      <c r="H109" s="331"/>
      <c r="I109" s="331"/>
    </row>
    <row r="110" spans="1:9" ht="12.75">
      <c r="A110" s="90"/>
      <c r="B110" s="91" t="s">
        <v>48</v>
      </c>
      <c r="C110" s="64">
        <v>600</v>
      </c>
      <c r="D110" s="64">
        <v>600</v>
      </c>
      <c r="E110" s="64">
        <v>600</v>
      </c>
      <c r="F110" s="64">
        <v>600</v>
      </c>
      <c r="G110" s="64">
        <v>600</v>
      </c>
      <c r="H110" s="331">
        <f t="shared" si="3"/>
        <v>1</v>
      </c>
      <c r="I110" s="331">
        <f t="shared" si="2"/>
        <v>1</v>
      </c>
    </row>
    <row r="111" spans="1:9" ht="12.75">
      <c r="A111" s="90"/>
      <c r="B111" s="91" t="s">
        <v>49</v>
      </c>
      <c r="C111" s="64">
        <v>7800</v>
      </c>
      <c r="D111" s="64">
        <v>7800</v>
      </c>
      <c r="E111" s="64">
        <v>7800</v>
      </c>
      <c r="F111" s="64">
        <v>7800</v>
      </c>
      <c r="G111" s="64">
        <v>7800</v>
      </c>
      <c r="H111" s="331">
        <f t="shared" si="3"/>
        <v>1</v>
      </c>
      <c r="I111" s="331">
        <f t="shared" si="2"/>
        <v>1</v>
      </c>
    </row>
    <row r="112" spans="1:9" ht="12.75">
      <c r="A112" s="90"/>
      <c r="B112" s="91" t="s">
        <v>256</v>
      </c>
      <c r="C112" s="64">
        <v>1950</v>
      </c>
      <c r="D112" s="64">
        <v>1950</v>
      </c>
      <c r="E112" s="64">
        <v>1950</v>
      </c>
      <c r="F112" s="64">
        <v>1950</v>
      </c>
      <c r="G112" s="64">
        <v>1950</v>
      </c>
      <c r="H112" s="331">
        <f t="shared" si="3"/>
        <v>1</v>
      </c>
      <c r="I112" s="331">
        <f t="shared" si="2"/>
        <v>1</v>
      </c>
    </row>
    <row r="113" spans="1:9" ht="12.75">
      <c r="A113" s="90"/>
      <c r="B113" s="91" t="s">
        <v>257</v>
      </c>
      <c r="C113" s="64">
        <v>80</v>
      </c>
      <c r="D113" s="64">
        <v>80</v>
      </c>
      <c r="E113" s="64">
        <v>106</v>
      </c>
      <c r="F113" s="64">
        <v>122</v>
      </c>
      <c r="G113" s="64">
        <v>122</v>
      </c>
      <c r="H113" s="331">
        <f t="shared" si="3"/>
        <v>1.525</v>
      </c>
      <c r="I113" s="331">
        <f t="shared" si="2"/>
        <v>1</v>
      </c>
    </row>
    <row r="114" spans="1:9" ht="12.75">
      <c r="A114" s="90"/>
      <c r="B114" s="91" t="s">
        <v>50</v>
      </c>
      <c r="C114" s="64"/>
      <c r="D114" s="64"/>
      <c r="E114" s="64"/>
      <c r="F114" s="64">
        <v>95</v>
      </c>
      <c r="G114" s="64">
        <v>95</v>
      </c>
      <c r="H114" s="331"/>
      <c r="I114" s="331">
        <f t="shared" si="2"/>
        <v>1</v>
      </c>
    </row>
    <row r="115" spans="1:9" ht="12.75">
      <c r="A115" s="90"/>
      <c r="B115" s="91" t="s">
        <v>260</v>
      </c>
      <c r="C115" s="64"/>
      <c r="D115" s="64"/>
      <c r="E115" s="64"/>
      <c r="F115" s="64"/>
      <c r="G115" s="64"/>
      <c r="H115" s="331"/>
      <c r="I115" s="331"/>
    </row>
    <row r="116" spans="1:9" ht="13.5" thickBot="1">
      <c r="A116" s="90"/>
      <c r="B116" s="91" t="s">
        <v>78</v>
      </c>
      <c r="C116" s="64"/>
      <c r="D116" s="64"/>
      <c r="E116" s="64">
        <v>200</v>
      </c>
      <c r="F116" s="64">
        <v>200</v>
      </c>
      <c r="G116" s="64">
        <v>200</v>
      </c>
      <c r="H116" s="331"/>
      <c r="I116" s="331">
        <f t="shared" si="2"/>
        <v>1</v>
      </c>
    </row>
    <row r="117" spans="1:9" ht="13.5" thickBot="1">
      <c r="A117" s="93"/>
      <c r="B117" s="94" t="s">
        <v>287</v>
      </c>
      <c r="C117" s="9">
        <f>SUM(C107:C116)</f>
        <v>108761</v>
      </c>
      <c r="D117" s="9">
        <f>SUM(D107:D116)</f>
        <v>108761</v>
      </c>
      <c r="E117" s="9">
        <f>SUM(E107:E116)</f>
        <v>109593</v>
      </c>
      <c r="F117" s="9">
        <f>SUM(F107:F116)</f>
        <v>110308</v>
      </c>
      <c r="G117" s="9">
        <f>SUM(G107:G116)</f>
        <v>110308</v>
      </c>
      <c r="H117" s="332">
        <f t="shared" si="3"/>
        <v>1.0142238486222084</v>
      </c>
      <c r="I117" s="332">
        <f t="shared" si="2"/>
        <v>1</v>
      </c>
    </row>
    <row r="118" spans="1:9" ht="13.5" thickBot="1">
      <c r="A118" s="3"/>
      <c r="B118" s="313" t="s">
        <v>247</v>
      </c>
      <c r="C118" s="64"/>
      <c r="D118" s="64">
        <v>9979</v>
      </c>
      <c r="E118" s="64">
        <v>9979</v>
      </c>
      <c r="F118" s="64">
        <v>9979</v>
      </c>
      <c r="G118" s="64">
        <v>9979</v>
      </c>
      <c r="H118" s="331"/>
      <c r="I118" s="331">
        <f t="shared" si="2"/>
        <v>1</v>
      </c>
    </row>
    <row r="119" spans="1:9" ht="13.5" thickBot="1">
      <c r="A119" s="3"/>
      <c r="B119" s="314" t="s">
        <v>102</v>
      </c>
      <c r="C119" s="9">
        <f>SUM(C117:C118)</f>
        <v>108761</v>
      </c>
      <c r="D119" s="9">
        <f>SUM(D117:D118)</f>
        <v>118740</v>
      </c>
      <c r="E119" s="9">
        <f>SUM(E117:E118)</f>
        <v>119572</v>
      </c>
      <c r="F119" s="9">
        <f>SUM(F117:F118)</f>
        <v>120287</v>
      </c>
      <c r="G119" s="9">
        <f>SUM(G117:G118)</f>
        <v>120287</v>
      </c>
      <c r="H119" s="332">
        <f t="shared" si="3"/>
        <v>1.1059754875368928</v>
      </c>
      <c r="I119" s="332">
        <f t="shared" si="2"/>
        <v>1</v>
      </c>
    </row>
    <row r="120" spans="1:9" ht="12.75">
      <c r="A120" s="90"/>
      <c r="B120" s="91" t="s">
        <v>288</v>
      </c>
      <c r="C120" s="64">
        <v>63669</v>
      </c>
      <c r="D120" s="64">
        <v>64054</v>
      </c>
      <c r="E120" s="64">
        <v>64439</v>
      </c>
      <c r="F120" s="64">
        <v>64824</v>
      </c>
      <c r="G120" s="64">
        <v>64824</v>
      </c>
      <c r="H120" s="331">
        <f t="shared" si="3"/>
        <v>1.0181406964142676</v>
      </c>
      <c r="I120" s="331">
        <f t="shared" si="2"/>
        <v>1</v>
      </c>
    </row>
    <row r="121" spans="1:9" ht="12.75">
      <c r="A121" s="90"/>
      <c r="B121" s="91" t="s">
        <v>289</v>
      </c>
      <c r="C121" s="64">
        <v>16427</v>
      </c>
      <c r="D121" s="64">
        <v>16531</v>
      </c>
      <c r="E121" s="64">
        <v>16635</v>
      </c>
      <c r="F121" s="64">
        <v>16739</v>
      </c>
      <c r="G121" s="64">
        <v>16739</v>
      </c>
      <c r="H121" s="331">
        <f t="shared" si="3"/>
        <v>1.018993121081147</v>
      </c>
      <c r="I121" s="331">
        <f t="shared" si="2"/>
        <v>1</v>
      </c>
    </row>
    <row r="122" spans="1:9" ht="12.75">
      <c r="A122" s="90"/>
      <c r="B122" s="91" t="s">
        <v>290</v>
      </c>
      <c r="C122" s="64">
        <v>28665</v>
      </c>
      <c r="D122" s="64">
        <v>38155</v>
      </c>
      <c r="E122" s="64">
        <v>38323</v>
      </c>
      <c r="F122" s="64">
        <v>38549</v>
      </c>
      <c r="G122" s="64">
        <v>38549</v>
      </c>
      <c r="H122" s="331">
        <f t="shared" si="3"/>
        <v>1.344810744810745</v>
      </c>
      <c r="I122" s="331">
        <f t="shared" si="2"/>
        <v>1</v>
      </c>
    </row>
    <row r="123" spans="1:9" ht="12.75">
      <c r="A123" s="96"/>
      <c r="B123" s="97" t="s">
        <v>413</v>
      </c>
      <c r="C123" s="98"/>
      <c r="D123" s="98"/>
      <c r="E123" s="98"/>
      <c r="F123" s="98"/>
      <c r="G123" s="98"/>
      <c r="H123" s="331"/>
      <c r="I123" s="331"/>
    </row>
    <row r="124" spans="1:9" ht="12.75">
      <c r="A124" s="96"/>
      <c r="B124" s="97" t="s">
        <v>317</v>
      </c>
      <c r="C124" s="98"/>
      <c r="D124" s="98">
        <v>9490</v>
      </c>
      <c r="E124" s="98">
        <v>9490</v>
      </c>
      <c r="F124" s="98">
        <v>9490</v>
      </c>
      <c r="G124" s="98">
        <v>9490</v>
      </c>
      <c r="H124" s="331"/>
      <c r="I124" s="331">
        <f t="shared" si="2"/>
        <v>1</v>
      </c>
    </row>
    <row r="125" spans="1:9" ht="12.75">
      <c r="A125" s="90"/>
      <c r="B125" s="296" t="s">
        <v>728</v>
      </c>
      <c r="C125" s="64"/>
      <c r="D125" s="64"/>
      <c r="E125" s="64"/>
      <c r="F125" s="64"/>
      <c r="G125" s="64"/>
      <c r="H125" s="331"/>
      <c r="I125" s="331"/>
    </row>
    <row r="126" spans="1:9" ht="13.5" thickBot="1">
      <c r="A126" s="90"/>
      <c r="B126" s="91" t="s">
        <v>291</v>
      </c>
      <c r="C126" s="64"/>
      <c r="D126" s="64"/>
      <c r="E126" s="64">
        <v>175</v>
      </c>
      <c r="F126" s="64">
        <v>175</v>
      </c>
      <c r="G126" s="64">
        <v>175</v>
      </c>
      <c r="H126" s="331"/>
      <c r="I126" s="331">
        <f t="shared" si="2"/>
        <v>1</v>
      </c>
    </row>
    <row r="127" spans="1:9" ht="13.5" thickBot="1">
      <c r="A127" s="90"/>
      <c r="B127" s="94" t="s">
        <v>292</v>
      </c>
      <c r="C127" s="9">
        <f>SUM(C120:C126)-C123</f>
        <v>108761</v>
      </c>
      <c r="D127" s="9">
        <f>SUM(D120:D126)-D123-D124</f>
        <v>118740</v>
      </c>
      <c r="E127" s="9">
        <f>SUM(E120:E126)-E123-E124</f>
        <v>119572</v>
      </c>
      <c r="F127" s="9">
        <f>SUM(F120:F126)-F123-F124</f>
        <v>120287</v>
      </c>
      <c r="G127" s="9">
        <f>SUM(G120:G126)-G123-G124</f>
        <v>120287</v>
      </c>
      <c r="H127" s="332">
        <f t="shared" si="3"/>
        <v>1.1059754875368928</v>
      </c>
      <c r="I127" s="332">
        <f t="shared" si="2"/>
        <v>1</v>
      </c>
    </row>
    <row r="128" spans="1:9" ht="13.5" thickBot="1">
      <c r="A128" s="90"/>
      <c r="B128" s="516" t="s">
        <v>10</v>
      </c>
      <c r="C128" s="517"/>
      <c r="D128" s="517"/>
      <c r="E128" s="517"/>
      <c r="F128" s="517"/>
      <c r="G128" s="517"/>
      <c r="H128" s="331"/>
      <c r="I128" s="331"/>
    </row>
    <row r="129" spans="1:9" ht="13.5" thickBot="1">
      <c r="A129" s="100"/>
      <c r="B129" s="314" t="s">
        <v>102</v>
      </c>
      <c r="C129" s="72">
        <f>SUM(C127:C128)</f>
        <v>108761</v>
      </c>
      <c r="D129" s="72">
        <f>SUM(D127:D128)</f>
        <v>118740</v>
      </c>
      <c r="E129" s="72">
        <f>SUM(E127:E128)</f>
        <v>119572</v>
      </c>
      <c r="F129" s="72">
        <f>SUM(F127:F128)</f>
        <v>120287</v>
      </c>
      <c r="G129" s="72">
        <f>SUM(G127:G128)</f>
        <v>120287</v>
      </c>
      <c r="H129" s="332">
        <f t="shared" si="3"/>
        <v>1.1059754875368928</v>
      </c>
      <c r="I129" s="332">
        <f t="shared" si="2"/>
        <v>1</v>
      </c>
    </row>
    <row r="130" spans="1:9" ht="12.75">
      <c r="A130" s="3">
        <v>2330</v>
      </c>
      <c r="B130" s="89" t="s">
        <v>417</v>
      </c>
      <c r="C130" s="104"/>
      <c r="D130" s="104"/>
      <c r="E130" s="104"/>
      <c r="F130" s="104"/>
      <c r="G130" s="104"/>
      <c r="H130" s="331"/>
      <c r="I130" s="331"/>
    </row>
    <row r="131" spans="1:9" ht="12.75">
      <c r="A131" s="90"/>
      <c r="B131" s="91" t="s">
        <v>231</v>
      </c>
      <c r="C131" s="64">
        <v>90043</v>
      </c>
      <c r="D131" s="64">
        <v>90043</v>
      </c>
      <c r="E131" s="64">
        <v>90503</v>
      </c>
      <c r="F131" s="64">
        <v>91165</v>
      </c>
      <c r="G131" s="64">
        <v>91165</v>
      </c>
      <c r="H131" s="331">
        <f t="shared" si="3"/>
        <v>1.0124607132147974</v>
      </c>
      <c r="I131" s="331">
        <f t="shared" si="2"/>
        <v>1</v>
      </c>
    </row>
    <row r="132" spans="1:9" ht="12.75">
      <c r="A132" s="90"/>
      <c r="B132" s="91" t="s">
        <v>298</v>
      </c>
      <c r="C132" s="64">
        <v>5278</v>
      </c>
      <c r="D132" s="64">
        <v>5278</v>
      </c>
      <c r="E132" s="64">
        <v>7140</v>
      </c>
      <c r="F132" s="64">
        <v>7140</v>
      </c>
      <c r="G132" s="64">
        <v>7140</v>
      </c>
      <c r="H132" s="331">
        <f t="shared" si="3"/>
        <v>1.3527851458885942</v>
      </c>
      <c r="I132" s="331">
        <f t="shared" si="2"/>
        <v>1</v>
      </c>
    </row>
    <row r="133" spans="1:9" ht="12.75">
      <c r="A133" s="90"/>
      <c r="B133" s="91" t="s">
        <v>208</v>
      </c>
      <c r="C133" s="64"/>
      <c r="D133" s="64"/>
      <c r="E133" s="64"/>
      <c r="F133" s="64"/>
      <c r="G133" s="64"/>
      <c r="H133" s="331"/>
      <c r="I133" s="331"/>
    </row>
    <row r="134" spans="1:9" ht="12.75">
      <c r="A134" s="90"/>
      <c r="B134" s="91" t="s">
        <v>48</v>
      </c>
      <c r="C134" s="64">
        <v>600</v>
      </c>
      <c r="D134" s="64">
        <v>600</v>
      </c>
      <c r="E134" s="64">
        <v>600</v>
      </c>
      <c r="F134" s="64">
        <v>600</v>
      </c>
      <c r="G134" s="64">
        <v>930</v>
      </c>
      <c r="H134" s="331">
        <f t="shared" si="3"/>
        <v>1.55</v>
      </c>
      <c r="I134" s="331">
        <f t="shared" si="2"/>
        <v>1.55</v>
      </c>
    </row>
    <row r="135" spans="1:9" ht="12.75">
      <c r="A135" s="90"/>
      <c r="B135" s="91" t="s">
        <v>49</v>
      </c>
      <c r="C135" s="64">
        <v>7900</v>
      </c>
      <c r="D135" s="64">
        <v>7900</v>
      </c>
      <c r="E135" s="64">
        <v>7900</v>
      </c>
      <c r="F135" s="64">
        <v>7900</v>
      </c>
      <c r="G135" s="64">
        <v>7900</v>
      </c>
      <c r="H135" s="331">
        <f t="shared" si="3"/>
        <v>1</v>
      </c>
      <c r="I135" s="331">
        <f t="shared" si="2"/>
        <v>1</v>
      </c>
    </row>
    <row r="136" spans="1:9" ht="12.75">
      <c r="A136" s="90"/>
      <c r="B136" s="91" t="s">
        <v>256</v>
      </c>
      <c r="C136" s="64">
        <v>1975</v>
      </c>
      <c r="D136" s="64">
        <v>1975</v>
      </c>
      <c r="E136" s="64">
        <v>1975</v>
      </c>
      <c r="F136" s="64">
        <v>1975</v>
      </c>
      <c r="G136" s="64">
        <v>1975</v>
      </c>
      <c r="H136" s="331">
        <f t="shared" si="3"/>
        <v>1</v>
      </c>
      <c r="I136" s="331">
        <f t="shared" si="2"/>
        <v>1</v>
      </c>
    </row>
    <row r="137" spans="1:9" ht="12.75">
      <c r="A137" s="90"/>
      <c r="B137" s="91" t="s">
        <v>257</v>
      </c>
      <c r="C137" s="64">
        <v>40</v>
      </c>
      <c r="D137" s="64">
        <v>40</v>
      </c>
      <c r="E137" s="64">
        <v>40</v>
      </c>
      <c r="F137" s="64">
        <v>40</v>
      </c>
      <c r="G137" s="64">
        <v>40</v>
      </c>
      <c r="H137" s="331">
        <f t="shared" si="3"/>
        <v>1</v>
      </c>
      <c r="I137" s="331">
        <f t="shared" si="2"/>
        <v>1</v>
      </c>
    </row>
    <row r="138" spans="1:9" ht="12.75">
      <c r="A138" s="90"/>
      <c r="B138" s="91" t="s">
        <v>50</v>
      </c>
      <c r="C138" s="64"/>
      <c r="D138" s="64"/>
      <c r="E138" s="64"/>
      <c r="F138" s="64">
        <v>200</v>
      </c>
      <c r="G138" s="64">
        <v>200</v>
      </c>
      <c r="H138" s="331"/>
      <c r="I138" s="331">
        <f t="shared" si="2"/>
        <v>1</v>
      </c>
    </row>
    <row r="139" spans="1:9" ht="12.75">
      <c r="A139" s="90"/>
      <c r="B139" s="91" t="s">
        <v>260</v>
      </c>
      <c r="C139" s="64"/>
      <c r="D139" s="64"/>
      <c r="E139" s="64"/>
      <c r="F139" s="64"/>
      <c r="G139" s="64"/>
      <c r="H139" s="331"/>
      <c r="I139" s="331"/>
    </row>
    <row r="140" spans="1:9" ht="13.5" thickBot="1">
      <c r="A140" s="90"/>
      <c r="B140" s="91" t="s">
        <v>78</v>
      </c>
      <c r="C140" s="64"/>
      <c r="D140" s="64"/>
      <c r="E140" s="64"/>
      <c r="F140" s="64"/>
      <c r="G140" s="64"/>
      <c r="H140" s="331"/>
      <c r="I140" s="331"/>
    </row>
    <row r="141" spans="1:9" ht="13.5" thickBot="1">
      <c r="A141" s="93"/>
      <c r="B141" s="94" t="s">
        <v>287</v>
      </c>
      <c r="C141" s="9">
        <f>SUM(C131:C140)</f>
        <v>105836</v>
      </c>
      <c r="D141" s="9">
        <f>SUM(D131:D140)</f>
        <v>105836</v>
      </c>
      <c r="E141" s="9">
        <f>SUM(E131:E140)</f>
        <v>108158</v>
      </c>
      <c r="F141" s="9">
        <f>SUM(F131:F140)</f>
        <v>109020</v>
      </c>
      <c r="G141" s="9">
        <f>SUM(G131:G140)</f>
        <v>109350</v>
      </c>
      <c r="H141" s="332">
        <f>G141/C141</f>
        <v>1.0332023130125856</v>
      </c>
      <c r="I141" s="332">
        <f aca="true" t="shared" si="4" ref="I141:I201">G141/F141</f>
        <v>1.0030269675288939</v>
      </c>
    </row>
    <row r="142" spans="1:9" ht="13.5" thickBot="1">
      <c r="A142" s="3"/>
      <c r="B142" s="313" t="s">
        <v>247</v>
      </c>
      <c r="C142" s="64"/>
      <c r="D142" s="64">
        <v>4375</v>
      </c>
      <c r="E142" s="64">
        <v>4375</v>
      </c>
      <c r="F142" s="64">
        <v>4375</v>
      </c>
      <c r="G142" s="64">
        <v>4375</v>
      </c>
      <c r="H142" s="331"/>
      <c r="I142" s="331">
        <f t="shared" si="4"/>
        <v>1</v>
      </c>
    </row>
    <row r="143" spans="1:9" ht="13.5" thickBot="1">
      <c r="A143" s="3"/>
      <c r="B143" s="314" t="s">
        <v>102</v>
      </c>
      <c r="C143" s="9">
        <f>SUM(C141:C142)</f>
        <v>105836</v>
      </c>
      <c r="D143" s="9">
        <f>SUM(D141:D142)</f>
        <v>110211</v>
      </c>
      <c r="E143" s="9">
        <f>SUM(E141:E142)</f>
        <v>112533</v>
      </c>
      <c r="F143" s="9">
        <f>SUM(F141:F142)</f>
        <v>113395</v>
      </c>
      <c r="G143" s="9">
        <f>SUM(G141:G142)</f>
        <v>113725</v>
      </c>
      <c r="H143" s="332">
        <f>G143/C143</f>
        <v>1.0745398541139122</v>
      </c>
      <c r="I143" s="332">
        <f t="shared" si="4"/>
        <v>1.0029101812249217</v>
      </c>
    </row>
    <row r="144" spans="1:9" ht="12.75">
      <c r="A144" s="90"/>
      <c r="B144" s="91" t="s">
        <v>288</v>
      </c>
      <c r="C144" s="64">
        <v>51161</v>
      </c>
      <c r="D144" s="64">
        <v>51616</v>
      </c>
      <c r="E144" s="64">
        <v>51978</v>
      </c>
      <c r="F144" s="64">
        <v>52449</v>
      </c>
      <c r="G144" s="64">
        <v>52449</v>
      </c>
      <c r="H144" s="331">
        <f>G144/C144</f>
        <v>1.0251754265944764</v>
      </c>
      <c r="I144" s="331">
        <f t="shared" si="4"/>
        <v>1</v>
      </c>
    </row>
    <row r="145" spans="1:9" ht="12.75">
      <c r="A145" s="90"/>
      <c r="B145" s="91" t="s">
        <v>289</v>
      </c>
      <c r="C145" s="64">
        <v>13122</v>
      </c>
      <c r="D145" s="64">
        <v>13231</v>
      </c>
      <c r="E145" s="64">
        <v>13329</v>
      </c>
      <c r="F145" s="64">
        <v>13456</v>
      </c>
      <c r="G145" s="64">
        <v>13456</v>
      </c>
      <c r="H145" s="331">
        <f>G145/C145</f>
        <v>1.0254534369760708</v>
      </c>
      <c r="I145" s="331">
        <f t="shared" si="4"/>
        <v>1</v>
      </c>
    </row>
    <row r="146" spans="1:9" ht="12.75">
      <c r="A146" s="90"/>
      <c r="B146" s="91" t="s">
        <v>290</v>
      </c>
      <c r="C146" s="64">
        <v>41553</v>
      </c>
      <c r="D146" s="64">
        <v>45364</v>
      </c>
      <c r="E146" s="64">
        <v>46928</v>
      </c>
      <c r="F146" s="64">
        <v>47192</v>
      </c>
      <c r="G146" s="64">
        <v>47229</v>
      </c>
      <c r="H146" s="331">
        <f>G146/C146</f>
        <v>1.1365966356219768</v>
      </c>
      <c r="I146" s="331">
        <f t="shared" si="4"/>
        <v>1.0007840311917273</v>
      </c>
    </row>
    <row r="147" spans="1:9" ht="12.75">
      <c r="A147" s="96"/>
      <c r="B147" s="97" t="s">
        <v>413</v>
      </c>
      <c r="C147" s="98"/>
      <c r="D147" s="98"/>
      <c r="E147" s="98"/>
      <c r="F147" s="98"/>
      <c r="G147" s="98"/>
      <c r="H147" s="331"/>
      <c r="I147" s="331"/>
    </row>
    <row r="148" spans="1:9" ht="12.75">
      <c r="A148" s="96"/>
      <c r="B148" s="97" t="s">
        <v>317</v>
      </c>
      <c r="C148" s="98"/>
      <c r="D148" s="98">
        <v>3811</v>
      </c>
      <c r="E148" s="98">
        <v>3811</v>
      </c>
      <c r="F148" s="98">
        <v>3811</v>
      </c>
      <c r="G148" s="98">
        <v>3811</v>
      </c>
      <c r="H148" s="331"/>
      <c r="I148" s="331">
        <f t="shared" si="4"/>
        <v>1</v>
      </c>
    </row>
    <row r="149" spans="1:9" ht="12.75">
      <c r="A149" s="90"/>
      <c r="B149" s="296" t="s">
        <v>728</v>
      </c>
      <c r="C149" s="64"/>
      <c r="D149" s="64"/>
      <c r="E149" s="64"/>
      <c r="F149" s="64"/>
      <c r="G149" s="64"/>
      <c r="H149" s="331"/>
      <c r="I149" s="331"/>
    </row>
    <row r="150" spans="1:9" ht="13.5" thickBot="1">
      <c r="A150" s="90"/>
      <c r="B150" s="91" t="s">
        <v>291</v>
      </c>
      <c r="C150" s="64"/>
      <c r="D150" s="64"/>
      <c r="E150" s="64">
        <v>298</v>
      </c>
      <c r="F150" s="64">
        <v>298</v>
      </c>
      <c r="G150" s="64">
        <v>591</v>
      </c>
      <c r="H150" s="331"/>
      <c r="I150" s="331">
        <f t="shared" si="4"/>
        <v>1.983221476510067</v>
      </c>
    </row>
    <row r="151" spans="1:9" ht="13.5" thickBot="1">
      <c r="A151" s="90"/>
      <c r="B151" s="94" t="s">
        <v>292</v>
      </c>
      <c r="C151" s="9">
        <f>SUM(C144:C150)-C147</f>
        <v>105836</v>
      </c>
      <c r="D151" s="9">
        <f>SUM(D144:D150)-D147-D148</f>
        <v>110211</v>
      </c>
      <c r="E151" s="9">
        <f>SUM(E144:E150)-E147-E148</f>
        <v>112533</v>
      </c>
      <c r="F151" s="9">
        <f>SUM(F144:F150)-F147-F148</f>
        <v>113395</v>
      </c>
      <c r="G151" s="9">
        <f>SUM(G144:G150)-G147-G148</f>
        <v>113725</v>
      </c>
      <c r="H151" s="332">
        <f>G151/C151</f>
        <v>1.0745398541139122</v>
      </c>
      <c r="I151" s="332">
        <f t="shared" si="4"/>
        <v>1.0029101812249217</v>
      </c>
    </row>
    <row r="152" spans="1:9" ht="13.5" thickBot="1">
      <c r="A152" s="90"/>
      <c r="B152" s="516" t="s">
        <v>10</v>
      </c>
      <c r="C152" s="517"/>
      <c r="D152" s="517"/>
      <c r="E152" s="517"/>
      <c r="F152" s="517"/>
      <c r="G152" s="517"/>
      <c r="H152" s="331"/>
      <c r="I152" s="331"/>
    </row>
    <row r="153" spans="1:9" ht="13.5" thickBot="1">
      <c r="A153" s="100"/>
      <c r="B153" s="314" t="s">
        <v>102</v>
      </c>
      <c r="C153" s="72">
        <f>SUM(C151:C152)</f>
        <v>105836</v>
      </c>
      <c r="D153" s="72">
        <f>SUM(D151:D152)</f>
        <v>110211</v>
      </c>
      <c r="E153" s="72">
        <f>SUM(E151:E152)</f>
        <v>112533</v>
      </c>
      <c r="F153" s="72">
        <f>SUM(F151:F152)</f>
        <v>113395</v>
      </c>
      <c r="G153" s="72">
        <f>SUM(G151:G152)</f>
        <v>113725</v>
      </c>
      <c r="H153" s="332">
        <f>G153/C153</f>
        <v>1.0745398541139122</v>
      </c>
      <c r="I153" s="332">
        <f t="shared" si="4"/>
        <v>1.0029101812249217</v>
      </c>
    </row>
    <row r="154" spans="1:9" ht="12.75">
      <c r="A154" s="338">
        <v>2335</v>
      </c>
      <c r="B154" s="89" t="s">
        <v>418</v>
      </c>
      <c r="C154" s="89"/>
      <c r="D154" s="89"/>
      <c r="E154" s="89"/>
      <c r="F154" s="89"/>
      <c r="G154" s="89"/>
      <c r="H154" s="331"/>
      <c r="I154" s="331"/>
    </row>
    <row r="155" spans="1:9" ht="12.75">
      <c r="A155" s="90"/>
      <c r="B155" s="91" t="s">
        <v>231</v>
      </c>
      <c r="C155" s="64">
        <v>50569</v>
      </c>
      <c r="D155" s="64">
        <v>50569</v>
      </c>
      <c r="E155" s="64">
        <v>51011</v>
      </c>
      <c r="F155" s="64">
        <v>51549</v>
      </c>
      <c r="G155" s="64">
        <v>51549</v>
      </c>
      <c r="H155" s="331">
        <f>G155/C155</f>
        <v>1.0193794617255632</v>
      </c>
      <c r="I155" s="331">
        <f t="shared" si="4"/>
        <v>1</v>
      </c>
    </row>
    <row r="156" spans="1:9" ht="12.75">
      <c r="A156" s="90"/>
      <c r="B156" s="91" t="s">
        <v>298</v>
      </c>
      <c r="C156" s="64">
        <v>3307</v>
      </c>
      <c r="D156" s="64">
        <v>3307</v>
      </c>
      <c r="E156" s="64">
        <v>3307</v>
      </c>
      <c r="F156" s="64">
        <v>3307</v>
      </c>
      <c r="G156" s="64">
        <v>3307</v>
      </c>
      <c r="H156" s="331">
        <f>G156/C156</f>
        <v>1</v>
      </c>
      <c r="I156" s="331">
        <f t="shared" si="4"/>
        <v>1</v>
      </c>
    </row>
    <row r="157" spans="1:9" ht="12.75">
      <c r="A157" s="90"/>
      <c r="B157" s="91" t="s">
        <v>208</v>
      </c>
      <c r="C157" s="64"/>
      <c r="D157" s="64"/>
      <c r="E157" s="64"/>
      <c r="F157" s="64"/>
      <c r="G157" s="64"/>
      <c r="H157" s="331"/>
      <c r="I157" s="331"/>
    </row>
    <row r="158" spans="1:9" ht="12.75">
      <c r="A158" s="90"/>
      <c r="B158" s="91" t="s">
        <v>48</v>
      </c>
      <c r="C158" s="64">
        <v>310</v>
      </c>
      <c r="D158" s="64">
        <v>310</v>
      </c>
      <c r="E158" s="64">
        <v>310</v>
      </c>
      <c r="F158" s="64">
        <v>310</v>
      </c>
      <c r="G158" s="64">
        <v>427</v>
      </c>
      <c r="H158" s="331">
        <f>G158/C158</f>
        <v>1.3774193548387097</v>
      </c>
      <c r="I158" s="331">
        <f t="shared" si="4"/>
        <v>1.3774193548387097</v>
      </c>
    </row>
    <row r="159" spans="1:9" ht="12.75">
      <c r="A159" s="90"/>
      <c r="B159" s="91" t="s">
        <v>49</v>
      </c>
      <c r="C159" s="64">
        <v>8189</v>
      </c>
      <c r="D159" s="64">
        <v>8189</v>
      </c>
      <c r="E159" s="64">
        <v>8291</v>
      </c>
      <c r="F159" s="64">
        <v>8291</v>
      </c>
      <c r="G159" s="64">
        <v>8291</v>
      </c>
      <c r="H159" s="331">
        <f>G159/C159</f>
        <v>1.0124557333007693</v>
      </c>
      <c r="I159" s="331">
        <f t="shared" si="4"/>
        <v>1</v>
      </c>
    </row>
    <row r="160" spans="1:9" ht="12.75">
      <c r="A160" s="90"/>
      <c r="B160" s="91" t="s">
        <v>256</v>
      </c>
      <c r="C160" s="64"/>
      <c r="D160" s="64"/>
      <c r="E160" s="64"/>
      <c r="F160" s="64"/>
      <c r="G160" s="64"/>
      <c r="H160" s="331"/>
      <c r="I160" s="331"/>
    </row>
    <row r="161" spans="1:9" ht="12.75">
      <c r="A161" s="90"/>
      <c r="B161" s="91" t="s">
        <v>257</v>
      </c>
      <c r="C161" s="64"/>
      <c r="D161" s="64"/>
      <c r="E161" s="64">
        <v>57</v>
      </c>
      <c r="F161" s="64">
        <v>57</v>
      </c>
      <c r="G161" s="64">
        <v>72</v>
      </c>
      <c r="H161" s="331"/>
      <c r="I161" s="331">
        <f t="shared" si="4"/>
        <v>1.263157894736842</v>
      </c>
    </row>
    <row r="162" spans="1:9" ht="12.75">
      <c r="A162" s="90"/>
      <c r="B162" s="91" t="s">
        <v>50</v>
      </c>
      <c r="C162" s="64"/>
      <c r="D162" s="64"/>
      <c r="E162" s="64"/>
      <c r="F162" s="64"/>
      <c r="G162" s="64"/>
      <c r="H162" s="331"/>
      <c r="I162" s="331"/>
    </row>
    <row r="163" spans="1:9" ht="12.75">
      <c r="A163" s="90"/>
      <c r="B163" s="91" t="s">
        <v>260</v>
      </c>
      <c r="C163" s="64"/>
      <c r="D163" s="64"/>
      <c r="E163" s="64"/>
      <c r="F163" s="64"/>
      <c r="G163" s="64"/>
      <c r="H163" s="331"/>
      <c r="I163" s="331"/>
    </row>
    <row r="164" spans="1:9" ht="13.5" thickBot="1">
      <c r="A164" s="90"/>
      <c r="B164" s="91" t="s">
        <v>78</v>
      </c>
      <c r="C164" s="64"/>
      <c r="D164" s="64"/>
      <c r="E164" s="64">
        <v>150</v>
      </c>
      <c r="F164" s="64">
        <v>230</v>
      </c>
      <c r="G164" s="64">
        <v>230</v>
      </c>
      <c r="H164" s="331"/>
      <c r="I164" s="331">
        <f t="shared" si="4"/>
        <v>1</v>
      </c>
    </row>
    <row r="165" spans="1:9" ht="13.5" thickBot="1">
      <c r="A165" s="93"/>
      <c r="B165" s="94" t="s">
        <v>287</v>
      </c>
      <c r="C165" s="9">
        <f>SUM(C155:C164)</f>
        <v>62375</v>
      </c>
      <c r="D165" s="9">
        <f>SUM(D155:D164)</f>
        <v>62375</v>
      </c>
      <c r="E165" s="9">
        <f>SUM(E155:E164)</f>
        <v>63126</v>
      </c>
      <c r="F165" s="9">
        <f>SUM(F155:F164)</f>
        <v>63744</v>
      </c>
      <c r="G165" s="9">
        <f>SUM(G155:G164)</f>
        <v>63876</v>
      </c>
      <c r="H165" s="332">
        <f>G165/C165</f>
        <v>1.024064128256513</v>
      </c>
      <c r="I165" s="332">
        <f t="shared" si="4"/>
        <v>1.0020707831325302</v>
      </c>
    </row>
    <row r="166" spans="1:9" ht="13.5" thickBot="1">
      <c r="A166" s="3"/>
      <c r="B166" s="313" t="s">
        <v>247</v>
      </c>
      <c r="C166" s="64"/>
      <c r="D166" s="64">
        <v>4503</v>
      </c>
      <c r="E166" s="64">
        <v>4503</v>
      </c>
      <c r="F166" s="64">
        <v>4503</v>
      </c>
      <c r="G166" s="64">
        <v>4503</v>
      </c>
      <c r="H166" s="331"/>
      <c r="I166" s="331">
        <f t="shared" si="4"/>
        <v>1</v>
      </c>
    </row>
    <row r="167" spans="1:9" ht="13.5" thickBot="1">
      <c r="A167" s="3"/>
      <c r="B167" s="314" t="s">
        <v>102</v>
      </c>
      <c r="C167" s="9">
        <f>SUM(C165:C166)</f>
        <v>62375</v>
      </c>
      <c r="D167" s="9">
        <f>SUM(D165:D166)</f>
        <v>66878</v>
      </c>
      <c r="E167" s="9">
        <f>SUM(E165:E166)</f>
        <v>67629</v>
      </c>
      <c r="F167" s="9">
        <f>SUM(F165:F166)</f>
        <v>68247</v>
      </c>
      <c r="G167" s="9">
        <f>SUM(G165:G166)</f>
        <v>68379</v>
      </c>
      <c r="H167" s="332">
        <f>G167/C167</f>
        <v>1.0962565130260522</v>
      </c>
      <c r="I167" s="332">
        <f t="shared" si="4"/>
        <v>1.0019341509516901</v>
      </c>
    </row>
    <row r="168" spans="1:9" ht="12.75">
      <c r="A168" s="90"/>
      <c r="B168" s="91" t="s">
        <v>288</v>
      </c>
      <c r="C168" s="64">
        <v>33504</v>
      </c>
      <c r="D168" s="64">
        <v>33676</v>
      </c>
      <c r="E168" s="64">
        <v>34024</v>
      </c>
      <c r="F168" s="64">
        <v>34372</v>
      </c>
      <c r="G168" s="64">
        <v>34372</v>
      </c>
      <c r="H168" s="331">
        <f>G168/C168</f>
        <v>1.0259073543457498</v>
      </c>
      <c r="I168" s="331">
        <f t="shared" si="4"/>
        <v>1</v>
      </c>
    </row>
    <row r="169" spans="1:9" ht="12.75">
      <c r="A169" s="90"/>
      <c r="B169" s="91" t="s">
        <v>289</v>
      </c>
      <c r="C169" s="64">
        <v>8867</v>
      </c>
      <c r="D169" s="64">
        <v>8914</v>
      </c>
      <c r="E169" s="64">
        <v>9008</v>
      </c>
      <c r="F169" s="64">
        <v>9102</v>
      </c>
      <c r="G169" s="64">
        <v>9102</v>
      </c>
      <c r="H169" s="331">
        <f>G169/C169</f>
        <v>1.0265027630540204</v>
      </c>
      <c r="I169" s="331">
        <f t="shared" si="4"/>
        <v>1</v>
      </c>
    </row>
    <row r="170" spans="1:9" ht="12.75">
      <c r="A170" s="90"/>
      <c r="B170" s="91" t="s">
        <v>290</v>
      </c>
      <c r="C170" s="64">
        <v>20004</v>
      </c>
      <c r="D170" s="64">
        <v>24288</v>
      </c>
      <c r="E170" s="64">
        <v>24597</v>
      </c>
      <c r="F170" s="64">
        <v>24773</v>
      </c>
      <c r="G170" s="64">
        <v>24450</v>
      </c>
      <c r="H170" s="331">
        <f>G170/C170</f>
        <v>1.222255548890222</v>
      </c>
      <c r="I170" s="331">
        <f t="shared" si="4"/>
        <v>0.9869616114318007</v>
      </c>
    </row>
    <row r="171" spans="1:9" ht="12.75">
      <c r="A171" s="96"/>
      <c r="B171" s="97" t="s">
        <v>413</v>
      </c>
      <c r="C171" s="98"/>
      <c r="D171" s="98"/>
      <c r="E171" s="98"/>
      <c r="F171" s="98"/>
      <c r="G171" s="98"/>
      <c r="H171" s="331"/>
      <c r="I171" s="331"/>
    </row>
    <row r="172" spans="1:9" ht="12.75">
      <c r="A172" s="96"/>
      <c r="B172" s="97" t="s">
        <v>317</v>
      </c>
      <c r="C172" s="98"/>
      <c r="D172" s="98">
        <v>4284</v>
      </c>
      <c r="E172" s="98">
        <v>4284</v>
      </c>
      <c r="F172" s="98">
        <v>4284</v>
      </c>
      <c r="G172" s="98">
        <v>4284</v>
      </c>
      <c r="H172" s="331"/>
      <c r="I172" s="331">
        <f t="shared" si="4"/>
        <v>1</v>
      </c>
    </row>
    <row r="173" spans="1:9" ht="12.75">
      <c r="A173" s="90"/>
      <c r="B173" s="296" t="s">
        <v>728</v>
      </c>
      <c r="C173" s="64"/>
      <c r="D173" s="64"/>
      <c r="E173" s="64"/>
      <c r="F173" s="64"/>
      <c r="G173" s="64"/>
      <c r="H173" s="331"/>
      <c r="I173" s="331"/>
    </row>
    <row r="174" spans="1:9" ht="13.5" thickBot="1">
      <c r="A174" s="90"/>
      <c r="B174" s="91" t="s">
        <v>291</v>
      </c>
      <c r="C174" s="64"/>
      <c r="D174" s="64"/>
      <c r="E174" s="64"/>
      <c r="F174" s="64"/>
      <c r="G174" s="64">
        <v>455</v>
      </c>
      <c r="H174" s="331"/>
      <c r="I174" s="331"/>
    </row>
    <row r="175" spans="1:9" ht="13.5" thickBot="1">
      <c r="A175" s="90"/>
      <c r="B175" s="94" t="s">
        <v>292</v>
      </c>
      <c r="C175" s="9">
        <f>SUM(C168:C174)-C171</f>
        <v>62375</v>
      </c>
      <c r="D175" s="9">
        <f>SUM(D168:D174)-D171-D172</f>
        <v>66878</v>
      </c>
      <c r="E175" s="9">
        <f>SUM(E168:E174)-E171-E172</f>
        <v>67629</v>
      </c>
      <c r="F175" s="9">
        <f>SUM(F168:F174)-F171-F172</f>
        <v>68247</v>
      </c>
      <c r="G175" s="9">
        <f>SUM(G168:G174)-G171-G172</f>
        <v>68379</v>
      </c>
      <c r="H175" s="332">
        <f>G175/C175</f>
        <v>1.0962565130260522</v>
      </c>
      <c r="I175" s="332">
        <f t="shared" si="4"/>
        <v>1.0019341509516901</v>
      </c>
    </row>
    <row r="176" spans="1:9" ht="13.5" thickBot="1">
      <c r="A176" s="90"/>
      <c r="B176" s="516" t="s">
        <v>10</v>
      </c>
      <c r="C176" s="517"/>
      <c r="D176" s="517"/>
      <c r="E176" s="517"/>
      <c r="F176" s="517"/>
      <c r="G176" s="517"/>
      <c r="H176" s="331"/>
      <c r="I176" s="331"/>
    </row>
    <row r="177" spans="1:9" ht="13.5" thickBot="1">
      <c r="A177" s="100"/>
      <c r="B177" s="314" t="s">
        <v>102</v>
      </c>
      <c r="C177" s="72">
        <f>SUM(C175:C176)</f>
        <v>62375</v>
      </c>
      <c r="D177" s="72">
        <f>SUM(D175:D176)</f>
        <v>66878</v>
      </c>
      <c r="E177" s="72">
        <f>SUM(E175:E176)</f>
        <v>67629</v>
      </c>
      <c r="F177" s="72">
        <f>SUM(F175:F176)</f>
        <v>68247</v>
      </c>
      <c r="G177" s="72">
        <f>SUM(G175:G176)</f>
        <v>68379</v>
      </c>
      <c r="H177" s="332">
        <f>G177/C177</f>
        <v>1.0962565130260522</v>
      </c>
      <c r="I177" s="332">
        <f t="shared" si="4"/>
        <v>1.0019341509516901</v>
      </c>
    </row>
    <row r="178" spans="1:9" ht="12.75">
      <c r="A178" s="3">
        <v>2345</v>
      </c>
      <c r="B178" s="378" t="s">
        <v>419</v>
      </c>
      <c r="C178" s="104"/>
      <c r="D178" s="104"/>
      <c r="E178" s="104"/>
      <c r="F178" s="104"/>
      <c r="G178" s="104"/>
      <c r="H178" s="331"/>
      <c r="I178" s="331"/>
    </row>
    <row r="179" spans="1:9" ht="12.75">
      <c r="A179" s="90"/>
      <c r="B179" s="91" t="s">
        <v>231</v>
      </c>
      <c r="C179" s="64">
        <v>50395</v>
      </c>
      <c r="D179" s="64">
        <v>50395</v>
      </c>
      <c r="E179" s="64">
        <v>51413</v>
      </c>
      <c r="F179" s="64">
        <v>51988</v>
      </c>
      <c r="G179" s="64">
        <v>51988</v>
      </c>
      <c r="H179" s="331">
        <f>G179/C179</f>
        <v>1.0316102787974997</v>
      </c>
      <c r="I179" s="331">
        <f t="shared" si="4"/>
        <v>1</v>
      </c>
    </row>
    <row r="180" spans="1:9" ht="12.75">
      <c r="A180" s="90"/>
      <c r="B180" s="91" t="s">
        <v>298</v>
      </c>
      <c r="C180" s="64">
        <v>3368</v>
      </c>
      <c r="D180" s="64">
        <v>3368</v>
      </c>
      <c r="E180" s="64">
        <v>3368</v>
      </c>
      <c r="F180" s="64">
        <v>3368</v>
      </c>
      <c r="G180" s="64">
        <v>3368</v>
      </c>
      <c r="H180" s="331">
        <f>G180/C180</f>
        <v>1</v>
      </c>
      <c r="I180" s="331">
        <f t="shared" si="4"/>
        <v>1</v>
      </c>
    </row>
    <row r="181" spans="1:9" ht="12.75">
      <c r="A181" s="90"/>
      <c r="B181" s="91" t="s">
        <v>208</v>
      </c>
      <c r="C181" s="64"/>
      <c r="D181" s="64"/>
      <c r="E181" s="64"/>
      <c r="F181" s="64"/>
      <c r="G181" s="64"/>
      <c r="H181" s="331"/>
      <c r="I181" s="331"/>
    </row>
    <row r="182" spans="1:9" ht="12.75">
      <c r="A182" s="90"/>
      <c r="B182" s="91" t="s">
        <v>48</v>
      </c>
      <c r="C182" s="64">
        <v>252</v>
      </c>
      <c r="D182" s="64">
        <v>252</v>
      </c>
      <c r="E182" s="64">
        <v>252</v>
      </c>
      <c r="F182" s="64">
        <v>252</v>
      </c>
      <c r="G182" s="64">
        <v>364</v>
      </c>
      <c r="H182" s="331">
        <f>G182/C182</f>
        <v>1.4444444444444444</v>
      </c>
      <c r="I182" s="331">
        <f t="shared" si="4"/>
        <v>1.4444444444444444</v>
      </c>
    </row>
    <row r="183" spans="1:9" ht="12.75">
      <c r="A183" s="90"/>
      <c r="B183" s="91" t="s">
        <v>49</v>
      </c>
      <c r="C183" s="64">
        <v>6916</v>
      </c>
      <c r="D183" s="64">
        <v>6916</v>
      </c>
      <c r="E183" s="64">
        <v>6916</v>
      </c>
      <c r="F183" s="64">
        <v>6916</v>
      </c>
      <c r="G183" s="64">
        <v>6916</v>
      </c>
      <c r="H183" s="331">
        <f>G183/C183</f>
        <v>1</v>
      </c>
      <c r="I183" s="331">
        <f t="shared" si="4"/>
        <v>1</v>
      </c>
    </row>
    <row r="184" spans="1:9" ht="12.75">
      <c r="A184" s="90"/>
      <c r="B184" s="91" t="s">
        <v>256</v>
      </c>
      <c r="C184" s="64"/>
      <c r="D184" s="64"/>
      <c r="E184" s="64"/>
      <c r="F184" s="64"/>
      <c r="G184" s="64"/>
      <c r="H184" s="331"/>
      <c r="I184" s="331"/>
    </row>
    <row r="185" spans="1:9" ht="12.75">
      <c r="A185" s="90"/>
      <c r="B185" s="91" t="s">
        <v>257</v>
      </c>
      <c r="C185" s="64"/>
      <c r="D185" s="64"/>
      <c r="E185" s="64">
        <v>50</v>
      </c>
      <c r="F185" s="64">
        <v>50</v>
      </c>
      <c r="G185" s="64">
        <v>50</v>
      </c>
      <c r="H185" s="331"/>
      <c r="I185" s="331">
        <f t="shared" si="4"/>
        <v>1</v>
      </c>
    </row>
    <row r="186" spans="1:9" ht="12.75">
      <c r="A186" s="90"/>
      <c r="B186" s="91" t="s">
        <v>50</v>
      </c>
      <c r="C186" s="64"/>
      <c r="D186" s="64"/>
      <c r="E186" s="64"/>
      <c r="F186" s="64"/>
      <c r="G186" s="64"/>
      <c r="H186" s="331"/>
      <c r="I186" s="331"/>
    </row>
    <row r="187" spans="1:9" ht="12.75">
      <c r="A187" s="90"/>
      <c r="B187" s="91" t="s">
        <v>260</v>
      </c>
      <c r="C187" s="64"/>
      <c r="D187" s="64"/>
      <c r="E187" s="64"/>
      <c r="F187" s="64"/>
      <c r="G187" s="64"/>
      <c r="H187" s="331"/>
      <c r="I187" s="331"/>
    </row>
    <row r="188" spans="1:9" ht="13.5" thickBot="1">
      <c r="A188" s="90"/>
      <c r="B188" s="91" t="s">
        <v>78</v>
      </c>
      <c r="C188" s="64"/>
      <c r="D188" s="64"/>
      <c r="E188" s="64">
        <v>200</v>
      </c>
      <c r="F188" s="64">
        <v>410</v>
      </c>
      <c r="G188" s="64">
        <v>410</v>
      </c>
      <c r="H188" s="331"/>
      <c r="I188" s="331">
        <f t="shared" si="4"/>
        <v>1</v>
      </c>
    </row>
    <row r="189" spans="1:9" ht="13.5" thickBot="1">
      <c r="A189" s="93"/>
      <c r="B189" s="94" t="s">
        <v>287</v>
      </c>
      <c r="C189" s="9">
        <f>SUM(C179:C188)</f>
        <v>60931</v>
      </c>
      <c r="D189" s="9">
        <f>SUM(D179:D188)</f>
        <v>60931</v>
      </c>
      <c r="E189" s="9">
        <f>SUM(E179:E188)</f>
        <v>62199</v>
      </c>
      <c r="F189" s="9">
        <f>SUM(F179:F188)</f>
        <v>62984</v>
      </c>
      <c r="G189" s="9">
        <f>SUM(G179:G188)</f>
        <v>63096</v>
      </c>
      <c r="H189" s="332">
        <f>G189/C189</f>
        <v>1.035531995207694</v>
      </c>
      <c r="I189" s="332">
        <f t="shared" si="4"/>
        <v>1.0017782293915916</v>
      </c>
    </row>
    <row r="190" spans="1:9" ht="13.5" thickBot="1">
      <c r="A190" s="3"/>
      <c r="B190" s="313" t="s">
        <v>247</v>
      </c>
      <c r="C190" s="64"/>
      <c r="D190" s="64">
        <v>4109</v>
      </c>
      <c r="E190" s="64">
        <v>4109</v>
      </c>
      <c r="F190" s="64">
        <v>4109</v>
      </c>
      <c r="G190" s="64">
        <v>4109</v>
      </c>
      <c r="H190" s="331"/>
      <c r="I190" s="331">
        <f t="shared" si="4"/>
        <v>1</v>
      </c>
    </row>
    <row r="191" spans="1:9" ht="13.5" thickBot="1">
      <c r="A191" s="3"/>
      <c r="B191" s="314" t="s">
        <v>102</v>
      </c>
      <c r="C191" s="9">
        <f>SUM(C189:C190)</f>
        <v>60931</v>
      </c>
      <c r="D191" s="9">
        <f>SUM(D189:D190)</f>
        <v>65040</v>
      </c>
      <c r="E191" s="9">
        <f>SUM(E189:E190)</f>
        <v>66308</v>
      </c>
      <c r="F191" s="9">
        <f>SUM(F189:F190)</f>
        <v>67093</v>
      </c>
      <c r="G191" s="9">
        <f>SUM(G189:G190)</f>
        <v>67205</v>
      </c>
      <c r="H191" s="332">
        <f>G191/C191</f>
        <v>1.102968932070703</v>
      </c>
      <c r="I191" s="332">
        <f t="shared" si="4"/>
        <v>1.0016693246687434</v>
      </c>
    </row>
    <row r="192" spans="1:9" ht="12.75">
      <c r="A192" s="90"/>
      <c r="B192" s="91" t="s">
        <v>288</v>
      </c>
      <c r="C192" s="64">
        <v>34048</v>
      </c>
      <c r="D192" s="64">
        <v>34330</v>
      </c>
      <c r="E192" s="64">
        <v>35132</v>
      </c>
      <c r="F192" s="64">
        <v>35514</v>
      </c>
      <c r="G192" s="64">
        <v>35514</v>
      </c>
      <c r="H192" s="331">
        <f>G192/C192</f>
        <v>1.0430568609022557</v>
      </c>
      <c r="I192" s="331">
        <f t="shared" si="4"/>
        <v>1</v>
      </c>
    </row>
    <row r="193" spans="1:9" ht="12.75">
      <c r="A193" s="90"/>
      <c r="B193" s="91" t="s">
        <v>289</v>
      </c>
      <c r="C193" s="64">
        <v>9014</v>
      </c>
      <c r="D193" s="64">
        <v>9071</v>
      </c>
      <c r="E193" s="64">
        <v>9287</v>
      </c>
      <c r="F193" s="64">
        <v>9390</v>
      </c>
      <c r="G193" s="64">
        <v>9208</v>
      </c>
      <c r="H193" s="331">
        <f>G193/C193</f>
        <v>1.0215220767694697</v>
      </c>
      <c r="I193" s="331">
        <f t="shared" si="4"/>
        <v>0.9806176783812567</v>
      </c>
    </row>
    <row r="194" spans="1:9" ht="12.75">
      <c r="A194" s="90"/>
      <c r="B194" s="91" t="s">
        <v>290</v>
      </c>
      <c r="C194" s="64">
        <v>17869</v>
      </c>
      <c r="D194" s="64">
        <v>21639</v>
      </c>
      <c r="E194" s="64">
        <v>21339</v>
      </c>
      <c r="F194" s="64">
        <v>21639</v>
      </c>
      <c r="G194" s="64">
        <v>21639</v>
      </c>
      <c r="H194" s="331">
        <f>G194/C194</f>
        <v>1.210979909340198</v>
      </c>
      <c r="I194" s="331">
        <f t="shared" si="4"/>
        <v>1</v>
      </c>
    </row>
    <row r="195" spans="1:9" ht="12.75">
      <c r="A195" s="96"/>
      <c r="B195" s="97" t="s">
        <v>413</v>
      </c>
      <c r="C195" s="98"/>
      <c r="D195" s="98"/>
      <c r="E195" s="98"/>
      <c r="F195" s="98"/>
      <c r="G195" s="98"/>
      <c r="H195" s="331"/>
      <c r="I195" s="331"/>
    </row>
    <row r="196" spans="1:9" ht="12.75">
      <c r="A196" s="96"/>
      <c r="B196" s="97" t="s">
        <v>317</v>
      </c>
      <c r="C196" s="98"/>
      <c r="D196" s="98">
        <v>3373</v>
      </c>
      <c r="E196" s="98">
        <v>3373</v>
      </c>
      <c r="F196" s="98">
        <v>3373</v>
      </c>
      <c r="G196" s="98">
        <v>3373</v>
      </c>
      <c r="H196" s="331"/>
      <c r="I196" s="331">
        <f t="shared" si="4"/>
        <v>1</v>
      </c>
    </row>
    <row r="197" spans="1:9" ht="12.75">
      <c r="A197" s="90"/>
      <c r="B197" s="296" t="s">
        <v>728</v>
      </c>
      <c r="C197" s="64"/>
      <c r="D197" s="64"/>
      <c r="E197" s="64"/>
      <c r="F197" s="64"/>
      <c r="G197" s="64"/>
      <c r="H197" s="331"/>
      <c r="I197" s="331"/>
    </row>
    <row r="198" spans="1:9" ht="13.5" thickBot="1">
      <c r="A198" s="90"/>
      <c r="B198" s="91" t="s">
        <v>291</v>
      </c>
      <c r="C198" s="64"/>
      <c r="D198" s="64"/>
      <c r="E198" s="64">
        <v>550</v>
      </c>
      <c r="F198" s="64">
        <v>550</v>
      </c>
      <c r="G198" s="64">
        <v>844</v>
      </c>
      <c r="H198" s="331"/>
      <c r="I198" s="331">
        <f t="shared" si="4"/>
        <v>1.5345454545454544</v>
      </c>
    </row>
    <row r="199" spans="1:9" ht="13.5" thickBot="1">
      <c r="A199" s="90"/>
      <c r="B199" s="94" t="s">
        <v>292</v>
      </c>
      <c r="C199" s="9">
        <f>SUM(C192:C198)-C195</f>
        <v>60931</v>
      </c>
      <c r="D199" s="9">
        <f>SUM(D192:D198)-D195-D196</f>
        <v>65040</v>
      </c>
      <c r="E199" s="9">
        <f>SUM(E192:E198)-E195-E196</f>
        <v>66308</v>
      </c>
      <c r="F199" s="9">
        <f>SUM(F192:F198)-F195-F196</f>
        <v>67093</v>
      </c>
      <c r="G199" s="9">
        <f>SUM(G192:G198)-G195-G196</f>
        <v>67205</v>
      </c>
      <c r="H199" s="332">
        <f>G199/C199</f>
        <v>1.102968932070703</v>
      </c>
      <c r="I199" s="332">
        <f t="shared" si="4"/>
        <v>1.0016693246687434</v>
      </c>
    </row>
    <row r="200" spans="1:9" ht="13.5" thickBot="1">
      <c r="A200" s="90"/>
      <c r="B200" s="516" t="s">
        <v>10</v>
      </c>
      <c r="C200" s="517"/>
      <c r="D200" s="508"/>
      <c r="E200" s="508"/>
      <c r="F200" s="508"/>
      <c r="G200" s="508"/>
      <c r="H200" s="331"/>
      <c r="I200" s="331"/>
    </row>
    <row r="201" spans="1:9" ht="13.5" thickBot="1">
      <c r="A201" s="100"/>
      <c r="B201" s="314" t="s">
        <v>102</v>
      </c>
      <c r="C201" s="72">
        <f>SUM(C199:C200)</f>
        <v>60931</v>
      </c>
      <c r="D201" s="9">
        <f>SUM(D199:D200)</f>
        <v>65040</v>
      </c>
      <c r="E201" s="9">
        <f>SUM(E199:E200)</f>
        <v>66308</v>
      </c>
      <c r="F201" s="9">
        <f>SUM(F199:F200)</f>
        <v>67093</v>
      </c>
      <c r="G201" s="9">
        <f>SUM(G199:G200)</f>
        <v>67205</v>
      </c>
      <c r="H201" s="332">
        <f>G201/C201</f>
        <v>1.102968932070703</v>
      </c>
      <c r="I201" s="332">
        <f t="shared" si="4"/>
        <v>1.0016693246687434</v>
      </c>
    </row>
    <row r="202" spans="1:9" ht="12.75">
      <c r="A202" s="3">
        <v>2360</v>
      </c>
      <c r="B202" s="88" t="s">
        <v>420</v>
      </c>
      <c r="C202" s="316"/>
      <c r="D202" s="316"/>
      <c r="E202" s="316"/>
      <c r="F202" s="316"/>
      <c r="G202" s="316"/>
      <c r="H202" s="331"/>
      <c r="I202" s="331"/>
    </row>
    <row r="203" spans="1:9" ht="12.75">
      <c r="A203" s="90"/>
      <c r="B203" s="91" t="s">
        <v>231</v>
      </c>
      <c r="C203" s="64">
        <v>50969</v>
      </c>
      <c r="D203" s="64">
        <v>50969</v>
      </c>
      <c r="E203" s="64">
        <v>51407</v>
      </c>
      <c r="F203" s="64">
        <v>51909</v>
      </c>
      <c r="G203" s="64">
        <v>51909</v>
      </c>
      <c r="H203" s="331">
        <f aca="true" t="shared" si="5" ref="H203:H266">G203/C203</f>
        <v>1.0184425827463752</v>
      </c>
      <c r="I203" s="331">
        <f aca="true" t="shared" si="6" ref="I203:I266">G203/F203</f>
        <v>1</v>
      </c>
    </row>
    <row r="204" spans="1:9" ht="12.75">
      <c r="A204" s="90"/>
      <c r="B204" s="91" t="s">
        <v>298</v>
      </c>
      <c r="C204" s="64">
        <v>3622</v>
      </c>
      <c r="D204" s="64">
        <v>3622</v>
      </c>
      <c r="E204" s="64">
        <v>3622</v>
      </c>
      <c r="F204" s="64">
        <v>3622</v>
      </c>
      <c r="G204" s="64">
        <v>3622</v>
      </c>
      <c r="H204" s="331">
        <f t="shared" si="5"/>
        <v>1</v>
      </c>
      <c r="I204" s="331">
        <f t="shared" si="6"/>
        <v>1</v>
      </c>
    </row>
    <row r="205" spans="1:9" ht="12.75">
      <c r="A205" s="90"/>
      <c r="B205" s="91" t="s">
        <v>208</v>
      </c>
      <c r="C205" s="64"/>
      <c r="D205" s="64"/>
      <c r="E205" s="64"/>
      <c r="F205" s="64"/>
      <c r="G205" s="64"/>
      <c r="H205" s="331"/>
      <c r="I205" s="331"/>
    </row>
    <row r="206" spans="1:9" ht="12.75">
      <c r="A206" s="90"/>
      <c r="B206" s="91" t="s">
        <v>48</v>
      </c>
      <c r="C206" s="64">
        <v>283</v>
      </c>
      <c r="D206" s="64">
        <v>283</v>
      </c>
      <c r="E206" s="64">
        <v>283</v>
      </c>
      <c r="F206" s="64">
        <v>283</v>
      </c>
      <c r="G206" s="64">
        <v>388</v>
      </c>
      <c r="H206" s="331">
        <f t="shared" si="5"/>
        <v>1.3710247349823321</v>
      </c>
      <c r="I206" s="331">
        <f t="shared" si="6"/>
        <v>1.3710247349823321</v>
      </c>
    </row>
    <row r="207" spans="1:9" ht="12.75">
      <c r="A207" s="90"/>
      <c r="B207" s="91" t="s">
        <v>49</v>
      </c>
      <c r="C207" s="64">
        <v>7211</v>
      </c>
      <c r="D207" s="64">
        <v>7211</v>
      </c>
      <c r="E207" s="64">
        <v>7227</v>
      </c>
      <c r="F207" s="64">
        <v>7227</v>
      </c>
      <c r="G207" s="64">
        <v>7227</v>
      </c>
      <c r="H207" s="331">
        <f t="shared" si="5"/>
        <v>1.0022188323394814</v>
      </c>
      <c r="I207" s="331">
        <f t="shared" si="6"/>
        <v>1</v>
      </c>
    </row>
    <row r="208" spans="1:9" ht="12.75">
      <c r="A208" s="90"/>
      <c r="B208" s="91" t="s">
        <v>256</v>
      </c>
      <c r="C208" s="64"/>
      <c r="D208" s="64"/>
      <c r="E208" s="64"/>
      <c r="F208" s="64"/>
      <c r="G208" s="64"/>
      <c r="H208" s="331"/>
      <c r="I208" s="331"/>
    </row>
    <row r="209" spans="1:9" ht="12.75">
      <c r="A209" s="90"/>
      <c r="B209" s="91" t="s">
        <v>257</v>
      </c>
      <c r="C209" s="64"/>
      <c r="D209" s="64"/>
      <c r="E209" s="64">
        <v>37</v>
      </c>
      <c r="F209" s="64">
        <v>37</v>
      </c>
      <c r="G209" s="64">
        <v>44</v>
      </c>
      <c r="H209" s="331"/>
      <c r="I209" s="331">
        <f t="shared" si="6"/>
        <v>1.1891891891891893</v>
      </c>
    </row>
    <row r="210" spans="1:9" ht="12.75">
      <c r="A210" s="90"/>
      <c r="B210" s="91" t="s">
        <v>50</v>
      </c>
      <c r="C210" s="64"/>
      <c r="D210" s="64"/>
      <c r="E210" s="64"/>
      <c r="F210" s="64"/>
      <c r="G210" s="64">
        <v>100</v>
      </c>
      <c r="H210" s="331"/>
      <c r="I210" s="331"/>
    </row>
    <row r="211" spans="1:9" ht="12.75">
      <c r="A211" s="90"/>
      <c r="B211" s="91" t="s">
        <v>260</v>
      </c>
      <c r="C211" s="64"/>
      <c r="D211" s="64"/>
      <c r="E211" s="64"/>
      <c r="F211" s="64"/>
      <c r="G211" s="64"/>
      <c r="H211" s="331"/>
      <c r="I211" s="331"/>
    </row>
    <row r="212" spans="1:9" ht="13.5" thickBot="1">
      <c r="A212" s="90"/>
      <c r="B212" s="91" t="s">
        <v>78</v>
      </c>
      <c r="C212" s="64"/>
      <c r="D212" s="64"/>
      <c r="E212" s="64">
        <v>200</v>
      </c>
      <c r="F212" s="64">
        <v>255</v>
      </c>
      <c r="G212" s="64">
        <v>255</v>
      </c>
      <c r="H212" s="331"/>
      <c r="I212" s="331">
        <f t="shared" si="6"/>
        <v>1</v>
      </c>
    </row>
    <row r="213" spans="1:9" ht="13.5" thickBot="1">
      <c r="A213" s="93"/>
      <c r="B213" s="94" t="s">
        <v>287</v>
      </c>
      <c r="C213" s="9">
        <f>SUM(C203:C212)</f>
        <v>62085</v>
      </c>
      <c r="D213" s="9">
        <f>SUM(D203:D212)</f>
        <v>62085</v>
      </c>
      <c r="E213" s="9">
        <f>SUM(E203:E212)</f>
        <v>62776</v>
      </c>
      <c r="F213" s="9">
        <f>SUM(F203:F212)</f>
        <v>63333</v>
      </c>
      <c r="G213" s="9">
        <f>SUM(G203:G212)</f>
        <v>63545</v>
      </c>
      <c r="H213" s="332">
        <f t="shared" si="5"/>
        <v>1.0235161472175243</v>
      </c>
      <c r="I213" s="332">
        <f t="shared" si="6"/>
        <v>1.003347386038874</v>
      </c>
    </row>
    <row r="214" spans="1:9" ht="13.5" thickBot="1">
      <c r="A214" s="3"/>
      <c r="B214" s="313" t="s">
        <v>247</v>
      </c>
      <c r="C214" s="64"/>
      <c r="D214" s="64">
        <v>3826</v>
      </c>
      <c r="E214" s="64">
        <v>3826</v>
      </c>
      <c r="F214" s="64">
        <v>3826</v>
      </c>
      <c r="G214" s="64">
        <v>3826</v>
      </c>
      <c r="H214" s="331"/>
      <c r="I214" s="331">
        <f t="shared" si="6"/>
        <v>1</v>
      </c>
    </row>
    <row r="215" spans="1:9" ht="13.5" thickBot="1">
      <c r="A215" s="3"/>
      <c r="B215" s="314" t="s">
        <v>102</v>
      </c>
      <c r="C215" s="9">
        <f>SUM(C213:C214)</f>
        <v>62085</v>
      </c>
      <c r="D215" s="9">
        <f>SUM(D213:D214)</f>
        <v>65911</v>
      </c>
      <c r="E215" s="9">
        <f>SUM(E213:E214)</f>
        <v>66602</v>
      </c>
      <c r="F215" s="9">
        <f>SUM(F213:F214)</f>
        <v>67159</v>
      </c>
      <c r="G215" s="9">
        <f>SUM(G213:G214)</f>
        <v>67371</v>
      </c>
      <c r="H215" s="332">
        <f t="shared" si="5"/>
        <v>1.0851413384875574</v>
      </c>
      <c r="I215" s="332">
        <f t="shared" si="6"/>
        <v>1.0031566878601528</v>
      </c>
    </row>
    <row r="216" spans="1:9" ht="12.75">
      <c r="A216" s="90"/>
      <c r="B216" s="91" t="s">
        <v>288</v>
      </c>
      <c r="C216" s="64">
        <v>33960</v>
      </c>
      <c r="D216" s="64">
        <v>34237</v>
      </c>
      <c r="E216" s="64">
        <v>34582</v>
      </c>
      <c r="F216" s="64">
        <v>34927</v>
      </c>
      <c r="G216" s="64">
        <v>34927</v>
      </c>
      <c r="H216" s="331">
        <f t="shared" si="5"/>
        <v>1.0284746760895171</v>
      </c>
      <c r="I216" s="331">
        <f t="shared" si="6"/>
        <v>1</v>
      </c>
    </row>
    <row r="217" spans="1:9" ht="12.75">
      <c r="A217" s="90"/>
      <c r="B217" s="91" t="s">
        <v>289</v>
      </c>
      <c r="C217" s="64">
        <v>8990</v>
      </c>
      <c r="D217" s="64">
        <v>9047</v>
      </c>
      <c r="E217" s="64">
        <v>9140</v>
      </c>
      <c r="F217" s="64">
        <v>9233</v>
      </c>
      <c r="G217" s="64">
        <v>9030</v>
      </c>
      <c r="H217" s="331">
        <f t="shared" si="5"/>
        <v>1.0044493882091212</v>
      </c>
      <c r="I217" s="331">
        <f t="shared" si="6"/>
        <v>0.978013646702047</v>
      </c>
    </row>
    <row r="218" spans="1:9" ht="12.75">
      <c r="A218" s="90"/>
      <c r="B218" s="91" t="s">
        <v>290</v>
      </c>
      <c r="C218" s="64">
        <v>19135</v>
      </c>
      <c r="D218" s="64">
        <v>22627</v>
      </c>
      <c r="E218" s="64">
        <v>22880</v>
      </c>
      <c r="F218" s="64">
        <v>22999</v>
      </c>
      <c r="G218" s="64">
        <v>23414</v>
      </c>
      <c r="H218" s="331">
        <f t="shared" si="5"/>
        <v>1.2236216357460152</v>
      </c>
      <c r="I218" s="331">
        <f t="shared" si="6"/>
        <v>1.0180442627940345</v>
      </c>
    </row>
    <row r="219" spans="1:9" ht="12.75">
      <c r="A219" s="96"/>
      <c r="B219" s="97" t="s">
        <v>413</v>
      </c>
      <c r="C219" s="98"/>
      <c r="D219" s="98"/>
      <c r="E219" s="98"/>
      <c r="F219" s="98"/>
      <c r="G219" s="98"/>
      <c r="H219" s="331"/>
      <c r="I219" s="331"/>
    </row>
    <row r="220" spans="1:9" ht="12.75">
      <c r="A220" s="96"/>
      <c r="B220" s="97" t="s">
        <v>317</v>
      </c>
      <c r="C220" s="98"/>
      <c r="D220" s="98">
        <v>3283</v>
      </c>
      <c r="E220" s="98">
        <v>3283</v>
      </c>
      <c r="F220" s="98">
        <v>3283</v>
      </c>
      <c r="G220" s="98">
        <v>3283</v>
      </c>
      <c r="H220" s="331"/>
      <c r="I220" s="331">
        <f t="shared" si="6"/>
        <v>1</v>
      </c>
    </row>
    <row r="221" spans="1:9" ht="12.75">
      <c r="A221" s="90"/>
      <c r="B221" s="296" t="s">
        <v>728</v>
      </c>
      <c r="C221" s="64"/>
      <c r="D221" s="64"/>
      <c r="E221" s="64"/>
      <c r="F221" s="64"/>
      <c r="G221" s="64"/>
      <c r="H221" s="331"/>
      <c r="I221" s="331"/>
    </row>
    <row r="222" spans="1:9" ht="13.5" thickBot="1">
      <c r="A222" s="90"/>
      <c r="B222" s="91" t="s">
        <v>291</v>
      </c>
      <c r="C222" s="64"/>
      <c r="D222" s="64"/>
      <c r="E222" s="64"/>
      <c r="F222" s="64"/>
      <c r="G222" s="64"/>
      <c r="H222" s="331"/>
      <c r="I222" s="331"/>
    </row>
    <row r="223" spans="1:9" ht="13.5" thickBot="1">
      <c r="A223" s="90"/>
      <c r="B223" s="94" t="s">
        <v>292</v>
      </c>
      <c r="C223" s="9">
        <f>SUM(C216:C222)-C219</f>
        <v>62085</v>
      </c>
      <c r="D223" s="9">
        <f>SUM(D216:D222)-D219-D220</f>
        <v>65911</v>
      </c>
      <c r="E223" s="9">
        <f>SUM(E216:E222)-E219-E220</f>
        <v>66602</v>
      </c>
      <c r="F223" s="9">
        <f>SUM(F216:F222)-F219-F220</f>
        <v>67159</v>
      </c>
      <c r="G223" s="9">
        <f>SUM(G216:G222)-G219-G220</f>
        <v>67371</v>
      </c>
      <c r="H223" s="332">
        <f t="shared" si="5"/>
        <v>1.0851413384875574</v>
      </c>
      <c r="I223" s="332">
        <f t="shared" si="6"/>
        <v>1.0031566878601528</v>
      </c>
    </row>
    <row r="224" spans="1:9" ht="13.5" thickBot="1">
      <c r="A224" s="90"/>
      <c r="B224" s="516" t="s">
        <v>10</v>
      </c>
      <c r="C224" s="517"/>
      <c r="D224" s="517"/>
      <c r="E224" s="517"/>
      <c r="F224" s="517"/>
      <c r="G224" s="517"/>
      <c r="H224" s="331"/>
      <c r="I224" s="331"/>
    </row>
    <row r="225" spans="1:9" ht="13.5" thickBot="1">
      <c r="A225" s="100"/>
      <c r="B225" s="314" t="s">
        <v>102</v>
      </c>
      <c r="C225" s="72">
        <f>SUM(C223:C224)</f>
        <v>62085</v>
      </c>
      <c r="D225" s="72">
        <f>SUM(D223:D224)</f>
        <v>65911</v>
      </c>
      <c r="E225" s="72">
        <f>SUM(E223:E224)</f>
        <v>66602</v>
      </c>
      <c r="F225" s="72">
        <f>SUM(F223:F224)</f>
        <v>67159</v>
      </c>
      <c r="G225" s="72">
        <f>SUM(G223:G224)</f>
        <v>67371</v>
      </c>
      <c r="H225" s="332">
        <f t="shared" si="5"/>
        <v>1.0851413384875574</v>
      </c>
      <c r="I225" s="332">
        <f t="shared" si="6"/>
        <v>1.0031566878601528</v>
      </c>
    </row>
    <row r="226" spans="1:9" ht="12.75">
      <c r="A226" s="88">
        <v>2499</v>
      </c>
      <c r="B226" s="89" t="s">
        <v>421</v>
      </c>
      <c r="C226" s="104"/>
      <c r="D226" s="104"/>
      <c r="E226" s="104"/>
      <c r="F226" s="104"/>
      <c r="G226" s="104"/>
      <c r="H226" s="331"/>
      <c r="I226" s="331"/>
    </row>
    <row r="227" spans="1:9" ht="12.75">
      <c r="A227" s="90"/>
      <c r="B227" s="91" t="s">
        <v>231</v>
      </c>
      <c r="C227" s="64">
        <f>SUM(C203+C179+C155+C131+C107+C83+C58+C10)+C34</f>
        <v>805851</v>
      </c>
      <c r="D227" s="64">
        <f>SUM(D203+D179+D155+D131+D107+D83+D58+D10)+D34</f>
        <v>805851</v>
      </c>
      <c r="E227" s="64">
        <f>SUM(E203+E179+E155+E131+E107+E83+E58+E10)+E34</f>
        <v>821375</v>
      </c>
      <c r="F227" s="64">
        <f>SUM(F203+F179+F155+F131+F107+F83+F58+F10)+F34</f>
        <v>827441</v>
      </c>
      <c r="G227" s="64">
        <f>SUM(G203+G179+G155+G131+G107+G83+G58+G10)+G34</f>
        <v>827441</v>
      </c>
      <c r="H227" s="331">
        <f t="shared" si="5"/>
        <v>1.0267915532772187</v>
      </c>
      <c r="I227" s="331">
        <f t="shared" si="6"/>
        <v>1</v>
      </c>
    </row>
    <row r="228" spans="1:9" ht="12.75">
      <c r="A228" s="90"/>
      <c r="B228" s="91" t="s">
        <v>298</v>
      </c>
      <c r="C228" s="64">
        <f>SUM(C204+C180+C156+C132+C108+C84+C59+C35+C11)</f>
        <v>56204</v>
      </c>
      <c r="D228" s="64">
        <f>SUM(D204+D180+D156+D132+D108+D84+D59+D35+D11)</f>
        <v>56204</v>
      </c>
      <c r="E228" s="64">
        <f>SUM(E204+E180+E156+E132+E108+E84+E59+E35+E11)</f>
        <v>58183</v>
      </c>
      <c r="F228" s="64">
        <f>SUM(F204+F180+F156+F132+F108+F84+F59+F35+F11)</f>
        <v>58183</v>
      </c>
      <c r="G228" s="64">
        <f>SUM(G204+G180+G156+G132+G108+G84+G59+G35+G11)</f>
        <v>58183</v>
      </c>
      <c r="H228" s="331">
        <f t="shared" si="5"/>
        <v>1.0352110170094655</v>
      </c>
      <c r="I228" s="331">
        <f t="shared" si="6"/>
        <v>1</v>
      </c>
    </row>
    <row r="229" spans="1:9" ht="12.75">
      <c r="A229" s="90"/>
      <c r="B229" s="91" t="s">
        <v>208</v>
      </c>
      <c r="C229" s="64"/>
      <c r="D229" s="64"/>
      <c r="E229" s="64"/>
      <c r="F229" s="64"/>
      <c r="G229" s="64"/>
      <c r="H229" s="331"/>
      <c r="I229" s="331"/>
    </row>
    <row r="230" spans="1:9" ht="12.75">
      <c r="A230" s="90"/>
      <c r="B230" s="91" t="s">
        <v>48</v>
      </c>
      <c r="C230" s="64">
        <f aca="true" t="shared" si="7" ref="C230:F233">SUM(C206+C182+C158+C134+C110+C86+C61+C37+C13)</f>
        <v>6629</v>
      </c>
      <c r="D230" s="64">
        <f t="shared" si="7"/>
        <v>6629</v>
      </c>
      <c r="E230" s="64">
        <f t="shared" si="7"/>
        <v>6629</v>
      </c>
      <c r="F230" s="64">
        <f t="shared" si="7"/>
        <v>6629</v>
      </c>
      <c r="G230" s="64">
        <f>SUM(G206+G182+G158+G134+G110+G86+G61+G37+G13)</f>
        <v>8596</v>
      </c>
      <c r="H230" s="331">
        <f t="shared" si="5"/>
        <v>1.296726504751848</v>
      </c>
      <c r="I230" s="331">
        <f t="shared" si="6"/>
        <v>1.296726504751848</v>
      </c>
    </row>
    <row r="231" spans="1:9" ht="12.75">
      <c r="A231" s="90"/>
      <c r="B231" s="91" t="s">
        <v>49</v>
      </c>
      <c r="C231" s="64">
        <f t="shared" si="7"/>
        <v>68255</v>
      </c>
      <c r="D231" s="64">
        <f t="shared" si="7"/>
        <v>68255</v>
      </c>
      <c r="E231" s="64">
        <f t="shared" si="7"/>
        <v>68373</v>
      </c>
      <c r="F231" s="64">
        <f t="shared" si="7"/>
        <v>68373</v>
      </c>
      <c r="G231" s="64">
        <f>SUM(G207+G183+G159+G135+G111+G87+G62+G38+G14)</f>
        <v>70256</v>
      </c>
      <c r="H231" s="331">
        <f t="shared" si="5"/>
        <v>1.029316533587283</v>
      </c>
      <c r="I231" s="331">
        <f t="shared" si="6"/>
        <v>1.0275401108624749</v>
      </c>
    </row>
    <row r="232" spans="1:9" ht="12.75">
      <c r="A232" s="90"/>
      <c r="B232" s="91" t="s">
        <v>256</v>
      </c>
      <c r="C232" s="64">
        <f t="shared" si="7"/>
        <v>9987</v>
      </c>
      <c r="D232" s="64">
        <f t="shared" si="7"/>
        <v>9987</v>
      </c>
      <c r="E232" s="64">
        <f t="shared" si="7"/>
        <v>9987</v>
      </c>
      <c r="F232" s="64">
        <f t="shared" si="7"/>
        <v>13287</v>
      </c>
      <c r="G232" s="64">
        <f>SUM(G208+G184+G160+G136+G112+G88+G63+G39+G15)</f>
        <v>14314</v>
      </c>
      <c r="H232" s="331">
        <f t="shared" si="5"/>
        <v>1.4332632422148794</v>
      </c>
      <c r="I232" s="331">
        <f t="shared" si="6"/>
        <v>1.077293595243471</v>
      </c>
    </row>
    <row r="233" spans="1:9" ht="12.75">
      <c r="A233" s="90"/>
      <c r="B233" s="91" t="s">
        <v>257</v>
      </c>
      <c r="C233" s="64">
        <f t="shared" si="7"/>
        <v>570</v>
      </c>
      <c r="D233" s="64">
        <f t="shared" si="7"/>
        <v>570</v>
      </c>
      <c r="E233" s="64">
        <f t="shared" si="7"/>
        <v>904</v>
      </c>
      <c r="F233" s="64">
        <f t="shared" si="7"/>
        <v>1004</v>
      </c>
      <c r="G233" s="64">
        <f>SUM(G209+G185+G161+G137+G113+G89+G64+G40+G16)</f>
        <v>1034</v>
      </c>
      <c r="H233" s="331">
        <f t="shared" si="5"/>
        <v>1.8140350877192983</v>
      </c>
      <c r="I233" s="331">
        <f t="shared" si="6"/>
        <v>1.0298804780876494</v>
      </c>
    </row>
    <row r="234" spans="1:10" ht="12.75">
      <c r="A234" s="90"/>
      <c r="B234" s="91" t="s">
        <v>50</v>
      </c>
      <c r="C234" s="64">
        <f>SUM(C65+C90+C162+C210)</f>
        <v>0</v>
      </c>
      <c r="D234" s="64">
        <f>SUM(D65+D90+D162+D210)</f>
        <v>0</v>
      </c>
      <c r="E234" s="64">
        <f>SUM(E65+E90+E162+E210)</f>
        <v>0</v>
      </c>
      <c r="F234" s="64">
        <f>SUM(F65+F90+F162+F210+F17+F114+F138)</f>
        <v>545</v>
      </c>
      <c r="G234" s="64">
        <f>SUM(G65+G90+G162+G210+G17+G114+G138)</f>
        <v>645</v>
      </c>
      <c r="H234" s="331"/>
      <c r="I234" s="331">
        <f t="shared" si="6"/>
        <v>1.18348623853211</v>
      </c>
      <c r="J234">
        <v>645</v>
      </c>
    </row>
    <row r="235" spans="1:9" ht="12.75">
      <c r="A235" s="90"/>
      <c r="B235" s="91" t="s">
        <v>260</v>
      </c>
      <c r="C235" s="64"/>
      <c r="D235" s="64"/>
      <c r="E235" s="64"/>
      <c r="F235" s="64"/>
      <c r="G235" s="64"/>
      <c r="H235" s="331"/>
      <c r="I235" s="331"/>
    </row>
    <row r="236" spans="1:9" ht="13.5" thickBot="1">
      <c r="A236" s="90"/>
      <c r="B236" s="91" t="s">
        <v>78</v>
      </c>
      <c r="C236" s="64">
        <f>SUM(C19+C116+C43+C67+C92+C164+C212+C188)</f>
        <v>0</v>
      </c>
      <c r="D236" s="64">
        <f>SUM(D19+D116+D43+D67+D92+D164+D212+D188)</f>
        <v>0</v>
      </c>
      <c r="E236" s="64">
        <f>SUM(E19+E116+E43+E67+E92+E164+E212+E188)</f>
        <v>1803</v>
      </c>
      <c r="F236" s="64">
        <f>SUM(F19+F116+F43+F67+F92+F164+F212+F188)</f>
        <v>2518</v>
      </c>
      <c r="G236" s="64">
        <f>SUM(G19+G116+G43+G67+G92+G164+G212+G188)+G140</f>
        <v>2518</v>
      </c>
      <c r="H236" s="331"/>
      <c r="I236" s="331">
        <f t="shared" si="6"/>
        <v>1</v>
      </c>
    </row>
    <row r="237" spans="1:9" ht="13.5" thickBot="1">
      <c r="A237" s="93"/>
      <c r="B237" s="94" t="s">
        <v>287</v>
      </c>
      <c r="C237" s="9">
        <f>SUM(C227:C236)</f>
        <v>947496</v>
      </c>
      <c r="D237" s="9">
        <f>SUM(D227:D236)</f>
        <v>947496</v>
      </c>
      <c r="E237" s="9">
        <f>SUM(E227:E236)</f>
        <v>967254</v>
      </c>
      <c r="F237" s="9">
        <f>SUM(F227:F236)</f>
        <v>977980</v>
      </c>
      <c r="G237" s="9">
        <f>SUM(G227:G236)</f>
        <v>982987</v>
      </c>
      <c r="H237" s="332">
        <f t="shared" si="5"/>
        <v>1.0374576779215954</v>
      </c>
      <c r="I237" s="332">
        <f t="shared" si="6"/>
        <v>1.0051197365999305</v>
      </c>
    </row>
    <row r="238" spans="1:9" ht="13.5" thickBot="1">
      <c r="A238" s="3"/>
      <c r="B238" s="313" t="s">
        <v>247</v>
      </c>
      <c r="C238" s="64">
        <f>SUM(C214+C190+C166+C142+C118+C94+C69+C45+C21)</f>
        <v>0</v>
      </c>
      <c r="D238" s="64">
        <f>SUM(D214+D190+D166+D142+D118+D94+D69+D45+D21)</f>
        <v>78559</v>
      </c>
      <c r="E238" s="64">
        <f>SUM(E214+E190+E166+E142+E118+E94+E69+E45+E21)</f>
        <v>78559</v>
      </c>
      <c r="F238" s="64">
        <f>SUM(F214+F190+F166+F142+F118+F94+F69+F45+F21)</f>
        <v>78559</v>
      </c>
      <c r="G238" s="64">
        <f>SUM(G214+G190+G166+G142+G118+G94+G69+G45+G21)</f>
        <v>78559</v>
      </c>
      <c r="H238" s="331"/>
      <c r="I238" s="331">
        <f t="shared" si="6"/>
        <v>1</v>
      </c>
    </row>
    <row r="239" spans="1:9" ht="13.5" thickBot="1">
      <c r="A239" s="3"/>
      <c r="B239" s="314" t="s">
        <v>102</v>
      </c>
      <c r="C239" s="9">
        <f>SUM(C237:C238)</f>
        <v>947496</v>
      </c>
      <c r="D239" s="9">
        <f>SUM(D237:D238)</f>
        <v>1026055</v>
      </c>
      <c r="E239" s="9">
        <f>SUM(E237:E238)</f>
        <v>1045813</v>
      </c>
      <c r="F239" s="9">
        <f>SUM(F237:F238)</f>
        <v>1056539</v>
      </c>
      <c r="G239" s="9">
        <f>SUM(G237:G238)</f>
        <v>1061546</v>
      </c>
      <c r="H239" s="332">
        <f t="shared" si="5"/>
        <v>1.1203699012977364</v>
      </c>
      <c r="I239" s="332">
        <f t="shared" si="6"/>
        <v>1.0047390583783467</v>
      </c>
    </row>
    <row r="240" spans="1:9" ht="12.75">
      <c r="A240" s="90"/>
      <c r="B240" s="91" t="s">
        <v>288</v>
      </c>
      <c r="C240" s="64">
        <f aca="true" t="shared" si="8" ref="C240:F242">SUM(C216+C192+C168+C144+C120+C96+C71+C23)+C47</f>
        <v>518854</v>
      </c>
      <c r="D240" s="64">
        <f t="shared" si="8"/>
        <v>525635</v>
      </c>
      <c r="E240" s="64">
        <f t="shared" si="8"/>
        <v>536284</v>
      </c>
      <c r="F240" s="64">
        <f t="shared" si="8"/>
        <v>540079</v>
      </c>
      <c r="G240" s="64">
        <f>SUM(G216+G192+G168+G144+G120+G96+G71+G23)+G47</f>
        <v>540079</v>
      </c>
      <c r="H240" s="331">
        <f t="shared" si="5"/>
        <v>1.0409074614438745</v>
      </c>
      <c r="I240" s="331">
        <f t="shared" si="6"/>
        <v>1</v>
      </c>
    </row>
    <row r="241" spans="1:9" ht="12.75">
      <c r="A241" s="90"/>
      <c r="B241" s="91" t="s">
        <v>289</v>
      </c>
      <c r="C241" s="64">
        <f t="shared" si="8"/>
        <v>135438</v>
      </c>
      <c r="D241" s="64">
        <f t="shared" si="8"/>
        <v>137200</v>
      </c>
      <c r="E241" s="64">
        <f t="shared" si="8"/>
        <v>140075</v>
      </c>
      <c r="F241" s="64">
        <f t="shared" si="8"/>
        <v>141098</v>
      </c>
      <c r="G241" s="64">
        <f>SUM(G217+G193+G169+G145+G121+G97+G72+G24)+G48</f>
        <v>138813</v>
      </c>
      <c r="H241" s="331">
        <f t="shared" si="5"/>
        <v>1.0249191511983342</v>
      </c>
      <c r="I241" s="331">
        <f t="shared" si="6"/>
        <v>0.9838055819359594</v>
      </c>
    </row>
    <row r="242" spans="1:9" ht="12.75">
      <c r="A242" s="90"/>
      <c r="B242" s="91" t="s">
        <v>290</v>
      </c>
      <c r="C242" s="64">
        <f t="shared" si="8"/>
        <v>293204</v>
      </c>
      <c r="D242" s="64">
        <f t="shared" si="8"/>
        <v>362038</v>
      </c>
      <c r="E242" s="64">
        <f t="shared" si="8"/>
        <v>367079</v>
      </c>
      <c r="F242" s="64">
        <f t="shared" si="8"/>
        <v>372987</v>
      </c>
      <c r="G242" s="64">
        <f>SUM(G218+G194+G170+G146+G122+G98+G73+G25)+G49</f>
        <v>376340</v>
      </c>
      <c r="H242" s="331">
        <f t="shared" si="5"/>
        <v>1.2835431985921064</v>
      </c>
      <c r="I242" s="331">
        <f t="shared" si="6"/>
        <v>1.0089895894494982</v>
      </c>
    </row>
    <row r="243" spans="1:9" ht="12.75">
      <c r="A243" s="96"/>
      <c r="B243" s="97" t="s">
        <v>413</v>
      </c>
      <c r="C243" s="255"/>
      <c r="D243" s="255">
        <f>SUM(D99+D50)</f>
        <v>780</v>
      </c>
      <c r="E243" s="255">
        <f>SUM(E99+E50)</f>
        <v>780</v>
      </c>
      <c r="F243" s="255">
        <f>SUM(F99+F50)</f>
        <v>780</v>
      </c>
      <c r="G243" s="255">
        <f>SUM(G99+G50)</f>
        <v>780</v>
      </c>
      <c r="H243" s="331"/>
      <c r="I243" s="331">
        <f t="shared" si="6"/>
        <v>1</v>
      </c>
    </row>
    <row r="244" spans="1:9" ht="12.75">
      <c r="A244" s="96"/>
      <c r="B244" s="97" t="s">
        <v>317</v>
      </c>
      <c r="C244" s="255"/>
      <c r="D244" s="255">
        <f>SUM(D27+D51+D75+D100+D124+D148+D172+D196+D220)</f>
        <v>50943</v>
      </c>
      <c r="E244" s="255">
        <f>SUM(E27+E51+E75+E100+E124+E148+E172+E196+E220)</f>
        <v>50943</v>
      </c>
      <c r="F244" s="255">
        <f>SUM(F27+F51+F75+F100+F124+F148+F172+F196+F220)</f>
        <v>50943</v>
      </c>
      <c r="G244" s="255">
        <f>SUM(G27+G51+G75+G100+G124+G148+G172+G196+G220)</f>
        <v>50943</v>
      </c>
      <c r="H244" s="331"/>
      <c r="I244" s="331">
        <f t="shared" si="6"/>
        <v>1</v>
      </c>
    </row>
    <row r="245" spans="1:9" ht="12.75">
      <c r="A245" s="96"/>
      <c r="B245" s="64" t="s">
        <v>395</v>
      </c>
      <c r="C245" s="64"/>
      <c r="D245" s="64"/>
      <c r="E245" s="64"/>
      <c r="F245" s="64"/>
      <c r="G245" s="64"/>
      <c r="H245" s="331"/>
      <c r="I245" s="331"/>
    </row>
    <row r="246" spans="1:9" ht="12.75">
      <c r="A246" s="90"/>
      <c r="B246" s="296" t="s">
        <v>728</v>
      </c>
      <c r="C246" s="64"/>
      <c r="D246" s="64"/>
      <c r="E246" s="64"/>
      <c r="F246" s="64"/>
      <c r="G246" s="64"/>
      <c r="H246" s="331"/>
      <c r="I246" s="331"/>
    </row>
    <row r="247" spans="1:9" ht="13.5" thickBot="1">
      <c r="A247" s="90"/>
      <c r="B247" s="91" t="s">
        <v>291</v>
      </c>
      <c r="C247" s="64">
        <f>SUM(C78+C198+C222+C174+C126+C53+C102)</f>
        <v>0</v>
      </c>
      <c r="D247" s="64">
        <f>SUM(D78+D198+D222+D174+D126+D53+D102)</f>
        <v>1182</v>
      </c>
      <c r="E247" s="64">
        <f>SUM(E78+E198+E222+E174+E126+E53+E102+E150)</f>
        <v>2375</v>
      </c>
      <c r="F247" s="64">
        <f>SUM(F78+F198+F222+F174+F126+F53+F102+F150)</f>
        <v>2375</v>
      </c>
      <c r="G247" s="64">
        <f>SUM(G78+G198+G222+G174+G126+G53+G102+G150)</f>
        <v>6314</v>
      </c>
      <c r="H247" s="331"/>
      <c r="I247" s="331">
        <f t="shared" si="6"/>
        <v>2.658526315789474</v>
      </c>
    </row>
    <row r="248" spans="1:9" ht="13.5" thickBot="1">
      <c r="A248" s="90"/>
      <c r="B248" s="94" t="s">
        <v>292</v>
      </c>
      <c r="C248" s="9">
        <f>SUM(C240:C247)-C243</f>
        <v>947496</v>
      </c>
      <c r="D248" s="9">
        <f>SUM(D240:D247)-D243-D244</f>
        <v>1026055</v>
      </c>
      <c r="E248" s="9">
        <f>SUM(E240:E247)-E243-E244</f>
        <v>1045813</v>
      </c>
      <c r="F248" s="9">
        <f>SUM(F240:F247)-F243-F244</f>
        <v>1056539</v>
      </c>
      <c r="G248" s="9">
        <f>SUM(G240:G247)-G243-G244</f>
        <v>1061546</v>
      </c>
      <c r="H248" s="332">
        <f t="shared" si="5"/>
        <v>1.1203699012977364</v>
      </c>
      <c r="I248" s="332">
        <f t="shared" si="6"/>
        <v>1.0047390583783467</v>
      </c>
    </row>
    <row r="249" spans="1:9" ht="13.5" thickBot="1">
      <c r="A249" s="90"/>
      <c r="B249" s="507" t="s">
        <v>10</v>
      </c>
      <c r="C249" s="508">
        <f>SUM(C31+C55+C80+C104+C128+C152+C176+C200+C224)</f>
        <v>0</v>
      </c>
      <c r="D249" s="508">
        <f>SUM(D31+D55+D80+D104+D128+D152+D176+D200+D224)</f>
        <v>0</v>
      </c>
      <c r="E249" s="508">
        <f>SUM(E31+E55+E80+E104+E128+E152+E176+E200+E224)</f>
        <v>0</v>
      </c>
      <c r="F249" s="508">
        <f>SUM(F31+F55+F80+F104+F128+F152+F176+F200+F224)</f>
        <v>0</v>
      </c>
      <c r="G249" s="508">
        <f>SUM(G31+G55+G80+G104+G128+G152+G176+G200+G224)</f>
        <v>0</v>
      </c>
      <c r="H249" s="331"/>
      <c r="I249" s="331"/>
    </row>
    <row r="250" spans="1:9" ht="13.5" thickBot="1">
      <c r="A250" s="100"/>
      <c r="B250" s="94" t="s">
        <v>102</v>
      </c>
      <c r="C250" s="9">
        <f>SUM(C248:C249)</f>
        <v>947496</v>
      </c>
      <c r="D250" s="9">
        <f>SUM(D248:D249)</f>
        <v>1026055</v>
      </c>
      <c r="E250" s="9">
        <f>SUM(E248:E249)</f>
        <v>1045813</v>
      </c>
      <c r="F250" s="9">
        <f>SUM(F248:F249)</f>
        <v>1056539</v>
      </c>
      <c r="G250" s="9">
        <f>SUM(G248:G249)</f>
        <v>1061546</v>
      </c>
      <c r="H250" s="332">
        <f t="shared" si="5"/>
        <v>1.1203699012977364</v>
      </c>
      <c r="I250" s="332">
        <f t="shared" si="6"/>
        <v>1.0047390583783467</v>
      </c>
    </row>
    <row r="251" spans="1:9" ht="12.75">
      <c r="A251" s="338">
        <v>2510</v>
      </c>
      <c r="B251" s="89" t="s">
        <v>422</v>
      </c>
      <c r="C251" s="89"/>
      <c r="D251" s="89"/>
      <c r="E251" s="89"/>
      <c r="F251" s="89"/>
      <c r="G251" s="89"/>
      <c r="H251" s="331"/>
      <c r="I251" s="331"/>
    </row>
    <row r="252" spans="1:9" ht="12.75">
      <c r="A252" s="90"/>
      <c r="B252" s="91" t="s">
        <v>231</v>
      </c>
      <c r="C252" s="64">
        <v>184528</v>
      </c>
      <c r="D252" s="64">
        <v>184528</v>
      </c>
      <c r="E252" s="64">
        <v>188880</v>
      </c>
      <c r="F252" s="64">
        <v>190769</v>
      </c>
      <c r="G252" s="64">
        <v>190769</v>
      </c>
      <c r="H252" s="331">
        <f t="shared" si="5"/>
        <v>1.0338214254747247</v>
      </c>
      <c r="I252" s="331">
        <f t="shared" si="6"/>
        <v>1</v>
      </c>
    </row>
    <row r="253" spans="1:9" ht="12.75">
      <c r="A253" s="90"/>
      <c r="B253" s="91" t="s">
        <v>298</v>
      </c>
      <c r="C253" s="64">
        <v>13018</v>
      </c>
      <c r="D253" s="64">
        <v>13018</v>
      </c>
      <c r="E253" s="64">
        <v>13018</v>
      </c>
      <c r="F253" s="64">
        <v>13018</v>
      </c>
      <c r="G253" s="64">
        <v>13018</v>
      </c>
      <c r="H253" s="331">
        <f t="shared" si="5"/>
        <v>1</v>
      </c>
      <c r="I253" s="331">
        <f t="shared" si="6"/>
        <v>1</v>
      </c>
    </row>
    <row r="254" spans="1:9" ht="12.75">
      <c r="A254" s="90"/>
      <c r="B254" s="91" t="s">
        <v>208</v>
      </c>
      <c r="C254" s="64"/>
      <c r="D254" s="64"/>
      <c r="E254" s="64"/>
      <c r="F254" s="64"/>
      <c r="G254" s="64"/>
      <c r="H254" s="331"/>
      <c r="I254" s="331"/>
    </row>
    <row r="255" spans="1:9" ht="12.75">
      <c r="A255" s="90"/>
      <c r="B255" s="91" t="s">
        <v>48</v>
      </c>
      <c r="C255" s="64"/>
      <c r="D255" s="64"/>
      <c r="E255" s="64">
        <v>230</v>
      </c>
      <c r="F255" s="64">
        <v>230</v>
      </c>
      <c r="G255" s="64">
        <v>230</v>
      </c>
      <c r="H255" s="331"/>
      <c r="I255" s="331">
        <f t="shared" si="6"/>
        <v>1</v>
      </c>
    </row>
    <row r="256" spans="1:9" ht="12.75">
      <c r="A256" s="90"/>
      <c r="B256" s="91" t="s">
        <v>49</v>
      </c>
      <c r="C256" s="64">
        <v>14700</v>
      </c>
      <c r="D256" s="64">
        <v>14700</v>
      </c>
      <c r="E256" s="64">
        <v>14700</v>
      </c>
      <c r="F256" s="64">
        <v>16936</v>
      </c>
      <c r="G256" s="64">
        <v>16936</v>
      </c>
      <c r="H256" s="331">
        <f t="shared" si="5"/>
        <v>1.152108843537415</v>
      </c>
      <c r="I256" s="331">
        <f t="shared" si="6"/>
        <v>1</v>
      </c>
    </row>
    <row r="257" spans="1:9" ht="12.75">
      <c r="A257" s="90"/>
      <c r="B257" s="91" t="s">
        <v>39</v>
      </c>
      <c r="C257" s="64"/>
      <c r="D257" s="64"/>
      <c r="E257" s="64">
        <v>1500</v>
      </c>
      <c r="F257" s="64">
        <v>2500</v>
      </c>
      <c r="G257" s="64">
        <v>2500</v>
      </c>
      <c r="H257" s="331"/>
      <c r="I257" s="331">
        <f t="shared" si="6"/>
        <v>1</v>
      </c>
    </row>
    <row r="258" spans="1:9" ht="12.75">
      <c r="A258" s="90"/>
      <c r="B258" s="91" t="s">
        <v>256</v>
      </c>
      <c r="C258" s="64">
        <v>3000</v>
      </c>
      <c r="D258" s="64">
        <v>3000</v>
      </c>
      <c r="E258" s="64">
        <v>3000</v>
      </c>
      <c r="F258" s="64">
        <v>3000</v>
      </c>
      <c r="G258" s="64">
        <v>3000</v>
      </c>
      <c r="H258" s="331">
        <f t="shared" si="5"/>
        <v>1</v>
      </c>
      <c r="I258" s="331">
        <f t="shared" si="6"/>
        <v>1</v>
      </c>
    </row>
    <row r="259" spans="1:9" ht="12.75">
      <c r="A259" s="90"/>
      <c r="B259" s="91" t="s">
        <v>257</v>
      </c>
      <c r="C259" s="64">
        <v>80</v>
      </c>
      <c r="D259" s="64">
        <v>80</v>
      </c>
      <c r="E259" s="64">
        <v>80</v>
      </c>
      <c r="F259" s="64">
        <v>80</v>
      </c>
      <c r="G259" s="64">
        <v>80</v>
      </c>
      <c r="H259" s="331">
        <f t="shared" si="5"/>
        <v>1</v>
      </c>
      <c r="I259" s="331">
        <f t="shared" si="6"/>
        <v>1</v>
      </c>
    </row>
    <row r="260" spans="1:9" ht="12.75">
      <c r="A260" s="90"/>
      <c r="B260" s="91" t="s">
        <v>50</v>
      </c>
      <c r="C260" s="64"/>
      <c r="D260" s="64"/>
      <c r="E260" s="64">
        <v>900</v>
      </c>
      <c r="F260" s="64">
        <v>900</v>
      </c>
      <c r="G260" s="64">
        <v>1400</v>
      </c>
      <c r="H260" s="331"/>
      <c r="I260" s="331">
        <f t="shared" si="6"/>
        <v>1.5555555555555556</v>
      </c>
    </row>
    <row r="261" spans="1:9" ht="12.75">
      <c r="A261" s="90"/>
      <c r="B261" s="91" t="s">
        <v>260</v>
      </c>
      <c r="C261" s="64"/>
      <c r="D261" s="64"/>
      <c r="E261" s="64"/>
      <c r="F261" s="64"/>
      <c r="G261" s="64"/>
      <c r="H261" s="331"/>
      <c r="I261" s="331"/>
    </row>
    <row r="262" spans="1:9" ht="13.5" thickBot="1">
      <c r="A262" s="90"/>
      <c r="B262" s="91" t="s">
        <v>78</v>
      </c>
      <c r="C262" s="64"/>
      <c r="D262" s="64"/>
      <c r="E262" s="64">
        <v>630</v>
      </c>
      <c r="F262" s="64">
        <v>630</v>
      </c>
      <c r="G262" s="64">
        <v>740</v>
      </c>
      <c r="H262" s="331"/>
      <c r="I262" s="331">
        <f t="shared" si="6"/>
        <v>1.1746031746031746</v>
      </c>
    </row>
    <row r="263" spans="1:9" ht="13.5" thickBot="1">
      <c r="A263" s="93"/>
      <c r="B263" s="94" t="s">
        <v>287</v>
      </c>
      <c r="C263" s="9">
        <f>SUM(C252:C262)</f>
        <v>215326</v>
      </c>
      <c r="D263" s="9">
        <f>SUM(D252:D262)</f>
        <v>215326</v>
      </c>
      <c r="E263" s="9">
        <f>SUM(E252:E262)</f>
        <v>222938</v>
      </c>
      <c r="F263" s="9">
        <f>SUM(F252:F262)</f>
        <v>228063</v>
      </c>
      <c r="G263" s="9">
        <f>SUM(G252:G262)</f>
        <v>228673</v>
      </c>
      <c r="H263" s="332">
        <f t="shared" si="5"/>
        <v>1.0619850830833248</v>
      </c>
      <c r="I263" s="332">
        <f t="shared" si="6"/>
        <v>1.0026746995347777</v>
      </c>
    </row>
    <row r="264" spans="1:9" ht="13.5" thickBot="1">
      <c r="A264" s="3"/>
      <c r="B264" s="313" t="s">
        <v>247</v>
      </c>
      <c r="C264" s="64"/>
      <c r="D264" s="64">
        <v>11459</v>
      </c>
      <c r="E264" s="64">
        <v>11459</v>
      </c>
      <c r="F264" s="64">
        <v>11459</v>
      </c>
      <c r="G264" s="64">
        <v>11459</v>
      </c>
      <c r="H264" s="331"/>
      <c r="I264" s="331">
        <f t="shared" si="6"/>
        <v>1</v>
      </c>
    </row>
    <row r="265" spans="1:9" ht="13.5" thickBot="1">
      <c r="A265" s="3"/>
      <c r="B265" s="314" t="s">
        <v>102</v>
      </c>
      <c r="C265" s="9">
        <f>SUM(C263:C264)</f>
        <v>215326</v>
      </c>
      <c r="D265" s="9">
        <f>SUM(D263:D264)</f>
        <v>226785</v>
      </c>
      <c r="E265" s="9">
        <f>SUM(E263:E264)</f>
        <v>234397</v>
      </c>
      <c r="F265" s="9">
        <f>SUM(F263:F264)</f>
        <v>239522</v>
      </c>
      <c r="G265" s="9">
        <f>SUM(G263:G264)</f>
        <v>240132</v>
      </c>
      <c r="H265" s="332">
        <f t="shared" si="5"/>
        <v>1.1152020657050241</v>
      </c>
      <c r="I265" s="332">
        <f t="shared" si="6"/>
        <v>1.0025467389216858</v>
      </c>
    </row>
    <row r="266" spans="1:9" ht="12.75">
      <c r="A266" s="90"/>
      <c r="B266" s="91" t="s">
        <v>288</v>
      </c>
      <c r="C266" s="64">
        <v>121394</v>
      </c>
      <c r="D266" s="64">
        <v>125351</v>
      </c>
      <c r="E266" s="64">
        <v>121669</v>
      </c>
      <c r="F266" s="64">
        <v>121987</v>
      </c>
      <c r="G266" s="64">
        <v>121987</v>
      </c>
      <c r="H266" s="331">
        <f t="shared" si="5"/>
        <v>1.004884920177274</v>
      </c>
      <c r="I266" s="331">
        <f t="shared" si="6"/>
        <v>1</v>
      </c>
    </row>
    <row r="267" spans="1:9" ht="12.75">
      <c r="A267" s="90"/>
      <c r="B267" s="91" t="s">
        <v>289</v>
      </c>
      <c r="C267" s="64">
        <v>32214</v>
      </c>
      <c r="D267" s="64">
        <v>32925</v>
      </c>
      <c r="E267" s="64">
        <v>31010</v>
      </c>
      <c r="F267" s="64">
        <v>31095</v>
      </c>
      <c r="G267" s="64">
        <v>31095</v>
      </c>
      <c r="H267" s="331">
        <f aca="true" t="shared" si="9" ref="H267:H330">G267/C267</f>
        <v>0.9652635500093127</v>
      </c>
      <c r="I267" s="331">
        <f aca="true" t="shared" si="10" ref="I267:I330">G267/F267</f>
        <v>1</v>
      </c>
    </row>
    <row r="268" spans="1:9" ht="12.75">
      <c r="A268" s="90"/>
      <c r="B268" s="91" t="s">
        <v>290</v>
      </c>
      <c r="C268" s="64">
        <v>61718</v>
      </c>
      <c r="D268" s="64">
        <v>68509</v>
      </c>
      <c r="E268" s="64">
        <v>80818</v>
      </c>
      <c r="F268" s="64">
        <v>85240</v>
      </c>
      <c r="G268" s="64">
        <v>85850</v>
      </c>
      <c r="H268" s="331">
        <f t="shared" si="9"/>
        <v>1.3910042451148774</v>
      </c>
      <c r="I268" s="331">
        <f t="shared" si="10"/>
        <v>1.0071562646644767</v>
      </c>
    </row>
    <row r="269" spans="1:9" ht="12.75">
      <c r="A269" s="96"/>
      <c r="B269" s="97" t="s">
        <v>413</v>
      </c>
      <c r="C269" s="98"/>
      <c r="D269" s="98"/>
      <c r="E269" s="98"/>
      <c r="F269" s="98"/>
      <c r="G269" s="98"/>
      <c r="H269" s="331"/>
      <c r="I269" s="331"/>
    </row>
    <row r="270" spans="1:9" ht="12.75">
      <c r="A270" s="96"/>
      <c r="B270" s="97" t="s">
        <v>317</v>
      </c>
      <c r="C270" s="98"/>
      <c r="D270" s="98">
        <v>1373</v>
      </c>
      <c r="E270" s="98">
        <v>1373</v>
      </c>
      <c r="F270" s="98">
        <v>1373</v>
      </c>
      <c r="G270" s="98">
        <v>1373</v>
      </c>
      <c r="H270" s="331"/>
      <c r="I270" s="331">
        <f t="shared" si="10"/>
        <v>1</v>
      </c>
    </row>
    <row r="271" spans="1:9" ht="12.75">
      <c r="A271" s="90"/>
      <c r="B271" s="296" t="s">
        <v>99</v>
      </c>
      <c r="C271" s="64"/>
      <c r="D271" s="64"/>
      <c r="E271" s="64"/>
      <c r="F271" s="64"/>
      <c r="G271" s="64"/>
      <c r="H271" s="331"/>
      <c r="I271" s="331"/>
    </row>
    <row r="272" spans="1:9" ht="12.75">
      <c r="A272" s="90"/>
      <c r="B272" s="296" t="s">
        <v>728</v>
      </c>
      <c r="C272" s="64"/>
      <c r="D272" s="64"/>
      <c r="E272" s="64"/>
      <c r="F272" s="64"/>
      <c r="G272" s="64"/>
      <c r="H272" s="331"/>
      <c r="I272" s="331"/>
    </row>
    <row r="273" spans="1:9" ht="13.5" thickBot="1">
      <c r="A273" s="90"/>
      <c r="B273" s="91" t="s">
        <v>291</v>
      </c>
      <c r="C273" s="64"/>
      <c r="D273" s="64"/>
      <c r="E273" s="64">
        <v>900</v>
      </c>
      <c r="F273" s="64">
        <v>1200</v>
      </c>
      <c r="G273" s="64">
        <v>1200</v>
      </c>
      <c r="H273" s="331"/>
      <c r="I273" s="331">
        <f t="shared" si="10"/>
        <v>1</v>
      </c>
    </row>
    <row r="274" spans="1:9" ht="13.5" thickBot="1">
      <c r="A274" s="90"/>
      <c r="B274" s="94" t="s">
        <v>292</v>
      </c>
      <c r="C274" s="9">
        <f>SUM(C266:C273)-C269</f>
        <v>215326</v>
      </c>
      <c r="D274" s="9">
        <f>SUM(D266:D273)-D269-D270</f>
        <v>226785</v>
      </c>
      <c r="E274" s="9">
        <f>SUM(E266:E273)-E269-E270</f>
        <v>234397</v>
      </c>
      <c r="F274" s="9">
        <f>SUM(F266:F273)-F269-F270</f>
        <v>239522</v>
      </c>
      <c r="G274" s="9">
        <f>SUM(G266:G273)-G269-G270</f>
        <v>240132</v>
      </c>
      <c r="H274" s="332">
        <f t="shared" si="9"/>
        <v>1.1152020657050241</v>
      </c>
      <c r="I274" s="332">
        <f t="shared" si="10"/>
        <v>1.0025467389216858</v>
      </c>
    </row>
    <row r="275" spans="1:9" ht="13.5" thickBot="1">
      <c r="A275" s="90"/>
      <c r="B275" s="516" t="s">
        <v>10</v>
      </c>
      <c r="C275" s="517"/>
      <c r="D275" s="517"/>
      <c r="E275" s="517"/>
      <c r="F275" s="517"/>
      <c r="G275" s="517"/>
      <c r="H275" s="331"/>
      <c r="I275" s="331"/>
    </row>
    <row r="276" spans="1:9" ht="13.5" thickBot="1">
      <c r="A276" s="100"/>
      <c r="B276" s="314" t="s">
        <v>102</v>
      </c>
      <c r="C276" s="72">
        <f>SUM(C274:C275)</f>
        <v>215326</v>
      </c>
      <c r="D276" s="72">
        <f>SUM(D274:D275)</f>
        <v>226785</v>
      </c>
      <c r="E276" s="72">
        <f>SUM(E274:E275)</f>
        <v>234397</v>
      </c>
      <c r="F276" s="72">
        <f>SUM(F274:F275)</f>
        <v>239522</v>
      </c>
      <c r="G276" s="72">
        <f>SUM(G274:G275)</f>
        <v>240132</v>
      </c>
      <c r="H276" s="332">
        <f t="shared" si="9"/>
        <v>1.1152020657050241</v>
      </c>
      <c r="I276" s="332">
        <f t="shared" si="10"/>
        <v>1.0025467389216858</v>
      </c>
    </row>
    <row r="277" spans="1:9" ht="12.75">
      <c r="A277" s="3">
        <v>2512</v>
      </c>
      <c r="B277" s="89" t="s">
        <v>423</v>
      </c>
      <c r="C277" s="104"/>
      <c r="D277" s="104"/>
      <c r="E277" s="104"/>
      <c r="F277" s="104"/>
      <c r="G277" s="104"/>
      <c r="H277" s="331"/>
      <c r="I277" s="331"/>
    </row>
    <row r="278" spans="1:9" ht="12.75">
      <c r="A278" s="90"/>
      <c r="B278" s="91" t="s">
        <v>231</v>
      </c>
      <c r="C278" s="64">
        <v>147221</v>
      </c>
      <c r="D278" s="64">
        <v>147221</v>
      </c>
      <c r="E278" s="64">
        <v>166808</v>
      </c>
      <c r="F278" s="64">
        <v>172164</v>
      </c>
      <c r="G278" s="64">
        <v>172164</v>
      </c>
      <c r="H278" s="331">
        <f t="shared" si="9"/>
        <v>1.1694255574951944</v>
      </c>
      <c r="I278" s="331">
        <f t="shared" si="10"/>
        <v>1</v>
      </c>
    </row>
    <row r="279" spans="1:9" ht="12.75">
      <c r="A279" s="90"/>
      <c r="B279" s="97" t="s">
        <v>425</v>
      </c>
      <c r="C279" s="98">
        <v>23351</v>
      </c>
      <c r="D279" s="98">
        <v>23351</v>
      </c>
      <c r="E279" s="98">
        <v>23351</v>
      </c>
      <c r="F279" s="98">
        <v>23351</v>
      </c>
      <c r="G279" s="98">
        <v>23351</v>
      </c>
      <c r="H279" s="331">
        <f t="shared" si="9"/>
        <v>1</v>
      </c>
      <c r="I279" s="331">
        <f t="shared" si="10"/>
        <v>1</v>
      </c>
    </row>
    <row r="280" spans="1:9" ht="12.75">
      <c r="A280" s="90"/>
      <c r="B280" s="91" t="s">
        <v>298</v>
      </c>
      <c r="C280" s="64">
        <v>6320</v>
      </c>
      <c r="D280" s="64">
        <v>6320</v>
      </c>
      <c r="E280" s="64">
        <v>6320</v>
      </c>
      <c r="F280" s="64">
        <v>6320</v>
      </c>
      <c r="G280" s="64">
        <v>6320</v>
      </c>
      <c r="H280" s="331">
        <f t="shared" si="9"/>
        <v>1</v>
      </c>
      <c r="I280" s="331">
        <f t="shared" si="10"/>
        <v>1</v>
      </c>
    </row>
    <row r="281" spans="1:9" ht="12.75">
      <c r="A281" s="90"/>
      <c r="B281" s="91" t="s">
        <v>208</v>
      </c>
      <c r="C281" s="64"/>
      <c r="D281" s="64"/>
      <c r="E281" s="64"/>
      <c r="F281" s="64"/>
      <c r="G281" s="64"/>
      <c r="H281" s="331"/>
      <c r="I281" s="331"/>
    </row>
    <row r="282" spans="1:9" ht="12.75">
      <c r="A282" s="90"/>
      <c r="B282" s="91" t="s">
        <v>48</v>
      </c>
      <c r="C282" s="64">
        <v>2700</v>
      </c>
      <c r="D282" s="64">
        <v>2700</v>
      </c>
      <c r="E282" s="64">
        <v>2700</v>
      </c>
      <c r="F282" s="64">
        <v>2800</v>
      </c>
      <c r="G282" s="64">
        <v>585</v>
      </c>
      <c r="H282" s="331">
        <f t="shared" si="9"/>
        <v>0.21666666666666667</v>
      </c>
      <c r="I282" s="331">
        <f t="shared" si="10"/>
        <v>0.20892857142857144</v>
      </c>
    </row>
    <row r="283" spans="1:9" ht="12.75">
      <c r="A283" s="90"/>
      <c r="B283" s="91" t="s">
        <v>49</v>
      </c>
      <c r="C283" s="64">
        <v>850</v>
      </c>
      <c r="D283" s="64">
        <v>850</v>
      </c>
      <c r="E283" s="64">
        <v>850</v>
      </c>
      <c r="F283" s="64">
        <v>958</v>
      </c>
      <c r="G283" s="64">
        <v>958</v>
      </c>
      <c r="H283" s="331">
        <f t="shared" si="9"/>
        <v>1.1270588235294117</v>
      </c>
      <c r="I283" s="331">
        <f t="shared" si="10"/>
        <v>1</v>
      </c>
    </row>
    <row r="284" spans="1:9" ht="12.75">
      <c r="A284" s="90"/>
      <c r="B284" s="91" t="s">
        <v>39</v>
      </c>
      <c r="C284" s="64"/>
      <c r="D284" s="64"/>
      <c r="E284" s="64"/>
      <c r="F284" s="64"/>
      <c r="G284" s="64">
        <v>2664</v>
      </c>
      <c r="H284" s="331"/>
      <c r="I284" s="331"/>
    </row>
    <row r="285" spans="1:9" ht="12.75">
      <c r="A285" s="90"/>
      <c r="B285" s="91" t="s">
        <v>256</v>
      </c>
      <c r="C285" s="64">
        <v>215</v>
      </c>
      <c r="D285" s="64">
        <v>215</v>
      </c>
      <c r="E285" s="64">
        <v>215</v>
      </c>
      <c r="F285" s="64">
        <v>413</v>
      </c>
      <c r="G285" s="64">
        <v>971</v>
      </c>
      <c r="H285" s="331">
        <f t="shared" si="9"/>
        <v>4.5162790697674415</v>
      </c>
      <c r="I285" s="331">
        <f t="shared" si="10"/>
        <v>2.351089588377724</v>
      </c>
    </row>
    <row r="286" spans="1:9" ht="12.75">
      <c r="A286" s="90"/>
      <c r="B286" s="91" t="s">
        <v>257</v>
      </c>
      <c r="C286" s="64">
        <v>150</v>
      </c>
      <c r="D286" s="64">
        <v>150</v>
      </c>
      <c r="E286" s="64">
        <v>150</v>
      </c>
      <c r="F286" s="64">
        <v>150</v>
      </c>
      <c r="G286" s="64">
        <v>150</v>
      </c>
      <c r="H286" s="331">
        <f t="shared" si="9"/>
        <v>1</v>
      </c>
      <c r="I286" s="331">
        <f t="shared" si="10"/>
        <v>1</v>
      </c>
    </row>
    <row r="287" spans="1:9" ht="12.75">
      <c r="A287" s="90"/>
      <c r="B287" s="91" t="s">
        <v>50</v>
      </c>
      <c r="C287" s="64"/>
      <c r="D287" s="64"/>
      <c r="E287" s="64"/>
      <c r="F287" s="64">
        <v>160</v>
      </c>
      <c r="G287" s="64">
        <v>320</v>
      </c>
      <c r="H287" s="331"/>
      <c r="I287" s="331">
        <f t="shared" si="10"/>
        <v>2</v>
      </c>
    </row>
    <row r="288" spans="1:9" ht="12.75">
      <c r="A288" s="90"/>
      <c r="B288" s="91" t="s">
        <v>260</v>
      </c>
      <c r="C288" s="64"/>
      <c r="D288" s="64"/>
      <c r="E288" s="64"/>
      <c r="F288" s="64">
        <v>120</v>
      </c>
      <c r="G288" s="64">
        <v>210</v>
      </c>
      <c r="H288" s="331"/>
      <c r="I288" s="331">
        <f t="shared" si="10"/>
        <v>1.75</v>
      </c>
    </row>
    <row r="289" spans="1:9" ht="13.5" thickBot="1">
      <c r="A289" s="90"/>
      <c r="B289" s="91" t="s">
        <v>78</v>
      </c>
      <c r="C289" s="64"/>
      <c r="D289" s="64"/>
      <c r="E289" s="64"/>
      <c r="F289" s="64">
        <v>540</v>
      </c>
      <c r="G289" s="64">
        <v>620</v>
      </c>
      <c r="H289" s="331"/>
      <c r="I289" s="331">
        <f t="shared" si="10"/>
        <v>1.1481481481481481</v>
      </c>
    </row>
    <row r="290" spans="1:9" ht="13.5" thickBot="1">
      <c r="A290" s="92"/>
      <c r="B290" s="94" t="s">
        <v>287</v>
      </c>
      <c r="C290" s="9">
        <f>SUM(C278:C289)-C279</f>
        <v>157456</v>
      </c>
      <c r="D290" s="9">
        <f>SUM(D278:D289)-D279</f>
        <v>157456</v>
      </c>
      <c r="E290" s="9">
        <f>SUM(E278:E289)-E279</f>
        <v>177043</v>
      </c>
      <c r="F290" s="9">
        <f>SUM(F278:F289)-F279</f>
        <v>183625</v>
      </c>
      <c r="G290" s="9">
        <f>SUM(G278:G289)-G279</f>
        <v>184962</v>
      </c>
      <c r="H290" s="332">
        <f t="shared" si="9"/>
        <v>1.1746900721471396</v>
      </c>
      <c r="I290" s="332">
        <f t="shared" si="10"/>
        <v>1.0072811436351259</v>
      </c>
    </row>
    <row r="291" spans="1:9" ht="13.5" thickBot="1">
      <c r="A291" s="93"/>
      <c r="B291" s="313" t="s">
        <v>247</v>
      </c>
      <c r="C291" s="64"/>
      <c r="D291" s="64">
        <v>19216</v>
      </c>
      <c r="E291" s="64">
        <v>19216</v>
      </c>
      <c r="F291" s="64">
        <v>19216</v>
      </c>
      <c r="G291" s="64">
        <v>19216</v>
      </c>
      <c r="H291" s="331"/>
      <c r="I291" s="331">
        <f t="shared" si="10"/>
        <v>1</v>
      </c>
    </row>
    <row r="292" spans="1:9" ht="13.5" thickBot="1">
      <c r="A292" s="3"/>
      <c r="B292" s="314" t="s">
        <v>102</v>
      </c>
      <c r="C292" s="9">
        <f>SUM(C290:C291)</f>
        <v>157456</v>
      </c>
      <c r="D292" s="9">
        <f>SUM(D290:D291)</f>
        <v>176672</v>
      </c>
      <c r="E292" s="9">
        <f>SUM(E290:E291)</f>
        <v>196259</v>
      </c>
      <c r="F292" s="9">
        <f>SUM(F290:F291)</f>
        <v>202841</v>
      </c>
      <c r="G292" s="9">
        <f>SUM(G290:G291)</f>
        <v>204178</v>
      </c>
      <c r="H292" s="332">
        <f t="shared" si="9"/>
        <v>1.2967305151915456</v>
      </c>
      <c r="I292" s="332">
        <f t="shared" si="10"/>
        <v>1.0065913695949045</v>
      </c>
    </row>
    <row r="293" spans="1:9" ht="12.75">
      <c r="A293" s="3"/>
      <c r="B293" s="91" t="s">
        <v>288</v>
      </c>
      <c r="C293" s="64">
        <v>97322</v>
      </c>
      <c r="D293" s="64">
        <v>106581</v>
      </c>
      <c r="E293" s="64">
        <v>121229</v>
      </c>
      <c r="F293" s="64">
        <v>115829</v>
      </c>
      <c r="G293" s="64">
        <v>114081</v>
      </c>
      <c r="H293" s="331">
        <f t="shared" si="9"/>
        <v>1.1722015577156244</v>
      </c>
      <c r="I293" s="331">
        <f t="shared" si="10"/>
        <v>0.9849087879546573</v>
      </c>
    </row>
    <row r="294" spans="1:9" ht="12.75">
      <c r="A294" s="90"/>
      <c r="B294" s="91" t="s">
        <v>289</v>
      </c>
      <c r="C294" s="64">
        <v>25650</v>
      </c>
      <c r="D294" s="64">
        <v>26848</v>
      </c>
      <c r="E294" s="64">
        <v>30803</v>
      </c>
      <c r="F294" s="64">
        <v>29403</v>
      </c>
      <c r="G294" s="64">
        <v>29671</v>
      </c>
      <c r="H294" s="331">
        <f t="shared" si="9"/>
        <v>1.1567641325536062</v>
      </c>
      <c r="I294" s="331">
        <f t="shared" si="10"/>
        <v>1.0091147161854233</v>
      </c>
    </row>
    <row r="295" spans="1:9" ht="12.75">
      <c r="A295" s="90"/>
      <c r="B295" s="91" t="s">
        <v>290</v>
      </c>
      <c r="C295" s="64">
        <v>34484</v>
      </c>
      <c r="D295" s="64">
        <v>43243</v>
      </c>
      <c r="E295" s="64">
        <v>44227</v>
      </c>
      <c r="F295" s="64">
        <v>57609</v>
      </c>
      <c r="G295" s="64">
        <v>60426</v>
      </c>
      <c r="H295" s="331">
        <f t="shared" si="9"/>
        <v>1.752290917526969</v>
      </c>
      <c r="I295" s="331">
        <f t="shared" si="10"/>
        <v>1.0488986095922512</v>
      </c>
    </row>
    <row r="296" spans="1:9" ht="12.75">
      <c r="A296" s="90"/>
      <c r="B296" s="97" t="s">
        <v>413</v>
      </c>
      <c r="C296" s="98"/>
      <c r="D296" s="98"/>
      <c r="E296" s="98"/>
      <c r="F296" s="98"/>
      <c r="G296" s="98"/>
      <c r="H296" s="331"/>
      <c r="I296" s="331"/>
    </row>
    <row r="297" spans="1:9" ht="12.75">
      <c r="A297" s="90"/>
      <c r="B297" s="97" t="s">
        <v>317</v>
      </c>
      <c r="C297" s="98"/>
      <c r="D297" s="98">
        <v>2770</v>
      </c>
      <c r="E297" s="98">
        <v>2770</v>
      </c>
      <c r="F297" s="98">
        <v>2770</v>
      </c>
      <c r="G297" s="98">
        <v>2770</v>
      </c>
      <c r="H297" s="331"/>
      <c r="I297" s="331">
        <f t="shared" si="10"/>
        <v>1</v>
      </c>
    </row>
    <row r="298" spans="1:9" ht="12.75">
      <c r="A298" s="96"/>
      <c r="B298" s="64" t="s">
        <v>395</v>
      </c>
      <c r="C298" s="64"/>
      <c r="D298" s="64"/>
      <c r="E298" s="64"/>
      <c r="F298" s="64"/>
      <c r="G298" s="64"/>
      <c r="H298" s="331"/>
      <c r="I298" s="331"/>
    </row>
    <row r="299" spans="1:9" ht="12.75">
      <c r="A299" s="96"/>
      <c r="B299" s="296" t="s">
        <v>728</v>
      </c>
      <c r="C299" s="64"/>
      <c r="D299" s="64"/>
      <c r="E299" s="64"/>
      <c r="F299" s="64"/>
      <c r="G299" s="64"/>
      <c r="H299" s="331"/>
      <c r="I299" s="331"/>
    </row>
    <row r="300" spans="1:9" ht="13.5" thickBot="1">
      <c r="A300" s="90"/>
      <c r="B300" s="91" t="s">
        <v>291</v>
      </c>
      <c r="C300" s="64"/>
      <c r="D300" s="64"/>
      <c r="E300" s="64"/>
      <c r="F300" s="64"/>
      <c r="G300" s="64"/>
      <c r="H300" s="331"/>
      <c r="I300" s="331"/>
    </row>
    <row r="301" spans="1:9" ht="13.5" thickBot="1">
      <c r="A301" s="90"/>
      <c r="B301" s="94" t="s">
        <v>292</v>
      </c>
      <c r="C301" s="9">
        <f>SUM(C293:C300)-C296</f>
        <v>157456</v>
      </c>
      <c r="D301" s="9">
        <f>SUM(D293:D300)-D296-D297</f>
        <v>176672</v>
      </c>
      <c r="E301" s="9">
        <f>SUM(E293:E300)-E296-E297</f>
        <v>196259</v>
      </c>
      <c r="F301" s="9">
        <f>SUM(F293:F300)-F296-F297</f>
        <v>202841</v>
      </c>
      <c r="G301" s="9">
        <f>SUM(G293:G300)-G296-G297</f>
        <v>204178</v>
      </c>
      <c r="H301" s="332">
        <f t="shared" si="9"/>
        <v>1.2967305151915456</v>
      </c>
      <c r="I301" s="332">
        <f t="shared" si="10"/>
        <v>1.0065913695949045</v>
      </c>
    </row>
    <row r="302" spans="1:9" ht="13.5" thickBot="1">
      <c r="A302" s="90"/>
      <c r="B302" s="516" t="s">
        <v>10</v>
      </c>
      <c r="C302" s="517"/>
      <c r="D302" s="517"/>
      <c r="E302" s="517"/>
      <c r="F302" s="517"/>
      <c r="G302" s="517"/>
      <c r="H302" s="331"/>
      <c r="I302" s="331"/>
    </row>
    <row r="303" spans="1:9" ht="13.5" thickBot="1">
      <c r="A303" s="100"/>
      <c r="B303" s="314" t="s">
        <v>102</v>
      </c>
      <c r="C303" s="72">
        <f>SUM(C301:C302)</f>
        <v>157456</v>
      </c>
      <c r="D303" s="72">
        <f>SUM(D301:D302)</f>
        <v>176672</v>
      </c>
      <c r="E303" s="72">
        <f>SUM(E301:E302)</f>
        <v>196259</v>
      </c>
      <c r="F303" s="72">
        <f>SUM(F301:F302)</f>
        <v>202841</v>
      </c>
      <c r="G303" s="72">
        <f>SUM(G301:G302)</f>
        <v>204178</v>
      </c>
      <c r="H303" s="332">
        <f t="shared" si="9"/>
        <v>1.2967305151915456</v>
      </c>
      <c r="I303" s="332">
        <f t="shared" si="10"/>
        <v>1.0065913695949045</v>
      </c>
    </row>
    <row r="304" spans="1:9" ht="12.75">
      <c r="A304" s="3">
        <v>2515</v>
      </c>
      <c r="B304" s="89" t="s">
        <v>426</v>
      </c>
      <c r="C304" s="104"/>
      <c r="D304" s="104"/>
      <c r="E304" s="104"/>
      <c r="F304" s="104"/>
      <c r="G304" s="104"/>
      <c r="H304" s="331"/>
      <c r="I304" s="331"/>
    </row>
    <row r="305" spans="1:9" ht="12.75">
      <c r="A305" s="90"/>
      <c r="B305" s="91" t="s">
        <v>231</v>
      </c>
      <c r="C305" s="64">
        <v>156436</v>
      </c>
      <c r="D305" s="64">
        <v>156436</v>
      </c>
      <c r="E305" s="64">
        <v>158932</v>
      </c>
      <c r="F305" s="64">
        <v>194830</v>
      </c>
      <c r="G305" s="64">
        <v>194830</v>
      </c>
      <c r="H305" s="331">
        <f t="shared" si="9"/>
        <v>1.2454294407936792</v>
      </c>
      <c r="I305" s="331">
        <f t="shared" si="10"/>
        <v>1</v>
      </c>
    </row>
    <row r="306" spans="1:9" ht="12.75">
      <c r="A306" s="90"/>
      <c r="B306" s="91" t="s">
        <v>298</v>
      </c>
      <c r="C306" s="64">
        <v>12559</v>
      </c>
      <c r="D306" s="64">
        <v>12559</v>
      </c>
      <c r="E306" s="64">
        <v>12559</v>
      </c>
      <c r="F306" s="64">
        <v>12559</v>
      </c>
      <c r="G306" s="64">
        <v>12559</v>
      </c>
      <c r="H306" s="331">
        <f t="shared" si="9"/>
        <v>1</v>
      </c>
      <c r="I306" s="331">
        <f t="shared" si="10"/>
        <v>1</v>
      </c>
    </row>
    <row r="307" spans="1:9" ht="12.75">
      <c r="A307" s="90"/>
      <c r="B307" s="91" t="s">
        <v>208</v>
      </c>
      <c r="C307" s="64"/>
      <c r="D307" s="64"/>
      <c r="E307" s="64"/>
      <c r="F307" s="64"/>
      <c r="G307" s="64"/>
      <c r="H307" s="331"/>
      <c r="I307" s="331"/>
    </row>
    <row r="308" spans="1:9" ht="12.75">
      <c r="A308" s="90"/>
      <c r="B308" s="91" t="s">
        <v>48</v>
      </c>
      <c r="C308" s="64">
        <v>400</v>
      </c>
      <c r="D308" s="64">
        <v>400</v>
      </c>
      <c r="E308" s="64">
        <v>400</v>
      </c>
      <c r="F308" s="64">
        <v>400</v>
      </c>
      <c r="G308" s="64">
        <v>86</v>
      </c>
      <c r="H308" s="331">
        <f t="shared" si="9"/>
        <v>0.215</v>
      </c>
      <c r="I308" s="331">
        <f t="shared" si="10"/>
        <v>0.215</v>
      </c>
    </row>
    <row r="309" spans="1:9" ht="12.75">
      <c r="A309" s="90"/>
      <c r="B309" s="91" t="s">
        <v>49</v>
      </c>
      <c r="C309" s="64">
        <v>500</v>
      </c>
      <c r="D309" s="64">
        <v>500</v>
      </c>
      <c r="E309" s="64">
        <v>500</v>
      </c>
      <c r="F309" s="64">
        <v>500</v>
      </c>
      <c r="G309" s="64">
        <v>1738</v>
      </c>
      <c r="H309" s="331">
        <f t="shared" si="9"/>
        <v>3.476</v>
      </c>
      <c r="I309" s="331">
        <f t="shared" si="10"/>
        <v>3.476</v>
      </c>
    </row>
    <row r="310" spans="1:9" ht="12.75">
      <c r="A310" s="90"/>
      <c r="B310" s="91" t="s">
        <v>256</v>
      </c>
      <c r="C310" s="64"/>
      <c r="D310" s="64"/>
      <c r="E310" s="64"/>
      <c r="F310" s="64"/>
      <c r="G310" s="64"/>
      <c r="H310" s="331"/>
      <c r="I310" s="331"/>
    </row>
    <row r="311" spans="1:9" ht="12.75">
      <c r="A311" s="90"/>
      <c r="B311" s="91" t="s">
        <v>257</v>
      </c>
      <c r="C311" s="64">
        <v>100</v>
      </c>
      <c r="D311" s="64">
        <v>100</v>
      </c>
      <c r="E311" s="64">
        <v>100</v>
      </c>
      <c r="F311" s="64">
        <v>100</v>
      </c>
      <c r="G311" s="64">
        <v>100</v>
      </c>
      <c r="H311" s="331">
        <f t="shared" si="9"/>
        <v>1</v>
      </c>
      <c r="I311" s="331">
        <f t="shared" si="10"/>
        <v>1</v>
      </c>
    </row>
    <row r="312" spans="1:9" ht="12.75">
      <c r="A312" s="90"/>
      <c r="B312" s="91" t="s">
        <v>260</v>
      </c>
      <c r="C312" s="64"/>
      <c r="D312" s="64"/>
      <c r="E312" s="64"/>
      <c r="F312" s="64"/>
      <c r="G312" s="64"/>
      <c r="H312" s="331"/>
      <c r="I312" s="331"/>
    </row>
    <row r="313" spans="1:9" ht="13.5" thickBot="1">
      <c r="A313" s="90"/>
      <c r="B313" s="91" t="s">
        <v>78</v>
      </c>
      <c r="C313" s="64"/>
      <c r="D313" s="64"/>
      <c r="E313" s="64"/>
      <c r="F313" s="64">
        <v>330</v>
      </c>
      <c r="G313" s="64">
        <v>370</v>
      </c>
      <c r="H313" s="331"/>
      <c r="I313" s="331">
        <f t="shared" si="10"/>
        <v>1.121212121212121</v>
      </c>
    </row>
    <row r="314" spans="1:9" ht="13.5" thickBot="1">
      <c r="A314" s="93"/>
      <c r="B314" s="94" t="s">
        <v>287</v>
      </c>
      <c r="C314" s="9">
        <f>SUM(C305:C313)</f>
        <v>169995</v>
      </c>
      <c r="D314" s="9">
        <f>SUM(D305:D313)</f>
        <v>169995</v>
      </c>
      <c r="E314" s="9">
        <f>SUM(E305:E313)</f>
        <v>172491</v>
      </c>
      <c r="F314" s="9">
        <f>SUM(F305:F313)</f>
        <v>208719</v>
      </c>
      <c r="G314" s="9">
        <f>SUM(G305:G313)</f>
        <v>209683</v>
      </c>
      <c r="H314" s="332">
        <f t="shared" si="9"/>
        <v>1.233465690167358</v>
      </c>
      <c r="I314" s="332">
        <f t="shared" si="10"/>
        <v>1.004618649955203</v>
      </c>
    </row>
    <row r="315" spans="1:9" ht="13.5" thickBot="1">
      <c r="A315" s="3"/>
      <c r="B315" s="313" t="s">
        <v>247</v>
      </c>
      <c r="C315" s="64"/>
      <c r="D315" s="64">
        <v>7508</v>
      </c>
      <c r="E315" s="64">
        <v>7508</v>
      </c>
      <c r="F315" s="64">
        <v>7508</v>
      </c>
      <c r="G315" s="64">
        <v>7508</v>
      </c>
      <c r="H315" s="331"/>
      <c r="I315" s="331">
        <f t="shared" si="10"/>
        <v>1</v>
      </c>
    </row>
    <row r="316" spans="1:9" ht="13.5" thickBot="1">
      <c r="A316" s="3"/>
      <c r="B316" s="314" t="s">
        <v>102</v>
      </c>
      <c r="C316" s="9">
        <f>SUM(C314:C315)</f>
        <v>169995</v>
      </c>
      <c r="D316" s="9">
        <f>SUM(D314:D315)</f>
        <v>177503</v>
      </c>
      <c r="E316" s="9">
        <f>SUM(E314:E315)</f>
        <v>179999</v>
      </c>
      <c r="F316" s="9">
        <f>SUM(F314:F315)</f>
        <v>216227</v>
      </c>
      <c r="G316" s="9">
        <f>SUM(G314:G315)</f>
        <v>217191</v>
      </c>
      <c r="H316" s="332">
        <f t="shared" si="9"/>
        <v>1.2776316950498543</v>
      </c>
      <c r="I316" s="332">
        <f t="shared" si="10"/>
        <v>1.0044582776434026</v>
      </c>
    </row>
    <row r="317" spans="1:9" ht="12.75">
      <c r="A317" s="90"/>
      <c r="B317" s="91" t="s">
        <v>288</v>
      </c>
      <c r="C317" s="64">
        <v>104831</v>
      </c>
      <c r="D317" s="64">
        <v>106771</v>
      </c>
      <c r="E317" s="64">
        <v>106888</v>
      </c>
      <c r="F317" s="64">
        <v>127142</v>
      </c>
      <c r="G317" s="64">
        <v>127142</v>
      </c>
      <c r="H317" s="331">
        <f t="shared" si="9"/>
        <v>1.2128282664479018</v>
      </c>
      <c r="I317" s="331">
        <f t="shared" si="10"/>
        <v>1</v>
      </c>
    </row>
    <row r="318" spans="1:9" ht="12.75">
      <c r="A318" s="90"/>
      <c r="B318" s="91" t="s">
        <v>289</v>
      </c>
      <c r="C318" s="64">
        <v>27776</v>
      </c>
      <c r="D318" s="64">
        <v>28300</v>
      </c>
      <c r="E318" s="64">
        <v>28332</v>
      </c>
      <c r="F318" s="64">
        <v>31984</v>
      </c>
      <c r="G318" s="64">
        <v>31984</v>
      </c>
      <c r="H318" s="331">
        <f t="shared" si="9"/>
        <v>1.1514976958525345</v>
      </c>
      <c r="I318" s="331">
        <f t="shared" si="10"/>
        <v>1</v>
      </c>
    </row>
    <row r="319" spans="1:9" ht="12.75">
      <c r="A319" s="90"/>
      <c r="B319" s="91" t="s">
        <v>290</v>
      </c>
      <c r="C319" s="64">
        <v>37388</v>
      </c>
      <c r="D319" s="64">
        <v>42432</v>
      </c>
      <c r="E319" s="64">
        <v>44779</v>
      </c>
      <c r="F319" s="64">
        <v>57101</v>
      </c>
      <c r="G319" s="64">
        <v>58065</v>
      </c>
      <c r="H319" s="331">
        <f t="shared" si="9"/>
        <v>1.553038408045362</v>
      </c>
      <c r="I319" s="331">
        <f t="shared" si="10"/>
        <v>1.016882366333339</v>
      </c>
    </row>
    <row r="320" spans="1:9" ht="12.75">
      <c r="A320" s="96"/>
      <c r="B320" s="97" t="s">
        <v>413</v>
      </c>
      <c r="C320" s="98"/>
      <c r="D320" s="98"/>
      <c r="E320" s="98"/>
      <c r="F320" s="98"/>
      <c r="G320" s="98"/>
      <c r="H320" s="331"/>
      <c r="I320" s="331"/>
    </row>
    <row r="321" spans="1:9" ht="12.75">
      <c r="A321" s="96"/>
      <c r="B321" s="97" t="s">
        <v>317</v>
      </c>
      <c r="C321" s="98"/>
      <c r="D321" s="98"/>
      <c r="E321" s="98"/>
      <c r="F321" s="98"/>
      <c r="G321" s="98"/>
      <c r="H321" s="331"/>
      <c r="I321" s="331"/>
    </row>
    <row r="322" spans="1:9" ht="12.75">
      <c r="A322" s="90"/>
      <c r="B322" s="64" t="s">
        <v>395</v>
      </c>
      <c r="C322" s="64"/>
      <c r="D322" s="64"/>
      <c r="E322" s="64"/>
      <c r="F322" s="64"/>
      <c r="G322" s="64"/>
      <c r="H322" s="331"/>
      <c r="I322" s="331"/>
    </row>
    <row r="323" spans="1:9" ht="12.75">
      <c r="A323" s="90"/>
      <c r="B323" s="296" t="s">
        <v>728</v>
      </c>
      <c r="C323" s="64"/>
      <c r="D323" s="64"/>
      <c r="E323" s="64"/>
      <c r="F323" s="64"/>
      <c r="G323" s="64"/>
      <c r="H323" s="331"/>
      <c r="I323" s="331"/>
    </row>
    <row r="324" spans="1:9" ht="13.5" thickBot="1">
      <c r="A324" s="90"/>
      <c r="B324" s="91" t="s">
        <v>291</v>
      </c>
      <c r="C324" s="64"/>
      <c r="D324" s="64"/>
      <c r="E324" s="64"/>
      <c r="F324" s="64"/>
      <c r="G324" s="64"/>
      <c r="H324" s="331"/>
      <c r="I324" s="331"/>
    </row>
    <row r="325" spans="1:9" ht="13.5" thickBot="1">
      <c r="A325" s="90"/>
      <c r="B325" s="94" t="s">
        <v>292</v>
      </c>
      <c r="C325" s="9">
        <f>SUM(C317:C324)-C320</f>
        <v>169995</v>
      </c>
      <c r="D325" s="9">
        <f>SUM(D317:D324)-D320</f>
        <v>177503</v>
      </c>
      <c r="E325" s="9">
        <f>SUM(E317:E324)-E320</f>
        <v>179999</v>
      </c>
      <c r="F325" s="9">
        <f>SUM(F317:F324)-F320</f>
        <v>216227</v>
      </c>
      <c r="G325" s="9">
        <f>SUM(G317:G324)-G320</f>
        <v>217191</v>
      </c>
      <c r="H325" s="332">
        <f t="shared" si="9"/>
        <v>1.2776316950498543</v>
      </c>
      <c r="I325" s="332">
        <f t="shared" si="10"/>
        <v>1.0044582776434026</v>
      </c>
    </row>
    <row r="326" spans="1:9" ht="13.5" thickBot="1">
      <c r="A326" s="90"/>
      <c r="B326" s="516" t="s">
        <v>10</v>
      </c>
      <c r="C326" s="517"/>
      <c r="D326" s="517"/>
      <c r="E326" s="517"/>
      <c r="F326" s="517"/>
      <c r="G326" s="517"/>
      <c r="H326" s="331"/>
      <c r="I326" s="331"/>
    </row>
    <row r="327" spans="1:9" ht="13.5" thickBot="1">
      <c r="A327" s="100"/>
      <c r="B327" s="314" t="s">
        <v>102</v>
      </c>
      <c r="C327" s="72">
        <f>SUM(C325:C326)</f>
        <v>169995</v>
      </c>
      <c r="D327" s="72">
        <f>SUM(D325:D326)</f>
        <v>177503</v>
      </c>
      <c r="E327" s="72">
        <f>SUM(E325:E326)</f>
        <v>179999</v>
      </c>
      <c r="F327" s="72">
        <f>SUM(F325:F326)</f>
        <v>216227</v>
      </c>
      <c r="G327" s="72">
        <f>SUM(G325:G326)</f>
        <v>217191</v>
      </c>
      <c r="H327" s="332">
        <f t="shared" si="9"/>
        <v>1.2776316950498543</v>
      </c>
      <c r="I327" s="332">
        <f t="shared" si="10"/>
        <v>1.0044582776434026</v>
      </c>
    </row>
    <row r="328" spans="1:9" ht="12.75">
      <c r="A328" s="3">
        <v>2520</v>
      </c>
      <c r="B328" s="89" t="s">
        <v>427</v>
      </c>
      <c r="C328" s="104"/>
      <c r="D328" s="104"/>
      <c r="E328" s="104"/>
      <c r="F328" s="104"/>
      <c r="G328" s="104"/>
      <c r="H328" s="331"/>
      <c r="I328" s="331"/>
    </row>
    <row r="329" spans="1:9" ht="12.75">
      <c r="A329" s="90"/>
      <c r="B329" s="91" t="s">
        <v>231</v>
      </c>
      <c r="C329" s="64">
        <v>238799</v>
      </c>
      <c r="D329" s="64">
        <v>238799</v>
      </c>
      <c r="E329" s="64">
        <v>240112</v>
      </c>
      <c r="F329" s="64">
        <v>245362</v>
      </c>
      <c r="G329" s="64">
        <v>245362</v>
      </c>
      <c r="H329" s="331">
        <f t="shared" si="9"/>
        <v>1.0274833646707062</v>
      </c>
      <c r="I329" s="331">
        <f t="shared" si="10"/>
        <v>1</v>
      </c>
    </row>
    <row r="330" spans="1:9" ht="12.75">
      <c r="A330" s="90"/>
      <c r="B330" s="91" t="s">
        <v>298</v>
      </c>
      <c r="C330" s="64">
        <v>7737</v>
      </c>
      <c r="D330" s="64">
        <v>7737</v>
      </c>
      <c r="E330" s="64">
        <v>7737</v>
      </c>
      <c r="F330" s="64">
        <v>7737</v>
      </c>
      <c r="G330" s="64">
        <v>7737</v>
      </c>
      <c r="H330" s="331">
        <f t="shared" si="9"/>
        <v>1</v>
      </c>
      <c r="I330" s="331">
        <f t="shared" si="10"/>
        <v>1</v>
      </c>
    </row>
    <row r="331" spans="1:9" ht="12.75">
      <c r="A331" s="90"/>
      <c r="B331" s="91" t="s">
        <v>208</v>
      </c>
      <c r="C331" s="64"/>
      <c r="D331" s="64"/>
      <c r="E331" s="64"/>
      <c r="F331" s="64"/>
      <c r="G331" s="64"/>
      <c r="H331" s="331"/>
      <c r="I331" s="331"/>
    </row>
    <row r="332" spans="1:9" ht="12.75">
      <c r="A332" s="90"/>
      <c r="B332" s="91" t="s">
        <v>48</v>
      </c>
      <c r="C332" s="64">
        <v>3458</v>
      </c>
      <c r="D332" s="64">
        <v>3458</v>
      </c>
      <c r="E332" s="64">
        <v>3458</v>
      </c>
      <c r="F332" s="64">
        <v>3458</v>
      </c>
      <c r="G332" s="64">
        <v>3813</v>
      </c>
      <c r="H332" s="331">
        <f aca="true" t="shared" si="11" ref="H332:H395">G332/C332</f>
        <v>1.1026604973973395</v>
      </c>
      <c r="I332" s="331">
        <f aca="true" t="shared" si="12" ref="I332:I395">G332/F332</f>
        <v>1.1026604973973395</v>
      </c>
    </row>
    <row r="333" spans="1:9" ht="12.75">
      <c r="A333" s="90"/>
      <c r="B333" s="91" t="s">
        <v>49</v>
      </c>
      <c r="C333" s="64">
        <v>2800</v>
      </c>
      <c r="D333" s="64">
        <v>2800</v>
      </c>
      <c r="E333" s="64">
        <v>2800</v>
      </c>
      <c r="F333" s="64">
        <v>2800</v>
      </c>
      <c r="G333" s="64">
        <v>2600</v>
      </c>
      <c r="H333" s="331">
        <f t="shared" si="11"/>
        <v>0.9285714285714286</v>
      </c>
      <c r="I333" s="331">
        <f t="shared" si="12"/>
        <v>0.9285714285714286</v>
      </c>
    </row>
    <row r="334" spans="1:9" ht="12.75">
      <c r="A334" s="90"/>
      <c r="B334" s="91" t="s">
        <v>39</v>
      </c>
      <c r="C334" s="64"/>
      <c r="D334" s="64"/>
      <c r="E334" s="64"/>
      <c r="F334" s="64"/>
      <c r="G334" s="64"/>
      <c r="H334" s="331"/>
      <c r="I334" s="331"/>
    </row>
    <row r="335" spans="1:9" ht="12.75">
      <c r="A335" s="90"/>
      <c r="B335" s="91" t="s">
        <v>256</v>
      </c>
      <c r="C335" s="64">
        <v>657</v>
      </c>
      <c r="D335" s="64">
        <v>657</v>
      </c>
      <c r="E335" s="64">
        <v>657</v>
      </c>
      <c r="F335" s="64">
        <v>657</v>
      </c>
      <c r="G335" s="64">
        <v>657</v>
      </c>
      <c r="H335" s="331">
        <f t="shared" si="11"/>
        <v>1</v>
      </c>
      <c r="I335" s="331">
        <f t="shared" si="12"/>
        <v>1</v>
      </c>
    </row>
    <row r="336" spans="1:9" ht="12.75">
      <c r="A336" s="90"/>
      <c r="B336" s="91" t="s">
        <v>257</v>
      </c>
      <c r="C336" s="64">
        <v>350</v>
      </c>
      <c r="D336" s="64">
        <v>350</v>
      </c>
      <c r="E336" s="64">
        <v>350</v>
      </c>
      <c r="F336" s="64">
        <v>350</v>
      </c>
      <c r="G336" s="64">
        <v>350</v>
      </c>
      <c r="H336" s="331">
        <f t="shared" si="11"/>
        <v>1</v>
      </c>
      <c r="I336" s="331">
        <f t="shared" si="12"/>
        <v>1</v>
      </c>
    </row>
    <row r="337" spans="1:9" ht="12.75">
      <c r="A337" s="90"/>
      <c r="B337" s="91" t="s">
        <v>50</v>
      </c>
      <c r="C337" s="64"/>
      <c r="D337" s="64"/>
      <c r="E337" s="64"/>
      <c r="F337" s="64"/>
      <c r="G337" s="64">
        <v>100</v>
      </c>
      <c r="H337" s="331"/>
      <c r="I337" s="331"/>
    </row>
    <row r="338" spans="1:9" ht="12.75">
      <c r="A338" s="90"/>
      <c r="B338" s="91" t="s">
        <v>260</v>
      </c>
      <c r="C338" s="64"/>
      <c r="D338" s="64"/>
      <c r="E338" s="64"/>
      <c r="F338" s="64"/>
      <c r="G338" s="64"/>
      <c r="H338" s="331"/>
      <c r="I338" s="331"/>
    </row>
    <row r="339" spans="1:9" ht="13.5" thickBot="1">
      <c r="A339" s="90"/>
      <c r="B339" s="91" t="s">
        <v>78</v>
      </c>
      <c r="C339" s="64"/>
      <c r="D339" s="64"/>
      <c r="E339" s="64">
        <v>410</v>
      </c>
      <c r="F339" s="64">
        <v>710</v>
      </c>
      <c r="G339" s="64">
        <v>780</v>
      </c>
      <c r="H339" s="331"/>
      <c r="I339" s="331">
        <f t="shared" si="12"/>
        <v>1.0985915492957747</v>
      </c>
    </row>
    <row r="340" spans="1:9" ht="13.5" thickBot="1">
      <c r="A340" s="93"/>
      <c r="B340" s="94" t="s">
        <v>287</v>
      </c>
      <c r="C340" s="9">
        <f>SUM(C329:C339)</f>
        <v>253801</v>
      </c>
      <c r="D340" s="9">
        <f>SUM(D329:D339)</f>
        <v>253801</v>
      </c>
      <c r="E340" s="9">
        <f>SUM(E329:E339)</f>
        <v>255524</v>
      </c>
      <c r="F340" s="9">
        <f>SUM(F329:F339)</f>
        <v>261074</v>
      </c>
      <c r="G340" s="9">
        <f>SUM(G329:G339)</f>
        <v>261399</v>
      </c>
      <c r="H340" s="332">
        <f t="shared" si="11"/>
        <v>1.0299368402803772</v>
      </c>
      <c r="I340" s="332">
        <f t="shared" si="12"/>
        <v>1.0012448577797866</v>
      </c>
    </row>
    <row r="341" spans="1:9" ht="13.5" thickBot="1">
      <c r="A341" s="3"/>
      <c r="B341" s="313" t="s">
        <v>247</v>
      </c>
      <c r="C341" s="64"/>
      <c r="D341" s="64">
        <v>20571</v>
      </c>
      <c r="E341" s="64">
        <v>20571</v>
      </c>
      <c r="F341" s="64">
        <v>20571</v>
      </c>
      <c r="G341" s="64">
        <v>20571</v>
      </c>
      <c r="H341" s="331"/>
      <c r="I341" s="331">
        <f t="shared" si="12"/>
        <v>1</v>
      </c>
    </row>
    <row r="342" spans="1:9" ht="13.5" thickBot="1">
      <c r="A342" s="3"/>
      <c r="B342" s="314" t="s">
        <v>102</v>
      </c>
      <c r="C342" s="9">
        <f>SUM(C340:C341)</f>
        <v>253801</v>
      </c>
      <c r="D342" s="9">
        <f>SUM(D340:D341)</f>
        <v>274372</v>
      </c>
      <c r="E342" s="9">
        <f>SUM(E340:E341)</f>
        <v>276095</v>
      </c>
      <c r="F342" s="9">
        <f>SUM(F340:F341)</f>
        <v>281645</v>
      </c>
      <c r="G342" s="9">
        <f>SUM(G340:G341)</f>
        <v>281970</v>
      </c>
      <c r="H342" s="332">
        <f t="shared" si="11"/>
        <v>1.110988530384041</v>
      </c>
      <c r="I342" s="332">
        <f t="shared" si="12"/>
        <v>1.0011539349180707</v>
      </c>
    </row>
    <row r="343" spans="1:9" ht="12.75">
      <c r="A343" s="90"/>
      <c r="B343" s="91" t="s">
        <v>288</v>
      </c>
      <c r="C343" s="64">
        <v>176214</v>
      </c>
      <c r="D343" s="64">
        <v>182770</v>
      </c>
      <c r="E343" s="64">
        <v>183002</v>
      </c>
      <c r="F343" s="64">
        <v>187215</v>
      </c>
      <c r="G343" s="64">
        <v>187215</v>
      </c>
      <c r="H343" s="331">
        <f t="shared" si="11"/>
        <v>1.0624297728897818</v>
      </c>
      <c r="I343" s="331">
        <f t="shared" si="12"/>
        <v>1</v>
      </c>
    </row>
    <row r="344" spans="1:9" ht="12.75">
      <c r="A344" s="90"/>
      <c r="B344" s="91" t="s">
        <v>289</v>
      </c>
      <c r="C344" s="64">
        <v>46623</v>
      </c>
      <c r="D344" s="64">
        <v>48393</v>
      </c>
      <c r="E344" s="64">
        <v>48456</v>
      </c>
      <c r="F344" s="64">
        <v>49493</v>
      </c>
      <c r="G344" s="64">
        <v>48828</v>
      </c>
      <c r="H344" s="331">
        <f t="shared" si="11"/>
        <v>1.0472942539090149</v>
      </c>
      <c r="I344" s="331">
        <f t="shared" si="12"/>
        <v>0.9865637564908168</v>
      </c>
    </row>
    <row r="345" spans="1:9" ht="12.75">
      <c r="A345" s="90"/>
      <c r="B345" s="91" t="s">
        <v>290</v>
      </c>
      <c r="C345" s="64">
        <v>30964</v>
      </c>
      <c r="D345" s="64">
        <v>43209</v>
      </c>
      <c r="E345" s="64">
        <v>44637</v>
      </c>
      <c r="F345" s="64">
        <v>44937</v>
      </c>
      <c r="G345" s="64">
        <v>44937</v>
      </c>
      <c r="H345" s="331">
        <f t="shared" si="11"/>
        <v>1.4512659863066788</v>
      </c>
      <c r="I345" s="331">
        <f t="shared" si="12"/>
        <v>1</v>
      </c>
    </row>
    <row r="346" spans="1:9" ht="12.75">
      <c r="A346" s="96"/>
      <c r="B346" s="97" t="s">
        <v>413</v>
      </c>
      <c r="C346" s="98"/>
      <c r="D346" s="98"/>
      <c r="E346" s="98"/>
      <c r="F346" s="98"/>
      <c r="G346" s="98"/>
      <c r="H346" s="331"/>
      <c r="I346" s="331"/>
    </row>
    <row r="347" spans="1:9" ht="12.75">
      <c r="A347" s="96"/>
      <c r="B347" s="97" t="s">
        <v>317</v>
      </c>
      <c r="C347" s="98"/>
      <c r="D347" s="98"/>
      <c r="E347" s="98"/>
      <c r="F347" s="98"/>
      <c r="G347" s="98"/>
      <c r="H347" s="331"/>
      <c r="I347" s="331"/>
    </row>
    <row r="348" spans="1:9" ht="12.75">
      <c r="A348" s="90"/>
      <c r="B348" s="64" t="s">
        <v>395</v>
      </c>
      <c r="C348" s="64"/>
      <c r="D348" s="64"/>
      <c r="E348" s="64"/>
      <c r="F348" s="64"/>
      <c r="G348" s="64"/>
      <c r="H348" s="331"/>
      <c r="I348" s="331"/>
    </row>
    <row r="349" spans="1:9" ht="12.75">
      <c r="A349" s="90"/>
      <c r="B349" s="296" t="s">
        <v>728</v>
      </c>
      <c r="C349" s="64"/>
      <c r="D349" s="64"/>
      <c r="E349" s="64"/>
      <c r="F349" s="64"/>
      <c r="G349" s="64"/>
      <c r="H349" s="331"/>
      <c r="I349" s="331"/>
    </row>
    <row r="350" spans="1:9" ht="13.5" thickBot="1">
      <c r="A350" s="90"/>
      <c r="B350" s="91" t="s">
        <v>291</v>
      </c>
      <c r="C350" s="64"/>
      <c r="D350" s="64"/>
      <c r="E350" s="64"/>
      <c r="F350" s="64"/>
      <c r="G350" s="64">
        <v>990</v>
      </c>
      <c r="H350" s="331"/>
      <c r="I350" s="331"/>
    </row>
    <row r="351" spans="1:9" ht="13.5" thickBot="1">
      <c r="A351" s="90"/>
      <c r="B351" s="94" t="s">
        <v>292</v>
      </c>
      <c r="C351" s="9">
        <f>SUM(C343:C350)-C346</f>
        <v>253801</v>
      </c>
      <c r="D351" s="9">
        <f>SUM(D343:D350)-D346</f>
        <v>274372</v>
      </c>
      <c r="E351" s="9">
        <f>SUM(E343:E350)-E346</f>
        <v>276095</v>
      </c>
      <c r="F351" s="9">
        <f>SUM(F343:F350)-F346</f>
        <v>281645</v>
      </c>
      <c r="G351" s="9">
        <f>SUM(G343:G350)-G346</f>
        <v>281970</v>
      </c>
      <c r="H351" s="332">
        <f t="shared" si="11"/>
        <v>1.110988530384041</v>
      </c>
      <c r="I351" s="332">
        <f t="shared" si="12"/>
        <v>1.0011539349180707</v>
      </c>
    </row>
    <row r="352" spans="1:9" ht="13.5" thickBot="1">
      <c r="A352" s="90"/>
      <c r="B352" s="516" t="s">
        <v>10</v>
      </c>
      <c r="C352" s="517"/>
      <c r="D352" s="517"/>
      <c r="E352" s="517"/>
      <c r="F352" s="517"/>
      <c r="G352" s="517"/>
      <c r="H352" s="331"/>
      <c r="I352" s="331"/>
    </row>
    <row r="353" spans="1:9" ht="13.5" thickBot="1">
      <c r="A353" s="100"/>
      <c r="B353" s="314" t="s">
        <v>102</v>
      </c>
      <c r="C353" s="72">
        <f>SUM(C351:C352)</f>
        <v>253801</v>
      </c>
      <c r="D353" s="72">
        <f>SUM(D351:D352)</f>
        <v>274372</v>
      </c>
      <c r="E353" s="72">
        <f>SUM(E351:E352)</f>
        <v>276095</v>
      </c>
      <c r="F353" s="72">
        <f>SUM(F351:F352)</f>
        <v>281645</v>
      </c>
      <c r="G353" s="72">
        <f>SUM(G351:G352)</f>
        <v>281970</v>
      </c>
      <c r="H353" s="332">
        <f t="shared" si="11"/>
        <v>1.110988530384041</v>
      </c>
      <c r="I353" s="332">
        <f t="shared" si="12"/>
        <v>1.0011539349180707</v>
      </c>
    </row>
    <row r="354" spans="1:9" ht="12.75">
      <c r="A354" s="3">
        <v>2530</v>
      </c>
      <c r="B354" s="89" t="s">
        <v>428</v>
      </c>
      <c r="C354" s="104"/>
      <c r="D354" s="104"/>
      <c r="E354" s="104"/>
      <c r="F354" s="104"/>
      <c r="G354" s="104"/>
      <c r="H354" s="331"/>
      <c r="I354" s="331"/>
    </row>
    <row r="355" spans="1:9" ht="12.75">
      <c r="A355" s="90"/>
      <c r="B355" s="91" t="s">
        <v>231</v>
      </c>
      <c r="C355" s="64">
        <v>177543</v>
      </c>
      <c r="D355" s="64">
        <v>177543</v>
      </c>
      <c r="E355" s="64">
        <v>181262</v>
      </c>
      <c r="F355" s="64">
        <v>182951</v>
      </c>
      <c r="G355" s="64">
        <v>182951</v>
      </c>
      <c r="H355" s="331">
        <f t="shared" si="11"/>
        <v>1.03046022653667</v>
      </c>
      <c r="I355" s="331">
        <f t="shared" si="12"/>
        <v>1</v>
      </c>
    </row>
    <row r="356" spans="1:9" ht="12.75">
      <c r="A356" s="90"/>
      <c r="B356" s="91" t="s">
        <v>298</v>
      </c>
      <c r="C356" s="64">
        <v>10658</v>
      </c>
      <c r="D356" s="64">
        <v>10658</v>
      </c>
      <c r="E356" s="64">
        <v>10658</v>
      </c>
      <c r="F356" s="64">
        <v>10658</v>
      </c>
      <c r="G356" s="64">
        <v>10658</v>
      </c>
      <c r="H356" s="331">
        <f t="shared" si="11"/>
        <v>1</v>
      </c>
      <c r="I356" s="331">
        <f t="shared" si="12"/>
        <v>1</v>
      </c>
    </row>
    <row r="357" spans="1:9" ht="12.75">
      <c r="A357" s="90"/>
      <c r="B357" s="91" t="s">
        <v>208</v>
      </c>
      <c r="C357" s="64"/>
      <c r="D357" s="64"/>
      <c r="E357" s="64"/>
      <c r="F357" s="64"/>
      <c r="G357" s="64"/>
      <c r="H357" s="331"/>
      <c r="I357" s="331"/>
    </row>
    <row r="358" spans="1:9" ht="12.75">
      <c r="A358" s="90"/>
      <c r="B358" s="91" t="s">
        <v>48</v>
      </c>
      <c r="C358" s="64">
        <v>2000</v>
      </c>
      <c r="D358" s="64">
        <v>2000</v>
      </c>
      <c r="E358" s="64">
        <v>2000</v>
      </c>
      <c r="F358" s="64">
        <v>2000</v>
      </c>
      <c r="G358" s="64">
        <v>2000</v>
      </c>
      <c r="H358" s="331">
        <f t="shared" si="11"/>
        <v>1</v>
      </c>
      <c r="I358" s="331">
        <f t="shared" si="12"/>
        <v>1</v>
      </c>
    </row>
    <row r="359" spans="1:9" ht="12.75">
      <c r="A359" s="90"/>
      <c r="B359" s="91" t="s">
        <v>49</v>
      </c>
      <c r="C359" s="64">
        <v>10287</v>
      </c>
      <c r="D359" s="64">
        <v>10287</v>
      </c>
      <c r="E359" s="64">
        <v>10287</v>
      </c>
      <c r="F359" s="64">
        <v>10287</v>
      </c>
      <c r="G359" s="64">
        <v>12458</v>
      </c>
      <c r="H359" s="331">
        <f t="shared" si="11"/>
        <v>1.2110430640614367</v>
      </c>
      <c r="I359" s="331">
        <f t="shared" si="12"/>
        <v>1.2110430640614367</v>
      </c>
    </row>
    <row r="360" spans="1:9" ht="12.75">
      <c r="A360" s="90"/>
      <c r="B360" s="91" t="s">
        <v>429</v>
      </c>
      <c r="C360" s="64"/>
      <c r="D360" s="64"/>
      <c r="E360" s="64"/>
      <c r="F360" s="64">
        <v>1600</v>
      </c>
      <c r="G360" s="64">
        <v>1926</v>
      </c>
      <c r="H360" s="331"/>
      <c r="I360" s="331">
        <f t="shared" si="12"/>
        <v>1.20375</v>
      </c>
    </row>
    <row r="361" spans="1:9" ht="12.75">
      <c r="A361" s="90"/>
      <c r="B361" s="91" t="s">
        <v>256</v>
      </c>
      <c r="C361" s="64">
        <v>2500</v>
      </c>
      <c r="D361" s="64">
        <v>2500</v>
      </c>
      <c r="E361" s="64">
        <v>2500</v>
      </c>
      <c r="F361" s="64">
        <v>3884</v>
      </c>
      <c r="G361" s="64">
        <v>4553</v>
      </c>
      <c r="H361" s="331">
        <f t="shared" si="11"/>
        <v>1.8212</v>
      </c>
      <c r="I361" s="331">
        <f t="shared" si="12"/>
        <v>1.1722451081359424</v>
      </c>
    </row>
    <row r="362" spans="1:9" ht="12.75">
      <c r="A362" s="90"/>
      <c r="B362" s="91" t="s">
        <v>257</v>
      </c>
      <c r="C362" s="64">
        <v>600</v>
      </c>
      <c r="D362" s="64">
        <v>600</v>
      </c>
      <c r="E362" s="64">
        <v>600</v>
      </c>
      <c r="F362" s="64">
        <v>600</v>
      </c>
      <c r="G362" s="553">
        <v>651</v>
      </c>
      <c r="H362" s="331">
        <f t="shared" si="11"/>
        <v>1.085</v>
      </c>
      <c r="I362" s="331">
        <f t="shared" si="12"/>
        <v>1.085</v>
      </c>
    </row>
    <row r="363" spans="1:9" ht="12.75">
      <c r="A363" s="90"/>
      <c r="B363" s="91" t="s">
        <v>50</v>
      </c>
      <c r="C363" s="64"/>
      <c r="D363" s="64"/>
      <c r="E363" s="64"/>
      <c r="F363" s="64"/>
      <c r="G363" s="553">
        <v>50</v>
      </c>
      <c r="H363" s="331"/>
      <c r="I363" s="331"/>
    </row>
    <row r="364" spans="1:9" ht="12.75">
      <c r="A364" s="90"/>
      <c r="B364" s="91" t="s">
        <v>260</v>
      </c>
      <c r="C364" s="64"/>
      <c r="D364" s="64"/>
      <c r="E364" s="64"/>
      <c r="F364" s="64"/>
      <c r="G364" s="553"/>
      <c r="H364" s="331"/>
      <c r="I364" s="331"/>
    </row>
    <row r="365" spans="1:9" ht="13.5" thickBot="1">
      <c r="A365" s="90"/>
      <c r="B365" s="91" t="s">
        <v>78</v>
      </c>
      <c r="C365" s="64"/>
      <c r="D365" s="64"/>
      <c r="E365" s="64"/>
      <c r="F365" s="64">
        <v>705</v>
      </c>
      <c r="G365" s="64">
        <v>1933</v>
      </c>
      <c r="H365" s="331"/>
      <c r="I365" s="331">
        <f t="shared" si="12"/>
        <v>2.7418439716312055</v>
      </c>
    </row>
    <row r="366" spans="1:9" ht="13.5" thickBot="1">
      <c r="A366" s="93"/>
      <c r="B366" s="94" t="s">
        <v>287</v>
      </c>
      <c r="C366" s="9">
        <f>SUM(C355:C365)</f>
        <v>203588</v>
      </c>
      <c r="D366" s="9">
        <f>SUM(D355:D365)</f>
        <v>203588</v>
      </c>
      <c r="E366" s="9">
        <f>SUM(E355:E365)</f>
        <v>207307</v>
      </c>
      <c r="F366" s="9">
        <f>SUM(F355:F365)</f>
        <v>212685</v>
      </c>
      <c r="G366" s="9">
        <f>SUM(G355:G365)</f>
        <v>217180</v>
      </c>
      <c r="H366" s="332">
        <f t="shared" si="11"/>
        <v>1.0667622846140243</v>
      </c>
      <c r="I366" s="332">
        <f t="shared" si="12"/>
        <v>1.0211345416931141</v>
      </c>
    </row>
    <row r="367" spans="1:9" ht="13.5" thickBot="1">
      <c r="A367" s="3"/>
      <c r="B367" s="313" t="s">
        <v>247</v>
      </c>
      <c r="C367" s="64"/>
      <c r="D367" s="64">
        <v>39074</v>
      </c>
      <c r="E367" s="64">
        <v>39074</v>
      </c>
      <c r="F367" s="64">
        <v>39074</v>
      </c>
      <c r="G367" s="64">
        <v>39074</v>
      </c>
      <c r="H367" s="331"/>
      <c r="I367" s="331">
        <f t="shared" si="12"/>
        <v>1</v>
      </c>
    </row>
    <row r="368" spans="1:9" ht="13.5" thickBot="1">
      <c r="A368" s="3"/>
      <c r="B368" s="314" t="s">
        <v>102</v>
      </c>
      <c r="C368" s="9">
        <f>SUM(C366:C367)</f>
        <v>203588</v>
      </c>
      <c r="D368" s="9">
        <f>SUM(D366:D367)</f>
        <v>242662</v>
      </c>
      <c r="E368" s="9">
        <f>SUM(E366:E367)</f>
        <v>246381</v>
      </c>
      <c r="F368" s="9">
        <f>SUM(F366:F367)</f>
        <v>251759</v>
      </c>
      <c r="G368" s="9">
        <f>SUM(G366:G367)</f>
        <v>256254</v>
      </c>
      <c r="H368" s="332">
        <f t="shared" si="11"/>
        <v>1.2586891172367722</v>
      </c>
      <c r="I368" s="332">
        <f t="shared" si="12"/>
        <v>1.0178543766061987</v>
      </c>
    </row>
    <row r="369" spans="1:9" ht="12.75">
      <c r="A369" s="90"/>
      <c r="B369" s="91" t="s">
        <v>288</v>
      </c>
      <c r="C369" s="64">
        <v>124090</v>
      </c>
      <c r="D369" s="64">
        <v>132347</v>
      </c>
      <c r="E369" s="64">
        <v>132385</v>
      </c>
      <c r="F369" s="64">
        <v>132140</v>
      </c>
      <c r="G369" s="64">
        <v>131240</v>
      </c>
      <c r="H369" s="331">
        <f t="shared" si="11"/>
        <v>1.057619469739705</v>
      </c>
      <c r="I369" s="331">
        <f t="shared" si="12"/>
        <v>0.9931890419252308</v>
      </c>
    </row>
    <row r="370" spans="1:9" ht="12.75">
      <c r="A370" s="90"/>
      <c r="B370" s="91" t="s">
        <v>289</v>
      </c>
      <c r="C370" s="64">
        <v>32964</v>
      </c>
      <c r="D370" s="64">
        <v>33494</v>
      </c>
      <c r="E370" s="64">
        <v>33504</v>
      </c>
      <c r="F370" s="64">
        <v>32708</v>
      </c>
      <c r="G370" s="64">
        <v>32708</v>
      </c>
      <c r="H370" s="331">
        <f t="shared" si="11"/>
        <v>0.9922339521902682</v>
      </c>
      <c r="I370" s="331">
        <f t="shared" si="12"/>
        <v>1</v>
      </c>
    </row>
    <row r="371" spans="1:9" ht="12.75">
      <c r="A371" s="90"/>
      <c r="B371" s="91" t="s">
        <v>290</v>
      </c>
      <c r="C371" s="64">
        <v>46534</v>
      </c>
      <c r="D371" s="64">
        <v>66408</v>
      </c>
      <c r="E371" s="64">
        <v>70079</v>
      </c>
      <c r="F371" s="64">
        <v>76498</v>
      </c>
      <c r="G371" s="64">
        <v>74809</v>
      </c>
      <c r="H371" s="331">
        <f t="shared" si="11"/>
        <v>1.6076202346671251</v>
      </c>
      <c r="I371" s="331">
        <f t="shared" si="12"/>
        <v>0.9779209913984679</v>
      </c>
    </row>
    <row r="372" spans="1:9" ht="12.75">
      <c r="A372" s="96"/>
      <c r="B372" s="97" t="s">
        <v>413</v>
      </c>
      <c r="C372" s="98"/>
      <c r="D372" s="98"/>
      <c r="E372" s="98"/>
      <c r="F372" s="98"/>
      <c r="G372" s="98"/>
      <c r="H372" s="331"/>
      <c r="I372" s="331"/>
    </row>
    <row r="373" spans="1:9" ht="12.75">
      <c r="A373" s="96"/>
      <c r="B373" s="97" t="s">
        <v>317</v>
      </c>
      <c r="C373" s="98"/>
      <c r="D373" s="98">
        <v>10907</v>
      </c>
      <c r="E373" s="98">
        <v>10907</v>
      </c>
      <c r="F373" s="98">
        <v>10907</v>
      </c>
      <c r="G373" s="98">
        <v>10907</v>
      </c>
      <c r="H373" s="331"/>
      <c r="I373" s="331">
        <f t="shared" si="12"/>
        <v>1</v>
      </c>
    </row>
    <row r="374" spans="1:9" ht="12.75">
      <c r="A374" s="90"/>
      <c r="B374" s="64" t="s">
        <v>395</v>
      </c>
      <c r="C374" s="64"/>
      <c r="D374" s="64"/>
      <c r="E374" s="64"/>
      <c r="F374" s="64"/>
      <c r="G374" s="64"/>
      <c r="H374" s="331"/>
      <c r="I374" s="331"/>
    </row>
    <row r="375" spans="1:9" ht="12.75">
      <c r="A375" s="90"/>
      <c r="B375" s="296" t="s">
        <v>728</v>
      </c>
      <c r="C375" s="64"/>
      <c r="D375" s="64"/>
      <c r="E375" s="64"/>
      <c r="F375" s="64"/>
      <c r="G375" s="64">
        <v>1138</v>
      </c>
      <c r="H375" s="331"/>
      <c r="I375" s="331"/>
    </row>
    <row r="376" spans="1:9" ht="13.5" thickBot="1">
      <c r="A376" s="90"/>
      <c r="B376" s="91" t="s">
        <v>291</v>
      </c>
      <c r="C376" s="64"/>
      <c r="D376" s="64">
        <v>10413</v>
      </c>
      <c r="E376" s="64">
        <v>10413</v>
      </c>
      <c r="F376" s="64">
        <v>10413</v>
      </c>
      <c r="G376" s="64">
        <v>16359</v>
      </c>
      <c r="H376" s="331"/>
      <c r="I376" s="331">
        <f t="shared" si="12"/>
        <v>1.5710169979832902</v>
      </c>
    </row>
    <row r="377" spans="1:9" ht="13.5" thickBot="1">
      <c r="A377" s="90"/>
      <c r="B377" s="94" t="s">
        <v>292</v>
      </c>
      <c r="C377" s="9">
        <f>SUM(C369:C376)-C372</f>
        <v>203588</v>
      </c>
      <c r="D377" s="9">
        <f>SUM(D369:D376)-D372-D373</f>
        <v>242662</v>
      </c>
      <c r="E377" s="9">
        <f>SUM(E369:E376)-E372-E373</f>
        <v>246381</v>
      </c>
      <c r="F377" s="9">
        <f>SUM(F369:F376)-F372-F373</f>
        <v>251759</v>
      </c>
      <c r="G377" s="9">
        <f>SUM(G369:G376)-G372-G373</f>
        <v>256254</v>
      </c>
      <c r="H377" s="332">
        <f t="shared" si="11"/>
        <v>1.2586891172367722</v>
      </c>
      <c r="I377" s="332">
        <f t="shared" si="12"/>
        <v>1.0178543766061987</v>
      </c>
    </row>
    <row r="378" spans="1:9" ht="13.5" thickBot="1">
      <c r="A378" s="90"/>
      <c r="B378" s="516" t="s">
        <v>10</v>
      </c>
      <c r="C378" s="517"/>
      <c r="D378" s="517"/>
      <c r="E378" s="517"/>
      <c r="F378" s="517"/>
      <c r="G378" s="517"/>
      <c r="H378" s="331"/>
      <c r="I378" s="331"/>
    </row>
    <row r="379" spans="1:9" ht="13.5" thickBot="1">
      <c r="A379" s="100"/>
      <c r="B379" s="314" t="s">
        <v>102</v>
      </c>
      <c r="C379" s="72">
        <f>SUM(C377:C378)</f>
        <v>203588</v>
      </c>
      <c r="D379" s="72">
        <f>SUM(D377:D378)</f>
        <v>242662</v>
      </c>
      <c r="E379" s="72">
        <f>SUM(E377:E378)</f>
        <v>246381</v>
      </c>
      <c r="F379" s="72">
        <f>SUM(F377:F378)</f>
        <v>251759</v>
      </c>
      <c r="G379" s="72">
        <f>SUM(G377:G378)</f>
        <v>256254</v>
      </c>
      <c r="H379" s="332">
        <f t="shared" si="11"/>
        <v>1.2586891172367722</v>
      </c>
      <c r="I379" s="332">
        <f t="shared" si="12"/>
        <v>1.0178543766061987</v>
      </c>
    </row>
    <row r="380" spans="1:9" ht="12.75">
      <c r="A380" s="3">
        <v>2540</v>
      </c>
      <c r="B380" s="89" t="s">
        <v>430</v>
      </c>
      <c r="C380" s="104"/>
      <c r="D380" s="104"/>
      <c r="E380" s="104"/>
      <c r="F380" s="104"/>
      <c r="G380" s="104"/>
      <c r="H380" s="331"/>
      <c r="I380" s="331"/>
    </row>
    <row r="381" spans="1:9" ht="12.75">
      <c r="A381" s="90"/>
      <c r="B381" s="91" t="s">
        <v>231</v>
      </c>
      <c r="C381" s="64">
        <v>196562</v>
      </c>
      <c r="D381" s="64">
        <v>196562</v>
      </c>
      <c r="E381" s="64">
        <v>200435</v>
      </c>
      <c r="F381" s="64">
        <v>201364</v>
      </c>
      <c r="G381" s="64">
        <v>201364</v>
      </c>
      <c r="H381" s="331">
        <f t="shared" si="11"/>
        <v>1.0244299508552008</v>
      </c>
      <c r="I381" s="331">
        <f t="shared" si="12"/>
        <v>1</v>
      </c>
    </row>
    <row r="382" spans="1:9" ht="12.75">
      <c r="A382" s="90"/>
      <c r="B382" s="91" t="s">
        <v>298</v>
      </c>
      <c r="C382" s="64">
        <v>10207</v>
      </c>
      <c r="D382" s="64">
        <v>10207</v>
      </c>
      <c r="E382" s="64">
        <v>11655</v>
      </c>
      <c r="F382" s="64">
        <v>11655</v>
      </c>
      <c r="G382" s="64">
        <v>11655</v>
      </c>
      <c r="H382" s="331">
        <f t="shared" si="11"/>
        <v>1.1418634270598609</v>
      </c>
      <c r="I382" s="331">
        <f t="shared" si="12"/>
        <v>1</v>
      </c>
    </row>
    <row r="383" spans="1:9" ht="12.75">
      <c r="A383" s="90"/>
      <c r="B383" s="91" t="s">
        <v>208</v>
      </c>
      <c r="C383" s="64"/>
      <c r="D383" s="64"/>
      <c r="E383" s="64"/>
      <c r="F383" s="64"/>
      <c r="G383" s="64"/>
      <c r="H383" s="331"/>
      <c r="I383" s="331"/>
    </row>
    <row r="384" spans="1:9" ht="12.75">
      <c r="A384" s="90"/>
      <c r="B384" s="91" t="s">
        <v>48</v>
      </c>
      <c r="C384" s="64">
        <v>120</v>
      </c>
      <c r="D384" s="64">
        <v>120</v>
      </c>
      <c r="E384" s="64">
        <v>120</v>
      </c>
      <c r="F384" s="64">
        <v>120</v>
      </c>
      <c r="G384" s="64">
        <v>120</v>
      </c>
      <c r="H384" s="331">
        <f t="shared" si="11"/>
        <v>1</v>
      </c>
      <c r="I384" s="331">
        <f t="shared" si="12"/>
        <v>1</v>
      </c>
    </row>
    <row r="385" spans="1:9" ht="12.75">
      <c r="A385" s="90"/>
      <c r="B385" s="91" t="s">
        <v>49</v>
      </c>
      <c r="C385" s="64">
        <v>11700</v>
      </c>
      <c r="D385" s="64">
        <v>11700</v>
      </c>
      <c r="E385" s="64">
        <v>11700</v>
      </c>
      <c r="F385" s="64">
        <v>16303</v>
      </c>
      <c r="G385" s="64">
        <v>17949</v>
      </c>
      <c r="H385" s="331">
        <f t="shared" si="11"/>
        <v>1.534102564102564</v>
      </c>
      <c r="I385" s="331">
        <f t="shared" si="12"/>
        <v>1.1009630129424033</v>
      </c>
    </row>
    <row r="386" spans="1:9" ht="12.75">
      <c r="A386" s="90"/>
      <c r="B386" s="91" t="s">
        <v>429</v>
      </c>
      <c r="C386" s="64"/>
      <c r="D386" s="64"/>
      <c r="E386" s="64"/>
      <c r="F386" s="64"/>
      <c r="G386" s="64">
        <v>669</v>
      </c>
      <c r="H386" s="331"/>
      <c r="I386" s="331"/>
    </row>
    <row r="387" spans="1:9" ht="12.75">
      <c r="A387" s="90"/>
      <c r="B387" s="91" t="s">
        <v>256</v>
      </c>
      <c r="C387" s="64">
        <v>2500</v>
      </c>
      <c r="D387" s="64">
        <v>2500</v>
      </c>
      <c r="E387" s="64">
        <v>2500</v>
      </c>
      <c r="F387" s="64">
        <v>2549</v>
      </c>
      <c r="G387" s="64">
        <v>3123</v>
      </c>
      <c r="H387" s="331">
        <f t="shared" si="11"/>
        <v>1.2492</v>
      </c>
      <c r="I387" s="331">
        <f t="shared" si="12"/>
        <v>1.225186347587289</v>
      </c>
    </row>
    <row r="388" spans="1:9" ht="12.75">
      <c r="A388" s="90"/>
      <c r="B388" s="91" t="s">
        <v>257</v>
      </c>
      <c r="C388" s="64">
        <v>200</v>
      </c>
      <c r="D388" s="64">
        <v>200</v>
      </c>
      <c r="E388" s="64">
        <v>200</v>
      </c>
      <c r="F388" s="64">
        <v>285</v>
      </c>
      <c r="G388" s="64">
        <v>285</v>
      </c>
      <c r="H388" s="331">
        <f t="shared" si="11"/>
        <v>1.425</v>
      </c>
      <c r="I388" s="331">
        <f t="shared" si="12"/>
        <v>1</v>
      </c>
    </row>
    <row r="389" spans="1:9" ht="12.75">
      <c r="A389" s="90"/>
      <c r="B389" s="91" t="s">
        <v>50</v>
      </c>
      <c r="C389" s="64"/>
      <c r="D389" s="64"/>
      <c r="E389" s="64"/>
      <c r="F389" s="64"/>
      <c r="G389" s="64"/>
      <c r="H389" s="331"/>
      <c r="I389" s="331"/>
    </row>
    <row r="390" spans="1:9" ht="12.75">
      <c r="A390" s="90"/>
      <c r="B390" s="91" t="s">
        <v>260</v>
      </c>
      <c r="C390" s="64"/>
      <c r="D390" s="64"/>
      <c r="E390" s="64"/>
      <c r="F390" s="64"/>
      <c r="G390" s="64"/>
      <c r="H390" s="331"/>
      <c r="I390" s="331"/>
    </row>
    <row r="391" spans="1:9" ht="13.5" thickBot="1">
      <c r="A391" s="90"/>
      <c r="B391" s="91" t="s">
        <v>78</v>
      </c>
      <c r="C391" s="64"/>
      <c r="D391" s="64"/>
      <c r="E391" s="64"/>
      <c r="F391" s="64">
        <v>1017</v>
      </c>
      <c r="G391" s="64">
        <v>1098</v>
      </c>
      <c r="H391" s="331"/>
      <c r="I391" s="331">
        <f t="shared" si="12"/>
        <v>1.079646017699115</v>
      </c>
    </row>
    <row r="392" spans="1:9" ht="13.5" thickBot="1">
      <c r="A392" s="93"/>
      <c r="B392" s="94" t="s">
        <v>287</v>
      </c>
      <c r="C392" s="9">
        <f>SUM(C381:C391)</f>
        <v>221289</v>
      </c>
      <c r="D392" s="9">
        <f>SUM(D381:D391)</f>
        <v>221289</v>
      </c>
      <c r="E392" s="9">
        <f>SUM(E381:E391)</f>
        <v>226610</v>
      </c>
      <c r="F392" s="9">
        <f>SUM(F381:F391)</f>
        <v>233293</v>
      </c>
      <c r="G392" s="9">
        <f>SUM(G381:G391)</f>
        <v>236263</v>
      </c>
      <c r="H392" s="332">
        <f t="shared" si="11"/>
        <v>1.067667168273163</v>
      </c>
      <c r="I392" s="332">
        <f t="shared" si="12"/>
        <v>1.0127307720334515</v>
      </c>
    </row>
    <row r="393" spans="1:9" ht="13.5" thickBot="1">
      <c r="A393" s="3"/>
      <c r="B393" s="313" t="s">
        <v>247</v>
      </c>
      <c r="C393" s="64"/>
      <c r="D393" s="64">
        <v>38836</v>
      </c>
      <c r="E393" s="64">
        <v>38836</v>
      </c>
      <c r="F393" s="64">
        <v>38836</v>
      </c>
      <c r="G393" s="64">
        <v>38836</v>
      </c>
      <c r="H393" s="331"/>
      <c r="I393" s="331">
        <f t="shared" si="12"/>
        <v>1</v>
      </c>
    </row>
    <row r="394" spans="1:9" ht="13.5" thickBot="1">
      <c r="A394" s="3"/>
      <c r="B394" s="314" t="s">
        <v>102</v>
      </c>
      <c r="C394" s="9">
        <f>SUM(C392:C393)</f>
        <v>221289</v>
      </c>
      <c r="D394" s="9">
        <f>SUM(D392:D393)</f>
        <v>260125</v>
      </c>
      <c r="E394" s="9">
        <f>SUM(E392:E393)</f>
        <v>265446</v>
      </c>
      <c r="F394" s="9">
        <f>SUM(F392:F393)</f>
        <v>272129</v>
      </c>
      <c r="G394" s="9">
        <f>SUM(G392:G393)</f>
        <v>275099</v>
      </c>
      <c r="H394" s="332">
        <f t="shared" si="11"/>
        <v>1.2431661763576138</v>
      </c>
      <c r="I394" s="332">
        <f t="shared" si="12"/>
        <v>1.0109139415497796</v>
      </c>
    </row>
    <row r="395" spans="1:9" ht="12.75">
      <c r="A395" s="90"/>
      <c r="B395" s="91" t="s">
        <v>288</v>
      </c>
      <c r="C395" s="64">
        <v>136499</v>
      </c>
      <c r="D395" s="64">
        <v>148293</v>
      </c>
      <c r="E395" s="64">
        <v>148324</v>
      </c>
      <c r="F395" s="64">
        <v>136712</v>
      </c>
      <c r="G395" s="64">
        <v>135652</v>
      </c>
      <c r="H395" s="331">
        <f t="shared" si="11"/>
        <v>0.993794826335724</v>
      </c>
      <c r="I395" s="331">
        <f t="shared" si="12"/>
        <v>0.9922464743402188</v>
      </c>
    </row>
    <row r="396" spans="1:9" ht="12.75">
      <c r="A396" s="90"/>
      <c r="B396" s="91" t="s">
        <v>289</v>
      </c>
      <c r="C396" s="64">
        <v>35822</v>
      </c>
      <c r="D396" s="64">
        <v>39006</v>
      </c>
      <c r="E396" s="64">
        <v>39014</v>
      </c>
      <c r="F396" s="64">
        <v>36328</v>
      </c>
      <c r="G396" s="64">
        <v>35958</v>
      </c>
      <c r="H396" s="331">
        <f>G396/C396</f>
        <v>1.0037965496063872</v>
      </c>
      <c r="I396" s="331">
        <f aca="true" t="shared" si="13" ref="I396:I459">G396/F396</f>
        <v>0.989815018718344</v>
      </c>
    </row>
    <row r="397" spans="1:9" ht="12.75">
      <c r="A397" s="90"/>
      <c r="B397" s="91" t="s">
        <v>290</v>
      </c>
      <c r="C397" s="64">
        <v>48968</v>
      </c>
      <c r="D397" s="64">
        <v>58550</v>
      </c>
      <c r="E397" s="64">
        <v>63832</v>
      </c>
      <c r="F397" s="64">
        <v>80812</v>
      </c>
      <c r="G397" s="64">
        <v>83216</v>
      </c>
      <c r="H397" s="331">
        <f>G397/C397</f>
        <v>1.6993955236072538</v>
      </c>
      <c r="I397" s="331">
        <f t="shared" si="13"/>
        <v>1.0297480572192248</v>
      </c>
    </row>
    <row r="398" spans="1:9" ht="12.75">
      <c r="A398" s="96"/>
      <c r="B398" s="97" t="s">
        <v>413</v>
      </c>
      <c r="C398" s="98"/>
      <c r="D398" s="98">
        <v>2001</v>
      </c>
      <c r="E398" s="98">
        <v>2001</v>
      </c>
      <c r="F398" s="98">
        <v>2001</v>
      </c>
      <c r="G398" s="98">
        <v>2001</v>
      </c>
      <c r="H398" s="331"/>
      <c r="I398" s="331">
        <f t="shared" si="13"/>
        <v>1</v>
      </c>
    </row>
    <row r="399" spans="1:9" ht="12.75">
      <c r="A399" s="96"/>
      <c r="B399" s="97" t="s">
        <v>317</v>
      </c>
      <c r="C399" s="98"/>
      <c r="D399" s="98">
        <v>575</v>
      </c>
      <c r="E399" s="98">
        <v>575</v>
      </c>
      <c r="F399" s="98">
        <v>575</v>
      </c>
      <c r="G399" s="98">
        <v>575</v>
      </c>
      <c r="H399" s="331"/>
      <c r="I399" s="331">
        <f t="shared" si="13"/>
        <v>1</v>
      </c>
    </row>
    <row r="400" spans="1:9" ht="12.75">
      <c r="A400" s="90"/>
      <c r="B400" s="64" t="s">
        <v>395</v>
      </c>
      <c r="C400" s="64"/>
      <c r="D400" s="64"/>
      <c r="E400" s="64"/>
      <c r="F400" s="64"/>
      <c r="G400" s="64"/>
      <c r="H400" s="331"/>
      <c r="I400" s="331"/>
    </row>
    <row r="401" spans="1:9" ht="12.75">
      <c r="A401" s="90"/>
      <c r="B401" s="296" t="s">
        <v>728</v>
      </c>
      <c r="C401" s="64"/>
      <c r="D401" s="64"/>
      <c r="E401" s="64"/>
      <c r="F401" s="64"/>
      <c r="G401" s="64"/>
      <c r="H401" s="331"/>
      <c r="I401" s="331"/>
    </row>
    <row r="402" spans="1:9" ht="13.5" thickBot="1">
      <c r="A402" s="90"/>
      <c r="B402" s="91" t="s">
        <v>291</v>
      </c>
      <c r="C402" s="64"/>
      <c r="D402" s="64">
        <v>14276</v>
      </c>
      <c r="E402" s="64">
        <v>14276</v>
      </c>
      <c r="F402" s="64">
        <v>18277</v>
      </c>
      <c r="G402" s="64">
        <v>20273</v>
      </c>
      <c r="H402" s="331"/>
      <c r="I402" s="331">
        <f t="shared" si="13"/>
        <v>1.1092082945778847</v>
      </c>
    </row>
    <row r="403" spans="1:9" ht="13.5" thickBot="1">
      <c r="A403" s="90"/>
      <c r="B403" s="94" t="s">
        <v>292</v>
      </c>
      <c r="C403" s="9">
        <f>SUM(C395:C402)-C398</f>
        <v>221289</v>
      </c>
      <c r="D403" s="9">
        <f>SUM(D395:D402)-D398-D399</f>
        <v>260125</v>
      </c>
      <c r="E403" s="9">
        <f>SUM(E395:E402)-E398-E399</f>
        <v>265446</v>
      </c>
      <c r="F403" s="9">
        <f>SUM(F395:F402)-F398-F399</f>
        <v>272129</v>
      </c>
      <c r="G403" s="9">
        <f>SUM(G395:G402)-G398-G399</f>
        <v>275099</v>
      </c>
      <c r="H403" s="332">
        <f>G403/C403</f>
        <v>1.2431661763576138</v>
      </c>
      <c r="I403" s="332">
        <f t="shared" si="13"/>
        <v>1.0109139415497796</v>
      </c>
    </row>
    <row r="404" spans="1:9" ht="13.5" thickBot="1">
      <c r="A404" s="90"/>
      <c r="B404" s="532" t="s">
        <v>10</v>
      </c>
      <c r="C404" s="508"/>
      <c r="D404" s="508"/>
      <c r="E404" s="508"/>
      <c r="F404" s="508"/>
      <c r="G404" s="508"/>
      <c r="H404" s="331"/>
      <c r="I404" s="331"/>
    </row>
    <row r="405" spans="1:9" ht="13.5" thickBot="1">
      <c r="A405" s="100"/>
      <c r="B405" s="314" t="s">
        <v>102</v>
      </c>
      <c r="C405" s="9">
        <f>SUM(C403:C404)</f>
        <v>221289</v>
      </c>
      <c r="D405" s="9">
        <f>SUM(D403:D404)</f>
        <v>260125</v>
      </c>
      <c r="E405" s="9">
        <f>SUM(E403:E404)</f>
        <v>265446</v>
      </c>
      <c r="F405" s="9">
        <f>SUM(F403:F404)</f>
        <v>272129</v>
      </c>
      <c r="G405" s="9">
        <f>SUM(G403:G404)</f>
        <v>275099</v>
      </c>
      <c r="H405" s="332">
        <f>G405/C405</f>
        <v>1.2431661763576138</v>
      </c>
      <c r="I405" s="332">
        <f t="shared" si="13"/>
        <v>1.0109139415497796</v>
      </c>
    </row>
    <row r="406" spans="1:9" ht="12.75">
      <c r="A406" s="3">
        <v>2560</v>
      </c>
      <c r="B406" s="104" t="s">
        <v>431</v>
      </c>
      <c r="C406" s="104"/>
      <c r="D406" s="104"/>
      <c r="E406" s="104"/>
      <c r="F406" s="104"/>
      <c r="G406" s="104"/>
      <c r="H406" s="331"/>
      <c r="I406" s="331"/>
    </row>
    <row r="407" spans="1:9" ht="12.75">
      <c r="A407" s="90"/>
      <c r="B407" s="91" t="s">
        <v>231</v>
      </c>
      <c r="C407" s="64">
        <v>183343</v>
      </c>
      <c r="D407" s="64">
        <v>183343</v>
      </c>
      <c r="E407" s="64">
        <v>189033</v>
      </c>
      <c r="F407" s="64">
        <v>190381</v>
      </c>
      <c r="G407" s="64">
        <v>190381</v>
      </c>
      <c r="H407" s="331">
        <f>G407/C407</f>
        <v>1.0383870668637472</v>
      </c>
      <c r="I407" s="331">
        <f t="shared" si="13"/>
        <v>1</v>
      </c>
    </row>
    <row r="408" spans="1:9" ht="12.75">
      <c r="A408" s="90"/>
      <c r="B408" s="91" t="s">
        <v>298</v>
      </c>
      <c r="C408" s="64">
        <v>9849</v>
      </c>
      <c r="D408" s="64">
        <v>9849</v>
      </c>
      <c r="E408" s="64">
        <v>9849</v>
      </c>
      <c r="F408" s="64">
        <v>9849</v>
      </c>
      <c r="G408" s="64">
        <v>9849</v>
      </c>
      <c r="H408" s="331">
        <f>G408/C408</f>
        <v>1</v>
      </c>
      <c r="I408" s="331">
        <f t="shared" si="13"/>
        <v>1</v>
      </c>
    </row>
    <row r="409" spans="1:9" ht="12.75">
      <c r="A409" s="90"/>
      <c r="B409" s="91" t="s">
        <v>208</v>
      </c>
      <c r="C409" s="64"/>
      <c r="D409" s="64"/>
      <c r="E409" s="64"/>
      <c r="F409" s="64"/>
      <c r="G409" s="64"/>
      <c r="H409" s="331"/>
      <c r="I409" s="331"/>
    </row>
    <row r="410" spans="1:9" ht="12.75">
      <c r="A410" s="90"/>
      <c r="B410" s="91" t="s">
        <v>48</v>
      </c>
      <c r="C410" s="64"/>
      <c r="D410" s="64"/>
      <c r="E410" s="64"/>
      <c r="F410" s="64">
        <v>550</v>
      </c>
      <c r="G410" s="64">
        <v>550</v>
      </c>
      <c r="H410" s="331"/>
      <c r="I410" s="331">
        <f t="shared" si="13"/>
        <v>1</v>
      </c>
    </row>
    <row r="411" spans="1:9" ht="12.75">
      <c r="A411" s="90"/>
      <c r="B411" s="91" t="s">
        <v>49</v>
      </c>
      <c r="C411" s="64">
        <v>7500</v>
      </c>
      <c r="D411" s="64">
        <v>7500</v>
      </c>
      <c r="E411" s="64">
        <v>7500</v>
      </c>
      <c r="F411" s="64">
        <v>9625</v>
      </c>
      <c r="G411" s="64">
        <v>11224</v>
      </c>
      <c r="H411" s="331">
        <f>G411/C411</f>
        <v>1.4965333333333333</v>
      </c>
      <c r="I411" s="331">
        <f t="shared" si="13"/>
        <v>1.1661298701298701</v>
      </c>
    </row>
    <row r="412" spans="1:9" ht="12.75">
      <c r="A412" s="90"/>
      <c r="B412" s="91" t="s">
        <v>429</v>
      </c>
      <c r="C412" s="64"/>
      <c r="D412" s="64"/>
      <c r="E412" s="64"/>
      <c r="F412" s="64">
        <v>1500</v>
      </c>
      <c r="G412" s="64">
        <v>4328</v>
      </c>
      <c r="H412" s="331"/>
      <c r="I412" s="331">
        <f t="shared" si="13"/>
        <v>2.8853333333333335</v>
      </c>
    </row>
    <row r="413" spans="1:9" ht="12.75">
      <c r="A413" s="90"/>
      <c r="B413" s="91" t="s">
        <v>256</v>
      </c>
      <c r="C413" s="64">
        <v>900</v>
      </c>
      <c r="D413" s="64">
        <v>900</v>
      </c>
      <c r="E413" s="64">
        <v>900</v>
      </c>
      <c r="F413" s="64">
        <v>1700</v>
      </c>
      <c r="G413" s="64">
        <v>2657</v>
      </c>
      <c r="H413" s="331">
        <f>G413/C413</f>
        <v>2.9522222222222223</v>
      </c>
      <c r="I413" s="331">
        <f t="shared" si="13"/>
        <v>1.5629411764705883</v>
      </c>
    </row>
    <row r="414" spans="1:9" ht="12.75">
      <c r="A414" s="90"/>
      <c r="B414" s="91" t="s">
        <v>257</v>
      </c>
      <c r="C414" s="64">
        <v>100</v>
      </c>
      <c r="D414" s="64">
        <v>100</v>
      </c>
      <c r="E414" s="64">
        <v>100</v>
      </c>
      <c r="F414" s="64">
        <v>100</v>
      </c>
      <c r="G414" s="64">
        <v>100</v>
      </c>
      <c r="H414" s="331">
        <f>G414/C414</f>
        <v>1</v>
      </c>
      <c r="I414" s="331">
        <f t="shared" si="13"/>
        <v>1</v>
      </c>
    </row>
    <row r="415" spans="1:9" ht="12.75">
      <c r="A415" s="90"/>
      <c r="B415" s="91" t="s">
        <v>50</v>
      </c>
      <c r="C415" s="64"/>
      <c r="D415" s="64"/>
      <c r="E415" s="64"/>
      <c r="F415" s="64"/>
      <c r="G415" s="64"/>
      <c r="H415" s="331"/>
      <c r="I415" s="331"/>
    </row>
    <row r="416" spans="1:9" ht="12.75">
      <c r="A416" s="90"/>
      <c r="B416" s="91" t="s">
        <v>260</v>
      </c>
      <c r="C416" s="64"/>
      <c r="D416" s="64"/>
      <c r="E416" s="64"/>
      <c r="F416" s="64"/>
      <c r="G416" s="64"/>
      <c r="H416" s="331"/>
      <c r="I416" s="331"/>
    </row>
    <row r="417" spans="1:9" ht="13.5" thickBot="1">
      <c r="A417" s="90"/>
      <c r="B417" s="91" t="s">
        <v>78</v>
      </c>
      <c r="C417" s="64"/>
      <c r="D417" s="64"/>
      <c r="E417" s="64"/>
      <c r="F417" s="64">
        <v>700</v>
      </c>
      <c r="G417" s="64">
        <v>1181</v>
      </c>
      <c r="H417" s="331"/>
      <c r="I417" s="331">
        <f t="shared" si="13"/>
        <v>1.687142857142857</v>
      </c>
    </row>
    <row r="418" spans="1:9" ht="13.5" thickBot="1">
      <c r="A418" s="93"/>
      <c r="B418" s="94" t="s">
        <v>287</v>
      </c>
      <c r="C418" s="9">
        <f>SUM(C407:C417)</f>
        <v>201692</v>
      </c>
      <c r="D418" s="9">
        <f>SUM(D407:D417)</f>
        <v>201692</v>
      </c>
      <c r="E418" s="9">
        <f>SUM(E407:E417)</f>
        <v>207382</v>
      </c>
      <c r="F418" s="9">
        <f>SUM(F407:F417)</f>
        <v>214405</v>
      </c>
      <c r="G418" s="9">
        <f>SUM(G407:G417)</f>
        <v>220270</v>
      </c>
      <c r="H418" s="332">
        <f>G418/C418</f>
        <v>1.0921107431132617</v>
      </c>
      <c r="I418" s="332">
        <f t="shared" si="13"/>
        <v>1.0273547725099694</v>
      </c>
    </row>
    <row r="419" spans="1:9" ht="13.5" thickBot="1">
      <c r="A419" s="3"/>
      <c r="B419" s="313" t="s">
        <v>247</v>
      </c>
      <c r="C419" s="64"/>
      <c r="D419" s="64">
        <v>5218</v>
      </c>
      <c r="E419" s="64">
        <v>5218</v>
      </c>
      <c r="F419" s="64">
        <v>5218</v>
      </c>
      <c r="G419" s="64">
        <v>5218</v>
      </c>
      <c r="H419" s="331"/>
      <c r="I419" s="331">
        <f t="shared" si="13"/>
        <v>1</v>
      </c>
    </row>
    <row r="420" spans="1:9" ht="13.5" thickBot="1">
      <c r="A420" s="3"/>
      <c r="B420" s="314" t="s">
        <v>102</v>
      </c>
      <c r="C420" s="9">
        <f>SUM(C418:C419)</f>
        <v>201692</v>
      </c>
      <c r="D420" s="9">
        <f>SUM(D418:D419)</f>
        <v>206910</v>
      </c>
      <c r="E420" s="9">
        <f>SUM(E418:E419)</f>
        <v>212600</v>
      </c>
      <c r="F420" s="9">
        <f>SUM(F418:F419)</f>
        <v>219623</v>
      </c>
      <c r="G420" s="9">
        <f>SUM(G418:G419)</f>
        <v>225488</v>
      </c>
      <c r="H420" s="332">
        <f>G420/C420</f>
        <v>1.1179818733514468</v>
      </c>
      <c r="I420" s="332">
        <f t="shared" si="13"/>
        <v>1.0267048533168202</v>
      </c>
    </row>
    <row r="421" spans="1:9" ht="12.75">
      <c r="A421" s="90"/>
      <c r="B421" s="91" t="s">
        <v>288</v>
      </c>
      <c r="C421" s="64">
        <v>109415</v>
      </c>
      <c r="D421" s="64">
        <v>110210</v>
      </c>
      <c r="E421" s="64">
        <v>111922</v>
      </c>
      <c r="F421" s="64">
        <v>112389</v>
      </c>
      <c r="G421" s="64">
        <v>112389</v>
      </c>
      <c r="H421" s="331">
        <f>G421/C421</f>
        <v>1.0271809166933237</v>
      </c>
      <c r="I421" s="331">
        <f t="shared" si="13"/>
        <v>1</v>
      </c>
    </row>
    <row r="422" spans="1:9" ht="12.75">
      <c r="A422" s="90"/>
      <c r="B422" s="91" t="s">
        <v>289</v>
      </c>
      <c r="C422" s="64">
        <v>28968</v>
      </c>
      <c r="D422" s="64">
        <v>29183</v>
      </c>
      <c r="E422" s="64">
        <v>29645</v>
      </c>
      <c r="F422" s="64">
        <v>29771</v>
      </c>
      <c r="G422" s="64">
        <v>29771</v>
      </c>
      <c r="H422" s="331">
        <f>G422/C422</f>
        <v>1.0277202430267882</v>
      </c>
      <c r="I422" s="331">
        <f t="shared" si="13"/>
        <v>1</v>
      </c>
    </row>
    <row r="423" spans="1:9" ht="12.75">
      <c r="A423" s="90"/>
      <c r="B423" s="91" t="s">
        <v>290</v>
      </c>
      <c r="C423" s="64">
        <v>63309</v>
      </c>
      <c r="D423" s="64">
        <v>67517</v>
      </c>
      <c r="E423" s="64">
        <v>71033</v>
      </c>
      <c r="F423" s="64">
        <v>75763</v>
      </c>
      <c r="G423" s="64">
        <v>81606</v>
      </c>
      <c r="H423" s="331">
        <f>G423/C423</f>
        <v>1.289011041084206</v>
      </c>
      <c r="I423" s="331">
        <f t="shared" si="13"/>
        <v>1.077122078059211</v>
      </c>
    </row>
    <row r="424" spans="1:9" ht="12.75">
      <c r="A424" s="96"/>
      <c r="B424" s="97" t="s">
        <v>413</v>
      </c>
      <c r="C424" s="98"/>
      <c r="D424" s="98"/>
      <c r="E424" s="98"/>
      <c r="F424" s="98"/>
      <c r="G424" s="98"/>
      <c r="H424" s="331"/>
      <c r="I424" s="331"/>
    </row>
    <row r="425" spans="1:9" ht="12.75">
      <c r="A425" s="96"/>
      <c r="B425" s="97" t="s">
        <v>317</v>
      </c>
      <c r="C425" s="98"/>
      <c r="D425" s="98"/>
      <c r="E425" s="98"/>
      <c r="F425" s="98"/>
      <c r="G425" s="98"/>
      <c r="H425" s="331"/>
      <c r="I425" s="331"/>
    </row>
    <row r="426" spans="1:9" ht="12.75">
      <c r="A426" s="90"/>
      <c r="B426" s="64" t="s">
        <v>395</v>
      </c>
      <c r="C426" s="64"/>
      <c r="D426" s="64"/>
      <c r="E426" s="64"/>
      <c r="F426" s="64"/>
      <c r="G426" s="64"/>
      <c r="H426" s="331"/>
      <c r="I426" s="331"/>
    </row>
    <row r="427" spans="1:9" ht="12.75">
      <c r="A427" s="90"/>
      <c r="B427" s="296" t="s">
        <v>728</v>
      </c>
      <c r="C427" s="64"/>
      <c r="D427" s="64"/>
      <c r="E427" s="64"/>
      <c r="F427" s="64">
        <v>700</v>
      </c>
      <c r="G427" s="64">
        <v>722</v>
      </c>
      <c r="H427" s="331"/>
      <c r="I427" s="331">
        <f t="shared" si="13"/>
        <v>1.0314285714285714</v>
      </c>
    </row>
    <row r="428" spans="1:9" ht="13.5" thickBot="1">
      <c r="A428" s="90"/>
      <c r="B428" s="91" t="s">
        <v>291</v>
      </c>
      <c r="C428" s="64"/>
      <c r="D428" s="64"/>
      <c r="E428" s="64"/>
      <c r="F428" s="64">
        <v>1000</v>
      </c>
      <c r="G428" s="64">
        <v>1000</v>
      </c>
      <c r="H428" s="331"/>
      <c r="I428" s="331">
        <f t="shared" si="13"/>
        <v>1</v>
      </c>
    </row>
    <row r="429" spans="1:9" ht="13.5" thickBot="1">
      <c r="A429" s="90"/>
      <c r="B429" s="94" t="s">
        <v>292</v>
      </c>
      <c r="C429" s="9">
        <f>SUM(C421:C428)-C424</f>
        <v>201692</v>
      </c>
      <c r="D429" s="9">
        <f>SUM(D421:D428)-D424</f>
        <v>206910</v>
      </c>
      <c r="E429" s="9">
        <f>SUM(E421:E428)-E424</f>
        <v>212600</v>
      </c>
      <c r="F429" s="9">
        <f>SUM(F421:F428)-F424</f>
        <v>219623</v>
      </c>
      <c r="G429" s="9">
        <f>SUM(G421:G428)-G424</f>
        <v>225488</v>
      </c>
      <c r="H429" s="332">
        <f>G429/C429</f>
        <v>1.1179818733514468</v>
      </c>
      <c r="I429" s="332">
        <f t="shared" si="13"/>
        <v>1.0267048533168202</v>
      </c>
    </row>
    <row r="430" spans="1:9" ht="13.5" thickBot="1">
      <c r="A430" s="90"/>
      <c r="B430" s="532" t="s">
        <v>10</v>
      </c>
      <c r="C430" s="508"/>
      <c r="D430" s="508"/>
      <c r="E430" s="508"/>
      <c r="F430" s="508"/>
      <c r="G430" s="508"/>
      <c r="H430" s="331"/>
      <c r="I430" s="331"/>
    </row>
    <row r="431" spans="1:9" ht="13.5" thickBot="1">
      <c r="A431" s="100"/>
      <c r="B431" s="314" t="s">
        <v>102</v>
      </c>
      <c r="C431" s="9">
        <f>SUM(C429:C430)</f>
        <v>201692</v>
      </c>
      <c r="D431" s="9">
        <f>SUM(D429:D430)</f>
        <v>206910</v>
      </c>
      <c r="E431" s="9">
        <f>SUM(E429:E430)</f>
        <v>212600</v>
      </c>
      <c r="F431" s="9">
        <f>SUM(F429:F430)</f>
        <v>219623</v>
      </c>
      <c r="G431" s="9">
        <f>SUM(G429:G430)</f>
        <v>225488</v>
      </c>
      <c r="H431" s="332">
        <f>G431/C431</f>
        <v>1.1179818733514468</v>
      </c>
      <c r="I431" s="332">
        <f t="shared" si="13"/>
        <v>1.0267048533168202</v>
      </c>
    </row>
    <row r="432" spans="1:9" ht="12.75">
      <c r="A432" s="3">
        <v>2599</v>
      </c>
      <c r="B432" s="89" t="s">
        <v>432</v>
      </c>
      <c r="C432" s="104"/>
      <c r="D432" s="104"/>
      <c r="E432" s="104"/>
      <c r="F432" s="104"/>
      <c r="G432" s="104"/>
      <c r="H432" s="331"/>
      <c r="I432" s="331"/>
    </row>
    <row r="433" spans="1:9" ht="12.75">
      <c r="A433" s="90"/>
      <c r="B433" s="91" t="s">
        <v>231</v>
      </c>
      <c r="C433" s="64">
        <f>SUM(C407+C381+C355+C329+C305+C252+C278)</f>
        <v>1284432</v>
      </c>
      <c r="D433" s="64">
        <f>SUM(D407+D381+D355+D329+D305+D252+D278)</f>
        <v>1284432</v>
      </c>
      <c r="E433" s="64">
        <f>SUM(E407+E381+E355+E329+E305+E252+E278)</f>
        <v>1325462</v>
      </c>
      <c r="F433" s="64">
        <f>SUM(F407+F381+F355+F329+F305+F252+F278)</f>
        <v>1377821</v>
      </c>
      <c r="G433" s="64">
        <f>SUM(G407+G381+G355+G329+G305+G252+G278)</f>
        <v>1377821</v>
      </c>
      <c r="H433" s="331">
        <f>G433/C433</f>
        <v>1.0727084034032164</v>
      </c>
      <c r="I433" s="331">
        <f t="shared" si="13"/>
        <v>1</v>
      </c>
    </row>
    <row r="434" spans="1:9" ht="12.75">
      <c r="A434" s="90"/>
      <c r="B434" s="91" t="s">
        <v>298</v>
      </c>
      <c r="C434" s="64">
        <f>SUM(C408+C382+C356+C330+C306+C253+C280)</f>
        <v>70348</v>
      </c>
      <c r="D434" s="64">
        <f>SUM(D408+D382+D356+D330+D306+D253+D280)</f>
        <v>70348</v>
      </c>
      <c r="E434" s="64">
        <f>SUM(E408+E382+E356+E330+E306+E253+E280)</f>
        <v>71796</v>
      </c>
      <c r="F434" s="64">
        <f>SUM(F408+F382+F356+F330+F306+F253+F280)</f>
        <v>71796</v>
      </c>
      <c r="G434" s="64">
        <f>SUM(G408+G382+G356+G330+G306+G253+G280)</f>
        <v>71796</v>
      </c>
      <c r="H434" s="331">
        <f>G434/C434</f>
        <v>1.0205833854551658</v>
      </c>
      <c r="I434" s="331">
        <f t="shared" si="13"/>
        <v>1</v>
      </c>
    </row>
    <row r="435" spans="1:9" ht="12.75">
      <c r="A435" s="90"/>
      <c r="B435" s="91" t="s">
        <v>208</v>
      </c>
      <c r="C435" s="64">
        <f>SUM(C409+C383+C357+C331+C307+C281+C254)</f>
        <v>0</v>
      </c>
      <c r="D435" s="64">
        <f>SUM(D409+D383+D357+D331+D307+D281+D254)</f>
        <v>0</v>
      </c>
      <c r="E435" s="64">
        <f>SUM(E409+E383+E357+E331+E307+E281+E254)</f>
        <v>0</v>
      </c>
      <c r="F435" s="64">
        <f>SUM(F409+F383+F357+F331+F307+F281+F254)</f>
        <v>0</v>
      </c>
      <c r="G435" s="64">
        <f>SUM(G409+G383+G357+G331+G307+G281+G254)</f>
        <v>0</v>
      </c>
      <c r="H435" s="331"/>
      <c r="I435" s="331"/>
    </row>
    <row r="436" spans="1:9" ht="12.75">
      <c r="A436" s="90"/>
      <c r="B436" s="91" t="s">
        <v>48</v>
      </c>
      <c r="C436" s="64">
        <f aca="true" t="shared" si="14" ref="C436:G437">SUM(C410+C384+C358+C332+C308+C255+C282)</f>
        <v>8678</v>
      </c>
      <c r="D436" s="64">
        <f t="shared" si="14"/>
        <v>8678</v>
      </c>
      <c r="E436" s="64">
        <f t="shared" si="14"/>
        <v>8908</v>
      </c>
      <c r="F436" s="64">
        <f t="shared" si="14"/>
        <v>9558</v>
      </c>
      <c r="G436" s="64">
        <f t="shared" si="14"/>
        <v>7384</v>
      </c>
      <c r="H436" s="331">
        <f>G436/C436</f>
        <v>0.8508873012214796</v>
      </c>
      <c r="I436" s="331">
        <f t="shared" si="13"/>
        <v>0.7725465578572923</v>
      </c>
    </row>
    <row r="437" spans="1:9" ht="12.75">
      <c r="A437" s="90"/>
      <c r="B437" s="91" t="s">
        <v>49</v>
      </c>
      <c r="C437" s="64">
        <f t="shared" si="14"/>
        <v>48337</v>
      </c>
      <c r="D437" s="64">
        <f t="shared" si="14"/>
        <v>48337</v>
      </c>
      <c r="E437" s="64">
        <f t="shared" si="14"/>
        <v>48337</v>
      </c>
      <c r="F437" s="64">
        <f t="shared" si="14"/>
        <v>57409</v>
      </c>
      <c r="G437" s="64">
        <f t="shared" si="14"/>
        <v>63863</v>
      </c>
      <c r="H437" s="331">
        <f>G437/C437</f>
        <v>1.3212032190661398</v>
      </c>
      <c r="I437" s="331">
        <f t="shared" si="13"/>
        <v>1.1124213973418802</v>
      </c>
    </row>
    <row r="438" spans="1:9" ht="12.75">
      <c r="A438" s="90"/>
      <c r="B438" s="91" t="s">
        <v>39</v>
      </c>
      <c r="C438" s="64">
        <f>SUM(C284+C334+C360+C257+C412)</f>
        <v>0</v>
      </c>
      <c r="D438" s="64">
        <f>SUM(D284+D334+D360+D257+D412)</f>
        <v>0</v>
      </c>
      <c r="E438" s="64">
        <f>SUM(E284+E334+E360+E257+E412)</f>
        <v>1500</v>
      </c>
      <c r="F438" s="64">
        <f>SUM(F284+F334+F360+F257+F412)</f>
        <v>5600</v>
      </c>
      <c r="G438" s="64">
        <f>SUM(G284+G334+G360+G257+G412)+G386</f>
        <v>12087</v>
      </c>
      <c r="H438" s="331"/>
      <c r="I438" s="331">
        <f t="shared" si="13"/>
        <v>2.1583928571428572</v>
      </c>
    </row>
    <row r="439" spans="1:9" ht="12.75">
      <c r="A439" s="90"/>
      <c r="B439" s="91" t="s">
        <v>256</v>
      </c>
      <c r="C439" s="64">
        <f aca="true" t="shared" si="15" ref="C439:G440">SUM(C413+C387+C361+C335+C310+C258+C285)</f>
        <v>9772</v>
      </c>
      <c r="D439" s="64">
        <f t="shared" si="15"/>
        <v>9772</v>
      </c>
      <c r="E439" s="64">
        <f t="shared" si="15"/>
        <v>9772</v>
      </c>
      <c r="F439" s="64">
        <f t="shared" si="15"/>
        <v>12203</v>
      </c>
      <c r="G439" s="64">
        <f t="shared" si="15"/>
        <v>14961</v>
      </c>
      <c r="H439" s="331">
        <f>G439/C439</f>
        <v>1.5310069586573885</v>
      </c>
      <c r="I439" s="331">
        <f t="shared" si="13"/>
        <v>1.2260099975415881</v>
      </c>
    </row>
    <row r="440" spans="1:9" ht="12.75">
      <c r="A440" s="90"/>
      <c r="B440" s="91" t="s">
        <v>257</v>
      </c>
      <c r="C440" s="64">
        <f t="shared" si="15"/>
        <v>1580</v>
      </c>
      <c r="D440" s="64">
        <f t="shared" si="15"/>
        <v>1580</v>
      </c>
      <c r="E440" s="64">
        <f t="shared" si="15"/>
        <v>1580</v>
      </c>
      <c r="F440" s="64">
        <f t="shared" si="15"/>
        <v>1665</v>
      </c>
      <c r="G440" s="64">
        <f t="shared" si="15"/>
        <v>1716</v>
      </c>
      <c r="H440" s="331">
        <f>G440/C440</f>
        <v>1.0860759493670886</v>
      </c>
      <c r="I440" s="331">
        <f t="shared" si="13"/>
        <v>1.0306306306306305</v>
      </c>
    </row>
    <row r="441" spans="1:9" ht="12.75">
      <c r="A441" s="90"/>
      <c r="B441" s="91" t="s">
        <v>50</v>
      </c>
      <c r="C441" s="64">
        <f>SUM(C260+C415+C389+C287+C337)</f>
        <v>0</v>
      </c>
      <c r="D441" s="64">
        <f>SUM(D260+D415+D389+D287+D337)</f>
        <v>0</v>
      </c>
      <c r="E441" s="64">
        <f>SUM(E260+E415+E389+E287+E337)</f>
        <v>900</v>
      </c>
      <c r="F441" s="64">
        <f>SUM(F260+F415+F389+F287+F337)</f>
        <v>1060</v>
      </c>
      <c r="G441" s="64">
        <f>SUM(G260+G415+G389+G287+G337)+G363</f>
        <v>1870</v>
      </c>
      <c r="H441" s="331"/>
      <c r="I441" s="331">
        <f t="shared" si="13"/>
        <v>1.7641509433962264</v>
      </c>
    </row>
    <row r="442" spans="1:9" ht="12.75">
      <c r="A442" s="90"/>
      <c r="B442" s="91" t="s">
        <v>260</v>
      </c>
      <c r="C442" s="64">
        <f>SUM(C288)</f>
        <v>0</v>
      </c>
      <c r="D442" s="64">
        <f>SUM(D288)</f>
        <v>0</v>
      </c>
      <c r="E442" s="64">
        <f>SUM(E288)</f>
        <v>0</v>
      </c>
      <c r="F442" s="64">
        <f>SUM(F288)</f>
        <v>120</v>
      </c>
      <c r="G442" s="64">
        <f>SUM(G288)</f>
        <v>210</v>
      </c>
      <c r="H442" s="331"/>
      <c r="I442" s="331">
        <f t="shared" si="13"/>
        <v>1.75</v>
      </c>
    </row>
    <row r="443" spans="1:9" ht="13.5" thickBot="1">
      <c r="A443" s="90"/>
      <c r="B443" s="91" t="s">
        <v>78</v>
      </c>
      <c r="C443" s="64">
        <f>SUM(C417+C391+C365+C313+C262+C289+C339)</f>
        <v>0</v>
      </c>
      <c r="D443" s="64">
        <f>SUM(D417+D391+D365+D313+D262+D289+D339)</f>
        <v>0</v>
      </c>
      <c r="E443" s="64">
        <f>SUM(E417+E391+E365+E313+E262+E289+E339)</f>
        <v>1040</v>
      </c>
      <c r="F443" s="64">
        <f>SUM(F417+F391+F365+F313+F262+F289+F339)</f>
        <v>4632</v>
      </c>
      <c r="G443" s="64">
        <f>SUM(G417+G391+G365+G313+G262+G289+G339)</f>
        <v>6722</v>
      </c>
      <c r="H443" s="331"/>
      <c r="I443" s="331">
        <f t="shared" si="13"/>
        <v>1.451208981001727</v>
      </c>
    </row>
    <row r="444" spans="1:9" ht="13.5" thickBot="1">
      <c r="A444" s="93"/>
      <c r="B444" s="94" t="s">
        <v>287</v>
      </c>
      <c r="C444" s="9">
        <f>SUM(C433:C443)</f>
        <v>1423147</v>
      </c>
      <c r="D444" s="9">
        <f>SUM(D433:D443)</f>
        <v>1423147</v>
      </c>
      <c r="E444" s="9">
        <f>SUM(E433:E443)</f>
        <v>1469295</v>
      </c>
      <c r="F444" s="9">
        <f>SUM(F433:F443)</f>
        <v>1541864</v>
      </c>
      <c r="G444" s="9">
        <f>SUM(G433:G443)</f>
        <v>1558430</v>
      </c>
      <c r="H444" s="332">
        <f>G444/C444</f>
        <v>1.0950590487138714</v>
      </c>
      <c r="I444" s="332">
        <f t="shared" si="13"/>
        <v>1.0107441382638158</v>
      </c>
    </row>
    <row r="445" spans="1:9" ht="13.5" thickBot="1">
      <c r="A445" s="3"/>
      <c r="B445" s="313" t="s">
        <v>247</v>
      </c>
      <c r="C445" s="64">
        <f>SUM(C419+C393+C367+C341+C315+C264+C291)</f>
        <v>0</v>
      </c>
      <c r="D445" s="64">
        <f>SUM(D419+D393+D367+D341+D315+D264+D291)</f>
        <v>141882</v>
      </c>
      <c r="E445" s="64">
        <f>SUM(E419+E393+E367+E341+E315+E264+E291)</f>
        <v>141882</v>
      </c>
      <c r="F445" s="64">
        <f>SUM(F419+F393+F367+F341+F315+F264+F291)</f>
        <v>141882</v>
      </c>
      <c r="G445" s="64">
        <f>SUM(G419+G393+G367+G341+G315+G264+G291)</f>
        <v>141882</v>
      </c>
      <c r="H445" s="331"/>
      <c r="I445" s="331">
        <f t="shared" si="13"/>
        <v>1</v>
      </c>
    </row>
    <row r="446" spans="1:9" ht="13.5" thickBot="1">
      <c r="A446" s="3"/>
      <c r="B446" s="314" t="s">
        <v>102</v>
      </c>
      <c r="C446" s="9">
        <f>SUM(C444:C445)</f>
        <v>1423147</v>
      </c>
      <c r="D446" s="9">
        <f>SUM(D444:D445)</f>
        <v>1565029</v>
      </c>
      <c r="E446" s="9">
        <f>SUM(E444:E445)</f>
        <v>1611177</v>
      </c>
      <c r="F446" s="9">
        <f>SUM(F444:F445)</f>
        <v>1683746</v>
      </c>
      <c r="G446" s="9">
        <f>SUM(G444:G445)</f>
        <v>1700312</v>
      </c>
      <c r="H446" s="332">
        <f>G446/C446</f>
        <v>1.1947550042265487</v>
      </c>
      <c r="I446" s="332">
        <f t="shared" si="13"/>
        <v>1.009838776157449</v>
      </c>
    </row>
    <row r="447" spans="1:9" ht="12.75">
      <c r="A447" s="90"/>
      <c r="B447" s="91" t="s">
        <v>288</v>
      </c>
      <c r="C447" s="64">
        <f aca="true" t="shared" si="16" ref="C447:G449">SUM(C421+C395+C369+C343+C317+C266+C293)</f>
        <v>869765</v>
      </c>
      <c r="D447" s="64">
        <f t="shared" si="16"/>
        <v>912323</v>
      </c>
      <c r="E447" s="64">
        <f t="shared" si="16"/>
        <v>925419</v>
      </c>
      <c r="F447" s="64">
        <f t="shared" si="16"/>
        <v>933414</v>
      </c>
      <c r="G447" s="64">
        <f t="shared" si="16"/>
        <v>929706</v>
      </c>
      <c r="H447" s="331">
        <f>G447/C447</f>
        <v>1.0689163164762896</v>
      </c>
      <c r="I447" s="331">
        <f t="shared" si="13"/>
        <v>0.9960274861958359</v>
      </c>
    </row>
    <row r="448" spans="1:9" ht="12.75">
      <c r="A448" s="90"/>
      <c r="B448" s="91" t="s">
        <v>289</v>
      </c>
      <c r="C448" s="64">
        <f t="shared" si="16"/>
        <v>230017</v>
      </c>
      <c r="D448" s="64">
        <f t="shared" si="16"/>
        <v>238149</v>
      </c>
      <c r="E448" s="64">
        <f t="shared" si="16"/>
        <v>240764</v>
      </c>
      <c r="F448" s="64">
        <f t="shared" si="16"/>
        <v>240782</v>
      </c>
      <c r="G448" s="64">
        <f t="shared" si="16"/>
        <v>240015</v>
      </c>
      <c r="H448" s="331">
        <f>G448/C448</f>
        <v>1.04346635248699</v>
      </c>
      <c r="I448" s="331">
        <f t="shared" si="13"/>
        <v>0.9968145459378193</v>
      </c>
    </row>
    <row r="449" spans="1:9" ht="12.75">
      <c r="A449" s="90"/>
      <c r="B449" s="91" t="s">
        <v>290</v>
      </c>
      <c r="C449" s="64">
        <f t="shared" si="16"/>
        <v>323365</v>
      </c>
      <c r="D449" s="64">
        <f t="shared" si="16"/>
        <v>389868</v>
      </c>
      <c r="E449" s="64">
        <f t="shared" si="16"/>
        <v>419405</v>
      </c>
      <c r="F449" s="64">
        <f t="shared" si="16"/>
        <v>477960</v>
      </c>
      <c r="G449" s="64">
        <f t="shared" si="16"/>
        <v>488909</v>
      </c>
      <c r="H449" s="331">
        <f>G449/C449</f>
        <v>1.5119416139656425</v>
      </c>
      <c r="I449" s="331">
        <f t="shared" si="13"/>
        <v>1.0229077747091806</v>
      </c>
    </row>
    <row r="450" spans="1:9" ht="12.75">
      <c r="A450" s="96"/>
      <c r="B450" s="97" t="s">
        <v>413</v>
      </c>
      <c r="C450" s="255">
        <f>SUM(C296)</f>
        <v>0</v>
      </c>
      <c r="D450" s="255">
        <f>SUM(D398)</f>
        <v>2001</v>
      </c>
      <c r="E450" s="255">
        <f>SUM(E398)</f>
        <v>2001</v>
      </c>
      <c r="F450" s="255">
        <f>SUM(F398)</f>
        <v>2001</v>
      </c>
      <c r="G450" s="255">
        <f>SUM(G398)</f>
        <v>2001</v>
      </c>
      <c r="H450" s="331"/>
      <c r="I450" s="331">
        <f t="shared" si="13"/>
        <v>1</v>
      </c>
    </row>
    <row r="451" spans="1:9" ht="12.75">
      <c r="A451" s="96"/>
      <c r="B451" s="97" t="s">
        <v>317</v>
      </c>
      <c r="C451" s="255"/>
      <c r="D451" s="255">
        <f>SUM(D425+D399+D373+D347+D321+D297+D270)</f>
        <v>15625</v>
      </c>
      <c r="E451" s="255">
        <f>SUM(E425+E399+E373+E347+E321+E297+E270)</f>
        <v>15625</v>
      </c>
      <c r="F451" s="255">
        <f>SUM(F425+F399+F373+F347+F321+F297+F270)</f>
        <v>15625</v>
      </c>
      <c r="G451" s="255">
        <f>SUM(G425+G399+G373+G347+G321+G297+G270)</f>
        <v>15625</v>
      </c>
      <c r="H451" s="331"/>
      <c r="I451" s="331">
        <f t="shared" si="13"/>
        <v>1</v>
      </c>
    </row>
    <row r="452" spans="1:9" ht="12.75">
      <c r="A452" s="90"/>
      <c r="B452" s="64" t="s">
        <v>395</v>
      </c>
      <c r="C452" s="64"/>
      <c r="D452" s="64"/>
      <c r="E452" s="64"/>
      <c r="F452" s="64"/>
      <c r="G452" s="64"/>
      <c r="H452" s="331"/>
      <c r="I452" s="331"/>
    </row>
    <row r="453" spans="1:9" ht="12.75">
      <c r="A453" s="90"/>
      <c r="B453" s="296" t="s">
        <v>728</v>
      </c>
      <c r="C453" s="64">
        <f>SUM(C299)</f>
        <v>0</v>
      </c>
      <c r="D453" s="64">
        <f>SUM(D299)</f>
        <v>0</v>
      </c>
      <c r="E453" s="64">
        <f>SUM(E299)</f>
        <v>0</v>
      </c>
      <c r="F453" s="64">
        <f>SUM(F299+F427)</f>
        <v>700</v>
      </c>
      <c r="G453" s="64">
        <f>SUM(G299+G427)+G375</f>
        <v>1860</v>
      </c>
      <c r="H453" s="331"/>
      <c r="I453" s="331">
        <f t="shared" si="13"/>
        <v>2.657142857142857</v>
      </c>
    </row>
    <row r="454" spans="1:9" ht="13.5" thickBot="1">
      <c r="A454" s="90"/>
      <c r="B454" s="91" t="s">
        <v>291</v>
      </c>
      <c r="C454" s="64">
        <f>SUM(C428+C402+C376+C350+C324+C273+C300)</f>
        <v>0</v>
      </c>
      <c r="D454" s="64">
        <f>SUM(D428+D402+D376+D350+D324+D273+D300)</f>
        <v>24689</v>
      </c>
      <c r="E454" s="64">
        <f>SUM(E428+E402+E376+E350+E324+E273+E300)</f>
        <v>25589</v>
      </c>
      <c r="F454" s="64">
        <f>SUM(F428+F402+F376+F350+F324+F273+F300)</f>
        <v>30890</v>
      </c>
      <c r="G454" s="64">
        <f>SUM(G428+G402+G376+G350+G324+G273+G300)</f>
        <v>39822</v>
      </c>
      <c r="H454" s="331"/>
      <c r="I454" s="331">
        <f t="shared" si="13"/>
        <v>1.2891550663645193</v>
      </c>
    </row>
    <row r="455" spans="1:9" ht="13.5" thickBot="1">
      <c r="A455" s="90"/>
      <c r="B455" s="94" t="s">
        <v>292</v>
      </c>
      <c r="C455" s="9">
        <f>SUM(C447:C454)-C450</f>
        <v>1423147</v>
      </c>
      <c r="D455" s="9">
        <f>SUM(D447:D454)-D450-D451</f>
        <v>1565029</v>
      </c>
      <c r="E455" s="9">
        <f>SUM(E447:E454)-E450-E451</f>
        <v>1611177</v>
      </c>
      <c r="F455" s="9">
        <f>SUM(F447:F454)-F450-F451</f>
        <v>1683746</v>
      </c>
      <c r="G455" s="9">
        <f>SUM(G447:G454)-G450-G451</f>
        <v>1700312</v>
      </c>
      <c r="H455" s="332">
        <f>G455/C455</f>
        <v>1.1947550042265487</v>
      </c>
      <c r="I455" s="332">
        <f t="shared" si="13"/>
        <v>1.009838776157449</v>
      </c>
    </row>
    <row r="456" spans="1:9" ht="13.5" thickBot="1">
      <c r="A456" s="90"/>
      <c r="B456" s="516" t="s">
        <v>10</v>
      </c>
      <c r="C456" s="517">
        <f>SUM(C430+C404+C378+C352+C326+C302+C275)</f>
        <v>0</v>
      </c>
      <c r="D456" s="517">
        <f>SUM(D430+D404+D378+D352+D326+D302+D275)</f>
        <v>0</v>
      </c>
      <c r="E456" s="517">
        <f>SUM(E430+E404+E378+E352+E326+E302+E275)</f>
        <v>0</v>
      </c>
      <c r="F456" s="517">
        <f>SUM(F430+F404+F378+F352+F326+F302+F275)</f>
        <v>0</v>
      </c>
      <c r="G456" s="517">
        <f>SUM(G430+G404+G378+G352+G326+G302+G275)</f>
        <v>0</v>
      </c>
      <c r="H456" s="331"/>
      <c r="I456" s="331"/>
    </row>
    <row r="457" spans="1:9" ht="13.5" thickBot="1">
      <c r="A457" s="100"/>
      <c r="B457" s="314" t="s">
        <v>102</v>
      </c>
      <c r="C457" s="72">
        <f>SUM(C455:C456)</f>
        <v>1423147</v>
      </c>
      <c r="D457" s="72">
        <f>SUM(D455:D456)</f>
        <v>1565029</v>
      </c>
      <c r="E457" s="72">
        <f>SUM(E455:E456)</f>
        <v>1611177</v>
      </c>
      <c r="F457" s="72">
        <f>SUM(F455:F456)</f>
        <v>1683746</v>
      </c>
      <c r="G457" s="72">
        <f>SUM(G455:G456)</f>
        <v>1700312</v>
      </c>
      <c r="H457" s="332">
        <f>G457/C457</f>
        <v>1.1947550042265487</v>
      </c>
      <c r="I457" s="332">
        <f t="shared" si="13"/>
        <v>1.009838776157449</v>
      </c>
    </row>
    <row r="458" spans="1:9" ht="12.75">
      <c r="A458" s="3">
        <v>2620</v>
      </c>
      <c r="B458" s="89" t="s">
        <v>433</v>
      </c>
      <c r="C458" s="104"/>
      <c r="D458" s="104"/>
      <c r="E458" s="104"/>
      <c r="F458" s="104"/>
      <c r="G458" s="104"/>
      <c r="H458" s="331"/>
      <c r="I458" s="331"/>
    </row>
    <row r="459" spans="1:9" ht="12.75">
      <c r="A459" s="90"/>
      <c r="B459" s="91" t="s">
        <v>231</v>
      </c>
      <c r="C459" s="64">
        <v>164331</v>
      </c>
      <c r="D459" s="64">
        <v>164331</v>
      </c>
      <c r="E459" s="64">
        <v>169199</v>
      </c>
      <c r="F459" s="64">
        <v>169199</v>
      </c>
      <c r="G459" s="64">
        <v>169199</v>
      </c>
      <c r="H459" s="331">
        <f>G459/C459</f>
        <v>1.0296231386652548</v>
      </c>
      <c r="I459" s="331">
        <f t="shared" si="13"/>
        <v>1</v>
      </c>
    </row>
    <row r="460" spans="1:9" ht="12.75">
      <c r="A460" s="90"/>
      <c r="B460" s="91" t="s">
        <v>298</v>
      </c>
      <c r="C460" s="64"/>
      <c r="D460" s="64"/>
      <c r="E460" s="64"/>
      <c r="F460" s="64"/>
      <c r="G460" s="64"/>
      <c r="H460" s="331"/>
      <c r="I460" s="331"/>
    </row>
    <row r="461" spans="1:9" ht="12.75">
      <c r="A461" s="90"/>
      <c r="B461" s="91" t="s">
        <v>208</v>
      </c>
      <c r="C461" s="64"/>
      <c r="D461" s="64"/>
      <c r="E461" s="64"/>
      <c r="F461" s="64"/>
      <c r="G461" s="64"/>
      <c r="H461" s="331"/>
      <c r="I461" s="331"/>
    </row>
    <row r="462" spans="1:9" ht="12.75">
      <c r="A462" s="90"/>
      <c r="B462" s="91" t="s">
        <v>48</v>
      </c>
      <c r="C462" s="64">
        <v>9721</v>
      </c>
      <c r="D462" s="64">
        <v>9721</v>
      </c>
      <c r="E462" s="64">
        <v>9721</v>
      </c>
      <c r="F462" s="64"/>
      <c r="G462" s="64"/>
      <c r="H462" s="331">
        <f aca="true" t="shared" si="17" ref="H462:H524">G462/C462</f>
        <v>0</v>
      </c>
      <c r="I462" s="331"/>
    </row>
    <row r="463" spans="1:9" ht="12.75">
      <c r="A463" s="90"/>
      <c r="B463" s="91" t="s">
        <v>49</v>
      </c>
      <c r="C463" s="64">
        <v>9390</v>
      </c>
      <c r="D463" s="64">
        <v>9390</v>
      </c>
      <c r="E463" s="64">
        <v>9390</v>
      </c>
      <c r="F463" s="64">
        <v>9532</v>
      </c>
      <c r="G463" s="64">
        <v>10624</v>
      </c>
      <c r="H463" s="331">
        <f t="shared" si="17"/>
        <v>1.131416400425985</v>
      </c>
      <c r="I463" s="331">
        <f aca="true" t="shared" si="18" ref="I463:I524">G463/F463</f>
        <v>1.1145614771296686</v>
      </c>
    </row>
    <row r="464" spans="1:9" ht="12.75">
      <c r="A464" s="90"/>
      <c r="B464" s="91" t="s">
        <v>39</v>
      </c>
      <c r="C464" s="64"/>
      <c r="D464" s="64"/>
      <c r="E464" s="64">
        <v>9490</v>
      </c>
      <c r="F464" s="64">
        <v>11174</v>
      </c>
      <c r="G464" s="64">
        <v>14976</v>
      </c>
      <c r="H464" s="331"/>
      <c r="I464" s="331">
        <f t="shared" si="18"/>
        <v>1.3402541614462145</v>
      </c>
    </row>
    <row r="465" spans="1:9" ht="12.75">
      <c r="A465" s="90"/>
      <c r="B465" s="91" t="s">
        <v>256</v>
      </c>
      <c r="C465" s="64">
        <v>2430</v>
      </c>
      <c r="D465" s="64">
        <v>2430</v>
      </c>
      <c r="E465" s="64">
        <v>2430</v>
      </c>
      <c r="F465" s="64">
        <v>2430</v>
      </c>
      <c r="G465" s="64">
        <v>3808</v>
      </c>
      <c r="H465" s="331">
        <f t="shared" si="17"/>
        <v>1.5670781893004115</v>
      </c>
      <c r="I465" s="331">
        <f t="shared" si="18"/>
        <v>1.5670781893004115</v>
      </c>
    </row>
    <row r="466" spans="1:9" ht="12.75">
      <c r="A466" s="90"/>
      <c r="B466" s="91" t="s">
        <v>257</v>
      </c>
      <c r="C466" s="64">
        <v>200</v>
      </c>
      <c r="D466" s="64">
        <v>200</v>
      </c>
      <c r="E466" s="64">
        <v>372</v>
      </c>
      <c r="F466" s="64">
        <v>751</v>
      </c>
      <c r="G466" s="64">
        <v>401</v>
      </c>
      <c r="H466" s="331">
        <f t="shared" si="17"/>
        <v>2.005</v>
      </c>
      <c r="I466" s="331">
        <f t="shared" si="18"/>
        <v>0.5339547270306259</v>
      </c>
    </row>
    <row r="467" spans="1:9" ht="12.75">
      <c r="A467" s="90"/>
      <c r="B467" s="91" t="s">
        <v>50</v>
      </c>
      <c r="C467" s="64"/>
      <c r="D467" s="64"/>
      <c r="E467" s="64">
        <v>450</v>
      </c>
      <c r="F467" s="64">
        <v>535</v>
      </c>
      <c r="G467" s="64">
        <v>535</v>
      </c>
      <c r="H467" s="331"/>
      <c r="I467" s="331">
        <f t="shared" si="18"/>
        <v>1</v>
      </c>
    </row>
    <row r="468" spans="1:9" ht="12.75">
      <c r="A468" s="90"/>
      <c r="B468" s="91" t="s">
        <v>260</v>
      </c>
      <c r="C468" s="64"/>
      <c r="D468" s="64"/>
      <c r="E468" s="64"/>
      <c r="F468" s="64"/>
      <c r="G468" s="64"/>
      <c r="H468" s="331"/>
      <c r="I468" s="331"/>
    </row>
    <row r="469" spans="1:9" ht="13.5" thickBot="1">
      <c r="A469" s="90"/>
      <c r="B469" s="91" t="s">
        <v>78</v>
      </c>
      <c r="C469" s="64"/>
      <c r="D469" s="64"/>
      <c r="E469" s="64"/>
      <c r="F469" s="64"/>
      <c r="G469" s="64"/>
      <c r="H469" s="331"/>
      <c r="I469" s="331"/>
    </row>
    <row r="470" spans="1:9" ht="13.5" thickBot="1">
      <c r="A470" s="93"/>
      <c r="B470" s="94" t="s">
        <v>287</v>
      </c>
      <c r="C470" s="9">
        <f>SUM(C459:C469)</f>
        <v>186072</v>
      </c>
      <c r="D470" s="9">
        <f>SUM(D459:D469)</f>
        <v>186072</v>
      </c>
      <c r="E470" s="9">
        <f>SUM(E459:E469)</f>
        <v>201052</v>
      </c>
      <c r="F470" s="9">
        <f>SUM(F459:F469)</f>
        <v>193621</v>
      </c>
      <c r="G470" s="9">
        <f>SUM(G459:G469)</f>
        <v>199543</v>
      </c>
      <c r="H470" s="332">
        <f t="shared" si="17"/>
        <v>1.0723967066511888</v>
      </c>
      <c r="I470" s="332">
        <f t="shared" si="18"/>
        <v>1.0305855253304135</v>
      </c>
    </row>
    <row r="471" spans="1:9" ht="13.5" thickBot="1">
      <c r="A471" s="3"/>
      <c r="B471" s="313" t="s">
        <v>247</v>
      </c>
      <c r="C471" s="64"/>
      <c r="D471" s="64">
        <v>11540</v>
      </c>
      <c r="E471" s="64">
        <v>11540</v>
      </c>
      <c r="F471" s="64">
        <v>11540</v>
      </c>
      <c r="G471" s="64">
        <v>11540</v>
      </c>
      <c r="H471" s="331"/>
      <c r="I471" s="331">
        <f t="shared" si="18"/>
        <v>1</v>
      </c>
    </row>
    <row r="472" spans="1:9" ht="13.5" thickBot="1">
      <c r="A472" s="3"/>
      <c r="B472" s="314" t="s">
        <v>102</v>
      </c>
      <c r="C472" s="9">
        <f>SUM(C470:C471)</f>
        <v>186072</v>
      </c>
      <c r="D472" s="9">
        <f>SUM(D470:D471)</f>
        <v>197612</v>
      </c>
      <c r="E472" s="9">
        <f>SUM(E470:E471)</f>
        <v>212592</v>
      </c>
      <c r="F472" s="9">
        <f>SUM(F470:F471)</f>
        <v>205161</v>
      </c>
      <c r="G472" s="9">
        <f>SUM(G470:G471)</f>
        <v>211083</v>
      </c>
      <c r="H472" s="332">
        <f t="shared" si="17"/>
        <v>1.1344157100477235</v>
      </c>
      <c r="I472" s="332">
        <f t="shared" si="18"/>
        <v>1.0288651351865121</v>
      </c>
    </row>
    <row r="473" spans="1:9" ht="12.75">
      <c r="A473" s="90"/>
      <c r="B473" s="91" t="s">
        <v>288</v>
      </c>
      <c r="C473" s="64">
        <v>126819</v>
      </c>
      <c r="D473" s="64">
        <v>128272</v>
      </c>
      <c r="E473" s="64">
        <v>132105</v>
      </c>
      <c r="F473" s="64">
        <v>132105</v>
      </c>
      <c r="G473" s="64">
        <v>132105</v>
      </c>
      <c r="H473" s="331">
        <f t="shared" si="17"/>
        <v>1.041681451517517</v>
      </c>
      <c r="I473" s="331">
        <f t="shared" si="18"/>
        <v>1</v>
      </c>
    </row>
    <row r="474" spans="1:9" ht="12.75">
      <c r="A474" s="90"/>
      <c r="B474" s="91" t="s">
        <v>289</v>
      </c>
      <c r="C474" s="64">
        <v>33614</v>
      </c>
      <c r="D474" s="64">
        <v>33777</v>
      </c>
      <c r="E474" s="64">
        <v>34812</v>
      </c>
      <c r="F474" s="64">
        <v>34812</v>
      </c>
      <c r="G474" s="64">
        <v>34812</v>
      </c>
      <c r="H474" s="331">
        <f t="shared" si="17"/>
        <v>1.035639911941453</v>
      </c>
      <c r="I474" s="331">
        <f t="shared" si="18"/>
        <v>1</v>
      </c>
    </row>
    <row r="475" spans="1:9" ht="12.75">
      <c r="A475" s="90"/>
      <c r="B475" s="91" t="s">
        <v>290</v>
      </c>
      <c r="C475" s="64">
        <v>25639</v>
      </c>
      <c r="D475" s="64">
        <v>35563</v>
      </c>
      <c r="E475" s="64">
        <v>44402</v>
      </c>
      <c r="F475" s="64">
        <v>36971</v>
      </c>
      <c r="G475" s="64">
        <v>38320</v>
      </c>
      <c r="H475" s="331">
        <f t="shared" si="17"/>
        <v>1.4945980732477866</v>
      </c>
      <c r="I475" s="331">
        <f t="shared" si="18"/>
        <v>1.0364880582077844</v>
      </c>
    </row>
    <row r="476" spans="1:9" ht="12.75">
      <c r="A476" s="96"/>
      <c r="B476" s="97" t="s">
        <v>413</v>
      </c>
      <c r="C476" s="98"/>
      <c r="D476" s="98"/>
      <c r="E476" s="98"/>
      <c r="F476" s="98"/>
      <c r="G476" s="98"/>
      <c r="H476" s="331"/>
      <c r="I476" s="331"/>
    </row>
    <row r="477" spans="1:9" ht="12.75">
      <c r="A477" s="96"/>
      <c r="B477" s="97" t="s">
        <v>317</v>
      </c>
      <c r="C477" s="98"/>
      <c r="D477" s="98"/>
      <c r="E477" s="98"/>
      <c r="F477" s="98"/>
      <c r="G477" s="98"/>
      <c r="H477" s="331"/>
      <c r="I477" s="331"/>
    </row>
    <row r="478" spans="1:9" ht="12.75">
      <c r="A478" s="90"/>
      <c r="B478" s="64" t="s">
        <v>395</v>
      </c>
      <c r="C478" s="64"/>
      <c r="D478" s="64"/>
      <c r="E478" s="64"/>
      <c r="F478" s="64"/>
      <c r="G478" s="64"/>
      <c r="H478" s="331"/>
      <c r="I478" s="331"/>
    </row>
    <row r="479" spans="1:9" ht="12.75">
      <c r="A479" s="90"/>
      <c r="B479" s="296" t="s">
        <v>728</v>
      </c>
      <c r="C479" s="64"/>
      <c r="D479" s="64"/>
      <c r="E479" s="64"/>
      <c r="F479" s="64"/>
      <c r="G479" s="64"/>
      <c r="H479" s="331"/>
      <c r="I479" s="331"/>
    </row>
    <row r="480" spans="1:9" ht="13.5" thickBot="1">
      <c r="A480" s="90"/>
      <c r="B480" s="91" t="s">
        <v>291</v>
      </c>
      <c r="C480" s="64"/>
      <c r="D480" s="64"/>
      <c r="E480" s="64">
        <v>1273</v>
      </c>
      <c r="F480" s="64">
        <v>1273</v>
      </c>
      <c r="G480" s="64">
        <v>5846</v>
      </c>
      <c r="H480" s="331"/>
      <c r="I480" s="331">
        <f t="shared" si="18"/>
        <v>4.592301649646505</v>
      </c>
    </row>
    <row r="481" spans="1:9" ht="13.5" thickBot="1">
      <c r="A481" s="90"/>
      <c r="B481" s="94" t="s">
        <v>292</v>
      </c>
      <c r="C481" s="9">
        <f>SUM(C473:C480)-C476</f>
        <v>186072</v>
      </c>
      <c r="D481" s="9">
        <f>SUM(D473:D480)-D476</f>
        <v>197612</v>
      </c>
      <c r="E481" s="9">
        <f>SUM(E473:E480)-E476</f>
        <v>212592</v>
      </c>
      <c r="F481" s="9">
        <f>SUM(F473:F480)-F476</f>
        <v>205161</v>
      </c>
      <c r="G481" s="9">
        <f>SUM(G473:G480)-G476</f>
        <v>211083</v>
      </c>
      <c r="H481" s="332">
        <f t="shared" si="17"/>
        <v>1.1344157100477235</v>
      </c>
      <c r="I481" s="332">
        <f t="shared" si="18"/>
        <v>1.0288651351865121</v>
      </c>
    </row>
    <row r="482" spans="1:9" ht="13.5" thickBot="1">
      <c r="A482" s="90"/>
      <c r="B482" s="516" t="s">
        <v>10</v>
      </c>
      <c r="C482" s="517"/>
      <c r="D482" s="517"/>
      <c r="E482" s="517"/>
      <c r="F482" s="517"/>
      <c r="G482" s="517"/>
      <c r="H482" s="331"/>
      <c r="I482" s="331"/>
    </row>
    <row r="483" spans="1:9" ht="13.5" thickBot="1">
      <c r="A483" s="100"/>
      <c r="B483" s="170" t="s">
        <v>102</v>
      </c>
      <c r="C483" s="72">
        <f>SUM(C481:C482)</f>
        <v>186072</v>
      </c>
      <c r="D483" s="72">
        <f>SUM(D481:D482)</f>
        <v>197612</v>
      </c>
      <c r="E483" s="72">
        <f>SUM(E481:E482)</f>
        <v>212592</v>
      </c>
      <c r="F483" s="72">
        <f>SUM(F481:F482)</f>
        <v>205161</v>
      </c>
      <c r="G483" s="72">
        <f>SUM(G481:G482)</f>
        <v>211083</v>
      </c>
      <c r="H483" s="332">
        <f t="shared" si="17"/>
        <v>1.1344157100477235</v>
      </c>
      <c r="I483" s="332">
        <f t="shared" si="18"/>
        <v>1.0288651351865121</v>
      </c>
    </row>
    <row r="484" spans="1:9" ht="12.75">
      <c r="A484" s="3">
        <v>2630</v>
      </c>
      <c r="B484" s="143" t="s">
        <v>302</v>
      </c>
      <c r="C484" s="316"/>
      <c r="D484" s="316"/>
      <c r="E484" s="316"/>
      <c r="F484" s="316"/>
      <c r="G484" s="316"/>
      <c r="H484" s="331"/>
      <c r="I484" s="331"/>
    </row>
    <row r="485" spans="1:9" ht="12.75">
      <c r="A485" s="90"/>
      <c r="B485" s="91" t="s">
        <v>231</v>
      </c>
      <c r="C485" s="64">
        <v>331835</v>
      </c>
      <c r="D485" s="64">
        <v>331835</v>
      </c>
      <c r="E485" s="64">
        <v>338362</v>
      </c>
      <c r="F485" s="64">
        <v>341441</v>
      </c>
      <c r="G485" s="64">
        <v>341441</v>
      </c>
      <c r="H485" s="331">
        <f t="shared" si="17"/>
        <v>1.028948121807525</v>
      </c>
      <c r="I485" s="331">
        <f t="shared" si="18"/>
        <v>1</v>
      </c>
    </row>
    <row r="486" spans="1:9" ht="12.75">
      <c r="A486" s="90"/>
      <c r="B486" s="91" t="s">
        <v>298</v>
      </c>
      <c r="C486" s="64">
        <v>7541</v>
      </c>
      <c r="D486" s="64">
        <v>7541</v>
      </c>
      <c r="E486" s="64">
        <v>9595</v>
      </c>
      <c r="F486" s="64">
        <v>9595</v>
      </c>
      <c r="G486" s="64">
        <v>9595</v>
      </c>
      <c r="H486" s="331">
        <f t="shared" si="17"/>
        <v>1.2723776687441983</v>
      </c>
      <c r="I486" s="331">
        <f t="shared" si="18"/>
        <v>1</v>
      </c>
    </row>
    <row r="487" spans="1:9" ht="12.75">
      <c r="A487" s="90"/>
      <c r="B487" s="91" t="s">
        <v>208</v>
      </c>
      <c r="C487" s="64"/>
      <c r="D487" s="64"/>
      <c r="E487" s="64"/>
      <c r="F487" s="64"/>
      <c r="G487" s="64"/>
      <c r="H487" s="331"/>
      <c r="I487" s="331"/>
    </row>
    <row r="488" spans="1:9" ht="12.75">
      <c r="A488" s="90"/>
      <c r="B488" s="91" t="s">
        <v>48</v>
      </c>
      <c r="C488" s="64">
        <v>4000</v>
      </c>
      <c r="D488" s="64">
        <v>4000</v>
      </c>
      <c r="E488" s="64">
        <v>4000</v>
      </c>
      <c r="F488" s="64">
        <v>4000</v>
      </c>
      <c r="G488" s="553">
        <v>6779</v>
      </c>
      <c r="H488" s="331">
        <f t="shared" si="17"/>
        <v>1.69475</v>
      </c>
      <c r="I488" s="331">
        <f t="shared" si="18"/>
        <v>1.69475</v>
      </c>
    </row>
    <row r="489" spans="1:9" ht="12.75">
      <c r="A489" s="90"/>
      <c r="B489" s="91" t="s">
        <v>49</v>
      </c>
      <c r="C489" s="64">
        <v>13000</v>
      </c>
      <c r="D489" s="64">
        <v>13000</v>
      </c>
      <c r="E489" s="64">
        <v>13000</v>
      </c>
      <c r="F489" s="64">
        <v>13000</v>
      </c>
      <c r="G489" s="553">
        <v>17737</v>
      </c>
      <c r="H489" s="331">
        <f t="shared" si="17"/>
        <v>1.3643846153846153</v>
      </c>
      <c r="I489" s="331">
        <f t="shared" si="18"/>
        <v>1.3643846153846153</v>
      </c>
    </row>
    <row r="490" spans="1:9" ht="12.75">
      <c r="A490" s="90"/>
      <c r="B490" s="91" t="s">
        <v>39</v>
      </c>
      <c r="C490" s="64"/>
      <c r="D490" s="64"/>
      <c r="E490" s="64"/>
      <c r="F490" s="64"/>
      <c r="G490" s="553">
        <v>180</v>
      </c>
      <c r="H490" s="331"/>
      <c r="I490" s="331"/>
    </row>
    <row r="491" spans="1:9" ht="12.75">
      <c r="A491" s="90"/>
      <c r="B491" s="91" t="s">
        <v>256</v>
      </c>
      <c r="C491" s="64">
        <v>2500</v>
      </c>
      <c r="D491" s="64">
        <v>2500</v>
      </c>
      <c r="E491" s="64">
        <v>2500</v>
      </c>
      <c r="F491" s="64">
        <v>2500</v>
      </c>
      <c r="G491" s="553">
        <v>4732</v>
      </c>
      <c r="H491" s="331">
        <f t="shared" si="17"/>
        <v>1.8928</v>
      </c>
      <c r="I491" s="331">
        <f t="shared" si="18"/>
        <v>1.8928</v>
      </c>
    </row>
    <row r="492" spans="1:9" ht="12.75">
      <c r="A492" s="90"/>
      <c r="B492" s="91" t="s">
        <v>257</v>
      </c>
      <c r="C492" s="64">
        <v>250</v>
      </c>
      <c r="D492" s="64">
        <v>250</v>
      </c>
      <c r="E492" s="64">
        <v>250</v>
      </c>
      <c r="F492" s="64">
        <v>250</v>
      </c>
      <c r="G492" s="553">
        <v>152</v>
      </c>
      <c r="H492" s="331">
        <f t="shared" si="17"/>
        <v>0.608</v>
      </c>
      <c r="I492" s="331">
        <f t="shared" si="18"/>
        <v>0.608</v>
      </c>
    </row>
    <row r="493" spans="1:9" ht="12.75">
      <c r="A493" s="90"/>
      <c r="B493" s="91" t="s">
        <v>50</v>
      </c>
      <c r="C493" s="64"/>
      <c r="D493" s="64"/>
      <c r="E493" s="64"/>
      <c r="F493" s="64"/>
      <c r="G493" s="553">
        <v>373</v>
      </c>
      <c r="H493" s="331"/>
      <c r="I493" s="331"/>
    </row>
    <row r="494" spans="1:9" ht="12.75">
      <c r="A494" s="90"/>
      <c r="B494" s="91" t="s">
        <v>260</v>
      </c>
      <c r="C494" s="64"/>
      <c r="D494" s="64"/>
      <c r="E494" s="64"/>
      <c r="F494" s="64"/>
      <c r="G494" s="553"/>
      <c r="H494" s="331"/>
      <c r="I494" s="331"/>
    </row>
    <row r="495" spans="1:9" ht="13.5" thickBot="1">
      <c r="A495" s="90"/>
      <c r="B495" s="91" t="s">
        <v>78</v>
      </c>
      <c r="C495" s="64"/>
      <c r="D495" s="64"/>
      <c r="E495" s="64"/>
      <c r="F495" s="64">
        <v>1390</v>
      </c>
      <c r="G495" s="553">
        <v>1390</v>
      </c>
      <c r="H495" s="331"/>
      <c r="I495" s="331">
        <f t="shared" si="18"/>
        <v>1</v>
      </c>
    </row>
    <row r="496" spans="1:9" ht="13.5" thickBot="1">
      <c r="A496" s="93"/>
      <c r="B496" s="94" t="s">
        <v>287</v>
      </c>
      <c r="C496" s="9">
        <f>SUM(C485:C495)</f>
        <v>359126</v>
      </c>
      <c r="D496" s="9">
        <f>SUM(D485:D495)</f>
        <v>359126</v>
      </c>
      <c r="E496" s="9">
        <f>SUM(E485:E495)</f>
        <v>367707</v>
      </c>
      <c r="F496" s="9">
        <f>SUM(F485:F495)</f>
        <v>372176</v>
      </c>
      <c r="G496" s="601">
        <f>SUM(G485:G495)</f>
        <v>382379</v>
      </c>
      <c r="H496" s="332">
        <f t="shared" si="17"/>
        <v>1.06474886251622</v>
      </c>
      <c r="I496" s="332">
        <f t="shared" si="18"/>
        <v>1.0274144490778556</v>
      </c>
    </row>
    <row r="497" spans="1:9" ht="13.5" thickBot="1">
      <c r="A497" s="3"/>
      <c r="B497" s="313" t="s">
        <v>247</v>
      </c>
      <c r="C497" s="64"/>
      <c r="D497" s="64">
        <v>19155</v>
      </c>
      <c r="E497" s="64">
        <v>19155</v>
      </c>
      <c r="F497" s="64">
        <v>19155</v>
      </c>
      <c r="G497" s="553">
        <v>19155</v>
      </c>
      <c r="H497" s="331"/>
      <c r="I497" s="331">
        <f t="shared" si="18"/>
        <v>1</v>
      </c>
    </row>
    <row r="498" spans="1:9" ht="13.5" thickBot="1">
      <c r="A498" s="3"/>
      <c r="B498" s="314" t="s">
        <v>102</v>
      </c>
      <c r="C498" s="9">
        <f>SUM(C496:C497)</f>
        <v>359126</v>
      </c>
      <c r="D498" s="9">
        <f>SUM(D496:D497)</f>
        <v>378281</v>
      </c>
      <c r="E498" s="9">
        <f>SUM(E496:E497)</f>
        <v>386862</v>
      </c>
      <c r="F498" s="9">
        <f>SUM(F496:F497)</f>
        <v>391331</v>
      </c>
      <c r="G498" s="601">
        <f>SUM(G496:G497)</f>
        <v>401534</v>
      </c>
      <c r="H498" s="332">
        <f t="shared" si="17"/>
        <v>1.1180866882375544</v>
      </c>
      <c r="I498" s="332">
        <f t="shared" si="18"/>
        <v>1.0260725575024723</v>
      </c>
    </row>
    <row r="499" spans="1:9" ht="12.75">
      <c r="A499" s="90"/>
      <c r="B499" s="91" t="s">
        <v>288</v>
      </c>
      <c r="C499" s="64">
        <v>226619</v>
      </c>
      <c r="D499" s="64">
        <v>227230</v>
      </c>
      <c r="E499" s="64">
        <v>227604</v>
      </c>
      <c r="F499" s="64">
        <v>225415</v>
      </c>
      <c r="G499" s="553">
        <v>222325</v>
      </c>
      <c r="H499" s="331">
        <f t="shared" si="17"/>
        <v>0.9810518976784823</v>
      </c>
      <c r="I499" s="331">
        <f t="shared" si="18"/>
        <v>0.9862919504025908</v>
      </c>
    </row>
    <row r="500" spans="1:9" ht="12.75">
      <c r="A500" s="90"/>
      <c r="B500" s="91" t="s">
        <v>289</v>
      </c>
      <c r="C500" s="64">
        <v>60197</v>
      </c>
      <c r="D500" s="64">
        <v>60362</v>
      </c>
      <c r="E500" s="64">
        <v>60462</v>
      </c>
      <c r="F500" s="64">
        <v>60305</v>
      </c>
      <c r="G500" s="553">
        <v>55944</v>
      </c>
      <c r="H500" s="331">
        <f t="shared" si="17"/>
        <v>0.9293486386364769</v>
      </c>
      <c r="I500" s="331">
        <f t="shared" si="18"/>
        <v>0.9276842716192687</v>
      </c>
    </row>
    <row r="501" spans="1:9" ht="12.75">
      <c r="A501" s="90"/>
      <c r="B501" s="91" t="s">
        <v>290</v>
      </c>
      <c r="C501" s="64">
        <v>72310</v>
      </c>
      <c r="D501" s="64">
        <v>90689</v>
      </c>
      <c r="E501" s="64">
        <v>98796</v>
      </c>
      <c r="F501" s="64">
        <v>105611</v>
      </c>
      <c r="G501" s="553">
        <v>120402</v>
      </c>
      <c r="H501" s="331">
        <f t="shared" si="17"/>
        <v>1.6650809016733508</v>
      </c>
      <c r="I501" s="331">
        <f t="shared" si="18"/>
        <v>1.1400516991601253</v>
      </c>
    </row>
    <row r="502" spans="1:9" ht="12.75">
      <c r="A502" s="96"/>
      <c r="B502" s="97" t="s">
        <v>413</v>
      </c>
      <c r="C502" s="98"/>
      <c r="D502" s="98"/>
      <c r="E502" s="98"/>
      <c r="F502" s="98"/>
      <c r="G502" s="602"/>
      <c r="H502" s="331"/>
      <c r="I502" s="331"/>
    </row>
    <row r="503" spans="1:9" ht="12.75">
      <c r="A503" s="96"/>
      <c r="B503" s="97" t="s">
        <v>317</v>
      </c>
      <c r="C503" s="98"/>
      <c r="D503" s="98">
        <v>12917</v>
      </c>
      <c r="E503" s="98">
        <v>12917</v>
      </c>
      <c r="F503" s="98">
        <v>12917</v>
      </c>
      <c r="G503" s="602">
        <v>12917</v>
      </c>
      <c r="H503" s="331"/>
      <c r="I503" s="331">
        <f t="shared" si="18"/>
        <v>1</v>
      </c>
    </row>
    <row r="504" spans="1:9" ht="12.75">
      <c r="A504" s="90"/>
      <c r="B504" s="64" t="s">
        <v>395</v>
      </c>
      <c r="C504" s="64"/>
      <c r="D504" s="64"/>
      <c r="E504" s="64"/>
      <c r="F504" s="64"/>
      <c r="G504" s="553"/>
      <c r="H504" s="331"/>
      <c r="I504" s="331"/>
    </row>
    <row r="505" spans="1:9" ht="12.75">
      <c r="A505" s="90"/>
      <c r="B505" s="296" t="s">
        <v>728</v>
      </c>
      <c r="C505" s="64"/>
      <c r="D505" s="64"/>
      <c r="E505" s="64"/>
      <c r="F505" s="64"/>
      <c r="G505" s="553">
        <v>46</v>
      </c>
      <c r="H505" s="331"/>
      <c r="I505" s="331"/>
    </row>
    <row r="506" spans="1:9" ht="13.5" thickBot="1">
      <c r="A506" s="90"/>
      <c r="B506" s="91" t="s">
        <v>291</v>
      </c>
      <c r="C506" s="64"/>
      <c r="D506" s="64"/>
      <c r="E506" s="64"/>
      <c r="F506" s="64"/>
      <c r="G506" s="553">
        <v>2817</v>
      </c>
      <c r="H506" s="331"/>
      <c r="I506" s="331"/>
    </row>
    <row r="507" spans="1:9" ht="13.5" thickBot="1">
      <c r="A507" s="90"/>
      <c r="B507" s="94" t="s">
        <v>292</v>
      </c>
      <c r="C507" s="9">
        <f>SUM(C499:C506)-C502</f>
        <v>359126</v>
      </c>
      <c r="D507" s="9">
        <f>SUM(D499:D506)-D502-D503</f>
        <v>378281</v>
      </c>
      <c r="E507" s="9">
        <f>SUM(E499:E506)-E502-E503</f>
        <v>386862</v>
      </c>
      <c r="F507" s="9">
        <f>SUM(F499:F506)-F502-F503</f>
        <v>391331</v>
      </c>
      <c r="G507" s="601">
        <f>SUM(G499:G506)-G502-G503</f>
        <v>401534</v>
      </c>
      <c r="H507" s="332">
        <f t="shared" si="17"/>
        <v>1.1180866882375544</v>
      </c>
      <c r="I507" s="332">
        <f t="shared" si="18"/>
        <v>1.0260725575024723</v>
      </c>
    </row>
    <row r="508" spans="1:9" ht="13.5" thickBot="1">
      <c r="A508" s="90"/>
      <c r="B508" s="516" t="s">
        <v>10</v>
      </c>
      <c r="C508" s="517"/>
      <c r="D508" s="517"/>
      <c r="E508" s="517"/>
      <c r="F508" s="517"/>
      <c r="G508" s="603"/>
      <c r="H508" s="331"/>
      <c r="I508" s="331"/>
    </row>
    <row r="509" spans="1:9" ht="13.5" thickBot="1">
      <c r="A509" s="100"/>
      <c r="B509" s="314" t="s">
        <v>102</v>
      </c>
      <c r="C509" s="72">
        <f>SUM(C507:C508)</f>
        <v>359126</v>
      </c>
      <c r="D509" s="72">
        <f>SUM(D507:D508)</f>
        <v>378281</v>
      </c>
      <c r="E509" s="72">
        <f>SUM(E507:E508)</f>
        <v>386862</v>
      </c>
      <c r="F509" s="72">
        <f>SUM(F507:F508)</f>
        <v>391331</v>
      </c>
      <c r="G509" s="604">
        <f>SUM(G507:G508)</f>
        <v>401534</v>
      </c>
      <c r="H509" s="332">
        <f t="shared" si="17"/>
        <v>1.1180866882375544</v>
      </c>
      <c r="I509" s="332">
        <f t="shared" si="18"/>
        <v>1.0260725575024723</v>
      </c>
    </row>
    <row r="510" spans="1:9" ht="12.75">
      <c r="A510" s="3">
        <v>2640</v>
      </c>
      <c r="B510" s="89" t="s">
        <v>772</v>
      </c>
      <c r="C510" s="104"/>
      <c r="D510" s="104"/>
      <c r="E510" s="104"/>
      <c r="F510" s="104"/>
      <c r="G510" s="605"/>
      <c r="H510" s="331"/>
      <c r="I510" s="331"/>
    </row>
    <row r="511" spans="1:9" ht="12.75">
      <c r="A511" s="90"/>
      <c r="B511" s="91" t="s">
        <v>231</v>
      </c>
      <c r="C511" s="64">
        <v>281314</v>
      </c>
      <c r="D511" s="64">
        <v>281314</v>
      </c>
      <c r="E511" s="64">
        <v>287665</v>
      </c>
      <c r="F511" s="64">
        <v>288668</v>
      </c>
      <c r="G511" s="553">
        <v>288668</v>
      </c>
      <c r="H511" s="331">
        <f t="shared" si="17"/>
        <v>1.0261416068876772</v>
      </c>
      <c r="I511" s="331">
        <f t="shared" si="18"/>
        <v>1</v>
      </c>
    </row>
    <row r="512" spans="1:9" ht="12.75">
      <c r="A512" s="90"/>
      <c r="B512" s="91" t="s">
        <v>298</v>
      </c>
      <c r="C512" s="64">
        <v>12504</v>
      </c>
      <c r="D512" s="64">
        <v>12504</v>
      </c>
      <c r="E512" s="64">
        <v>12504</v>
      </c>
      <c r="F512" s="64">
        <v>12504</v>
      </c>
      <c r="G512" s="553">
        <v>12504</v>
      </c>
      <c r="H512" s="331">
        <f t="shared" si="17"/>
        <v>1</v>
      </c>
      <c r="I512" s="331">
        <f t="shared" si="18"/>
        <v>1</v>
      </c>
    </row>
    <row r="513" spans="1:9" ht="12.75">
      <c r="A513" s="90"/>
      <c r="B513" s="91" t="s">
        <v>208</v>
      </c>
      <c r="C513" s="64"/>
      <c r="D513" s="64"/>
      <c r="E513" s="64"/>
      <c r="F513" s="64"/>
      <c r="G513" s="553"/>
      <c r="H513" s="331"/>
      <c r="I513" s="331"/>
    </row>
    <row r="514" spans="1:9" ht="12.75">
      <c r="A514" s="90"/>
      <c r="B514" s="91" t="s">
        <v>48</v>
      </c>
      <c r="C514" s="64">
        <v>7741</v>
      </c>
      <c r="D514" s="64">
        <v>7741</v>
      </c>
      <c r="E514" s="64">
        <v>7741</v>
      </c>
      <c r="F514" s="64">
        <v>7741</v>
      </c>
      <c r="G514" s="553">
        <v>7741</v>
      </c>
      <c r="H514" s="331">
        <f t="shared" si="17"/>
        <v>1</v>
      </c>
      <c r="I514" s="331">
        <f t="shared" si="18"/>
        <v>1</v>
      </c>
    </row>
    <row r="515" spans="1:9" ht="12.75">
      <c r="A515" s="90"/>
      <c r="B515" s="91" t="s">
        <v>49</v>
      </c>
      <c r="C515" s="64">
        <v>6444</v>
      </c>
      <c r="D515" s="64">
        <v>6444</v>
      </c>
      <c r="E515" s="64">
        <v>6444</v>
      </c>
      <c r="F515" s="64">
        <v>7138</v>
      </c>
      <c r="G515" s="553">
        <v>7255</v>
      </c>
      <c r="H515" s="331">
        <f t="shared" si="17"/>
        <v>1.1258535071384232</v>
      </c>
      <c r="I515" s="331">
        <f t="shared" si="18"/>
        <v>1.0163911459792658</v>
      </c>
    </row>
    <row r="516" spans="1:9" ht="12.75">
      <c r="A516" s="90"/>
      <c r="B516" s="91" t="s">
        <v>256</v>
      </c>
      <c r="C516" s="64">
        <v>1614</v>
      </c>
      <c r="D516" s="64">
        <v>1614</v>
      </c>
      <c r="E516" s="64">
        <v>1614</v>
      </c>
      <c r="F516" s="64">
        <v>1763</v>
      </c>
      <c r="G516" s="553">
        <v>1763</v>
      </c>
      <c r="H516" s="331">
        <f t="shared" si="17"/>
        <v>1.0923172242874846</v>
      </c>
      <c r="I516" s="331">
        <f t="shared" si="18"/>
        <v>1</v>
      </c>
    </row>
    <row r="517" spans="1:9" ht="12.75">
      <c r="A517" s="90"/>
      <c r="B517" s="91" t="s">
        <v>257</v>
      </c>
      <c r="C517" s="64">
        <v>496</v>
      </c>
      <c r="D517" s="64">
        <v>496</v>
      </c>
      <c r="E517" s="64">
        <v>496</v>
      </c>
      <c r="F517" s="64">
        <v>496</v>
      </c>
      <c r="G517" s="64">
        <v>496</v>
      </c>
      <c r="H517" s="331">
        <f t="shared" si="17"/>
        <v>1</v>
      </c>
      <c r="I517" s="331">
        <f t="shared" si="18"/>
        <v>1</v>
      </c>
    </row>
    <row r="518" spans="1:9" ht="12.75">
      <c r="A518" s="90"/>
      <c r="B518" s="91" t="s">
        <v>50</v>
      </c>
      <c r="C518" s="64"/>
      <c r="D518" s="64"/>
      <c r="E518" s="64"/>
      <c r="F518" s="64"/>
      <c r="G518" s="64"/>
      <c r="H518" s="331"/>
      <c r="I518" s="331"/>
    </row>
    <row r="519" spans="1:9" ht="12.75">
      <c r="A519" s="90"/>
      <c r="B519" s="91" t="s">
        <v>260</v>
      </c>
      <c r="C519" s="64"/>
      <c r="D519" s="64"/>
      <c r="E519" s="64"/>
      <c r="F519" s="64"/>
      <c r="G519" s="64"/>
      <c r="H519" s="331"/>
      <c r="I519" s="331"/>
    </row>
    <row r="520" spans="1:9" ht="13.5" thickBot="1">
      <c r="A520" s="90"/>
      <c r="B520" s="91" t="s">
        <v>78</v>
      </c>
      <c r="C520" s="64"/>
      <c r="D520" s="64"/>
      <c r="E520" s="64">
        <v>1191</v>
      </c>
      <c r="F520" s="64">
        <v>6294</v>
      </c>
      <c r="G520" s="64">
        <v>6507</v>
      </c>
      <c r="H520" s="331"/>
      <c r="I520" s="331">
        <f t="shared" si="18"/>
        <v>1.0338417540514775</v>
      </c>
    </row>
    <row r="521" spans="1:9" ht="13.5" thickBot="1">
      <c r="A521" s="93"/>
      <c r="B521" s="94" t="s">
        <v>287</v>
      </c>
      <c r="C521" s="9">
        <f>SUM(C511:C520)</f>
        <v>310113</v>
      </c>
      <c r="D521" s="9">
        <f>SUM(D511:D520)</f>
        <v>310113</v>
      </c>
      <c r="E521" s="9">
        <f>SUM(E511:E520)</f>
        <v>317655</v>
      </c>
      <c r="F521" s="9">
        <f>SUM(F511:F520)</f>
        <v>324604</v>
      </c>
      <c r="G521" s="9">
        <f>SUM(G511:G520)</f>
        <v>324934</v>
      </c>
      <c r="H521" s="332">
        <f t="shared" si="17"/>
        <v>1.0477922563710647</v>
      </c>
      <c r="I521" s="332">
        <f t="shared" si="18"/>
        <v>1.0010166233318136</v>
      </c>
    </row>
    <row r="522" spans="1:9" ht="13.5" thickBot="1">
      <c r="A522" s="3"/>
      <c r="B522" s="313" t="s">
        <v>247</v>
      </c>
      <c r="C522" s="300"/>
      <c r="D522" s="300">
        <v>47380</v>
      </c>
      <c r="E522" s="300">
        <v>47380</v>
      </c>
      <c r="F522" s="300">
        <v>47380</v>
      </c>
      <c r="G522" s="300">
        <v>47380</v>
      </c>
      <c r="H522" s="331"/>
      <c r="I522" s="331">
        <f t="shared" si="18"/>
        <v>1</v>
      </c>
    </row>
    <row r="523" spans="1:9" ht="13.5" thickBot="1">
      <c r="A523" s="3"/>
      <c r="B523" s="314" t="s">
        <v>102</v>
      </c>
      <c r="C523" s="9">
        <f>SUM(C521:C522)</f>
        <v>310113</v>
      </c>
      <c r="D523" s="9">
        <f>SUM(D521:D522)</f>
        <v>357493</v>
      </c>
      <c r="E523" s="9">
        <f>SUM(E521:E522)</f>
        <v>365035</v>
      </c>
      <c r="F523" s="9">
        <f>SUM(F521:F522)</f>
        <v>371984</v>
      </c>
      <c r="G523" s="9">
        <f>SUM(G521:G522)</f>
        <v>372314</v>
      </c>
      <c r="H523" s="332">
        <f t="shared" si="17"/>
        <v>1.2005752741742526</v>
      </c>
      <c r="I523" s="332">
        <f t="shared" si="18"/>
        <v>1.0008871349305346</v>
      </c>
    </row>
    <row r="524" spans="1:9" ht="12.75">
      <c r="A524" s="90"/>
      <c r="B524" s="91" t="s">
        <v>288</v>
      </c>
      <c r="C524" s="64">
        <v>188950</v>
      </c>
      <c r="D524" s="64">
        <v>199220</v>
      </c>
      <c r="E524" s="64">
        <v>199753</v>
      </c>
      <c r="F524" s="64">
        <v>192673</v>
      </c>
      <c r="G524" s="64">
        <v>191140</v>
      </c>
      <c r="H524" s="331">
        <f t="shared" si="17"/>
        <v>1.0115903678221752</v>
      </c>
      <c r="I524" s="331">
        <f t="shared" si="18"/>
        <v>0.9920435141405386</v>
      </c>
    </row>
    <row r="525" spans="1:9" ht="12.75">
      <c r="A525" s="90"/>
      <c r="B525" s="91" t="s">
        <v>289</v>
      </c>
      <c r="C525" s="64">
        <v>48468</v>
      </c>
      <c r="D525" s="64">
        <v>51240</v>
      </c>
      <c r="E525" s="64">
        <v>51384</v>
      </c>
      <c r="F525" s="64">
        <v>51467</v>
      </c>
      <c r="G525" s="64">
        <v>51467</v>
      </c>
      <c r="H525" s="331">
        <f>G525/C525</f>
        <v>1.0618758768672114</v>
      </c>
      <c r="I525" s="331">
        <f aca="true" t="shared" si="19" ref="I525:I587">G525/F525</f>
        <v>1</v>
      </c>
    </row>
    <row r="526" spans="1:9" ht="12.75">
      <c r="A526" s="90"/>
      <c r="B526" s="91" t="s">
        <v>290</v>
      </c>
      <c r="C526" s="64">
        <v>72695</v>
      </c>
      <c r="D526" s="64">
        <v>78931</v>
      </c>
      <c r="E526" s="64">
        <v>84462</v>
      </c>
      <c r="F526" s="64">
        <v>90298</v>
      </c>
      <c r="G526" s="64">
        <v>91948</v>
      </c>
      <c r="H526" s="331">
        <f>G526/C526</f>
        <v>1.2648462755347685</v>
      </c>
      <c r="I526" s="331">
        <f t="shared" si="19"/>
        <v>1.0182728299630113</v>
      </c>
    </row>
    <row r="527" spans="1:9" ht="12.75">
      <c r="A527" s="96"/>
      <c r="B527" s="97" t="s">
        <v>413</v>
      </c>
      <c r="C527" s="98"/>
      <c r="D527" s="98"/>
      <c r="E527" s="98"/>
      <c r="F527" s="98"/>
      <c r="G527" s="98"/>
      <c r="H527" s="331"/>
      <c r="I527" s="331"/>
    </row>
    <row r="528" spans="1:9" ht="12.75">
      <c r="A528" s="96"/>
      <c r="B528" s="97" t="s">
        <v>317</v>
      </c>
      <c r="C528" s="98"/>
      <c r="D528" s="98">
        <v>1252</v>
      </c>
      <c r="E528" s="98">
        <v>1252</v>
      </c>
      <c r="F528" s="98">
        <v>1252</v>
      </c>
      <c r="G528" s="98">
        <v>1252</v>
      </c>
      <c r="H528" s="331"/>
      <c r="I528" s="331">
        <f t="shared" si="19"/>
        <v>1</v>
      </c>
    </row>
    <row r="529" spans="1:9" ht="12.75">
      <c r="A529" s="90"/>
      <c r="B529" s="64" t="s">
        <v>395</v>
      </c>
      <c r="C529" s="64"/>
      <c r="D529" s="64"/>
      <c r="E529" s="64"/>
      <c r="F529" s="64"/>
      <c r="G529" s="64"/>
      <c r="H529" s="331"/>
      <c r="I529" s="331"/>
    </row>
    <row r="530" spans="1:9" ht="12.75">
      <c r="A530" s="90"/>
      <c r="B530" s="296" t="s">
        <v>728</v>
      </c>
      <c r="C530" s="64"/>
      <c r="D530" s="64"/>
      <c r="E530" s="64">
        <v>292</v>
      </c>
      <c r="F530" s="64">
        <v>6098</v>
      </c>
      <c r="G530" s="64">
        <v>6311</v>
      </c>
      <c r="H530" s="331"/>
      <c r="I530" s="331">
        <f t="shared" si="19"/>
        <v>1.0349294850770745</v>
      </c>
    </row>
    <row r="531" spans="1:9" ht="13.5" thickBot="1">
      <c r="A531" s="90"/>
      <c r="B531" s="91" t="s">
        <v>291</v>
      </c>
      <c r="C531" s="64"/>
      <c r="D531" s="64">
        <v>28102</v>
      </c>
      <c r="E531" s="64">
        <v>29144</v>
      </c>
      <c r="F531" s="64">
        <v>31448</v>
      </c>
      <c r="G531" s="64">
        <v>31448</v>
      </c>
      <c r="H531" s="331"/>
      <c r="I531" s="331">
        <f t="shared" si="19"/>
        <v>1</v>
      </c>
    </row>
    <row r="532" spans="1:9" ht="13.5" thickBot="1">
      <c r="A532" s="90"/>
      <c r="B532" s="94" t="s">
        <v>292</v>
      </c>
      <c r="C532" s="9">
        <f>SUM(C524:C531)-C527</f>
        <v>310113</v>
      </c>
      <c r="D532" s="9">
        <f>SUM(D524:D531)-D527-D528</f>
        <v>357493</v>
      </c>
      <c r="E532" s="9">
        <f>SUM(E524:E531)-E527-E528</f>
        <v>365035</v>
      </c>
      <c r="F532" s="9">
        <f>SUM(F524:F531)-F527-F528</f>
        <v>371984</v>
      </c>
      <c r="G532" s="9">
        <f>SUM(G524:G531)-G527-G528</f>
        <v>372314</v>
      </c>
      <c r="H532" s="332">
        <f>G532/C532</f>
        <v>1.2005752741742526</v>
      </c>
      <c r="I532" s="332">
        <f t="shared" si="19"/>
        <v>1.0008871349305346</v>
      </c>
    </row>
    <row r="533" spans="1:9" ht="13.5" thickBot="1">
      <c r="A533" s="90"/>
      <c r="B533" s="516" t="s">
        <v>10</v>
      </c>
      <c r="C533" s="517"/>
      <c r="D533" s="517"/>
      <c r="E533" s="517"/>
      <c r="F533" s="517"/>
      <c r="G533" s="517"/>
      <c r="H533" s="331"/>
      <c r="I533" s="331"/>
    </row>
    <row r="534" spans="1:9" ht="13.5" thickBot="1">
      <c r="A534" s="100"/>
      <c r="B534" s="314" t="s">
        <v>102</v>
      </c>
      <c r="C534" s="72">
        <f>SUM(C532:C533)</f>
        <v>310113</v>
      </c>
      <c r="D534" s="72">
        <f>SUM(D532:D533)</f>
        <v>357493</v>
      </c>
      <c r="E534" s="72">
        <f>SUM(E532:E533)</f>
        <v>365035</v>
      </c>
      <c r="F534" s="72">
        <f>SUM(F532:F533)</f>
        <v>371984</v>
      </c>
      <c r="G534" s="72">
        <f>SUM(G532:G533)</f>
        <v>372314</v>
      </c>
      <c r="H534" s="332">
        <f>G534/C534</f>
        <v>1.2005752741742526</v>
      </c>
      <c r="I534" s="332">
        <f t="shared" si="19"/>
        <v>1.0008871349305346</v>
      </c>
    </row>
    <row r="535" spans="1:9" ht="12.75">
      <c r="A535" s="3">
        <v>2650</v>
      </c>
      <c r="B535" s="89" t="s">
        <v>434</v>
      </c>
      <c r="C535" s="104"/>
      <c r="D535" s="104"/>
      <c r="E535" s="104"/>
      <c r="F535" s="104"/>
      <c r="G535" s="104"/>
      <c r="H535" s="331"/>
      <c r="I535" s="331"/>
    </row>
    <row r="536" spans="1:9" ht="12.75">
      <c r="A536" s="90"/>
      <c r="B536" s="91" t="s">
        <v>231</v>
      </c>
      <c r="C536" s="64">
        <v>397960</v>
      </c>
      <c r="D536" s="64">
        <v>397960</v>
      </c>
      <c r="E536" s="64">
        <v>404772</v>
      </c>
      <c r="F536" s="64">
        <v>405930</v>
      </c>
      <c r="G536" s="64">
        <v>405930</v>
      </c>
      <c r="H536" s="331">
        <f>G536/C536</f>
        <v>1.02002713840587</v>
      </c>
      <c r="I536" s="331">
        <f t="shared" si="19"/>
        <v>1</v>
      </c>
    </row>
    <row r="537" spans="1:9" ht="12.75">
      <c r="A537" s="90"/>
      <c r="B537" s="251" t="s">
        <v>435</v>
      </c>
      <c r="C537" s="255">
        <v>850</v>
      </c>
      <c r="D537" s="255">
        <v>850</v>
      </c>
      <c r="E537" s="255">
        <v>850</v>
      </c>
      <c r="F537" s="255">
        <v>850</v>
      </c>
      <c r="G537" s="255">
        <v>850</v>
      </c>
      <c r="H537" s="331">
        <f>G537/C537</f>
        <v>1</v>
      </c>
      <c r="I537" s="331">
        <f t="shared" si="19"/>
        <v>1</v>
      </c>
    </row>
    <row r="538" spans="1:9" ht="12.75">
      <c r="A538" s="90"/>
      <c r="B538" s="91" t="s">
        <v>298</v>
      </c>
      <c r="C538" s="64">
        <v>11997</v>
      </c>
      <c r="D538" s="64">
        <v>11997</v>
      </c>
      <c r="E538" s="64">
        <v>12287</v>
      </c>
      <c r="F538" s="64">
        <v>12287</v>
      </c>
      <c r="G538" s="64">
        <v>12287</v>
      </c>
      <c r="H538" s="331">
        <f>G538/C538</f>
        <v>1.0241727098441278</v>
      </c>
      <c r="I538" s="331">
        <f t="shared" si="19"/>
        <v>1</v>
      </c>
    </row>
    <row r="539" spans="1:9" ht="12.75">
      <c r="A539" s="90"/>
      <c r="B539" s="91" t="s">
        <v>208</v>
      </c>
      <c r="C539" s="64"/>
      <c r="D539" s="64"/>
      <c r="E539" s="64"/>
      <c r="F539" s="64"/>
      <c r="G539" s="64"/>
      <c r="H539" s="331"/>
      <c r="I539" s="331"/>
    </row>
    <row r="540" spans="1:9" ht="12.75">
      <c r="A540" s="90"/>
      <c r="B540" s="91" t="s">
        <v>48</v>
      </c>
      <c r="C540" s="64">
        <v>12000</v>
      </c>
      <c r="D540" s="64">
        <v>12000</v>
      </c>
      <c r="E540" s="64">
        <v>12000</v>
      </c>
      <c r="F540" s="64">
        <v>12000</v>
      </c>
      <c r="G540" s="64">
        <v>11000</v>
      </c>
      <c r="H540" s="331">
        <f>G540/C540</f>
        <v>0.9166666666666666</v>
      </c>
      <c r="I540" s="331">
        <f t="shared" si="19"/>
        <v>0.9166666666666666</v>
      </c>
    </row>
    <row r="541" spans="1:9" ht="12.75">
      <c r="A541" s="90"/>
      <c r="B541" s="91" t="s">
        <v>49</v>
      </c>
      <c r="C541" s="64">
        <v>26000</v>
      </c>
      <c r="D541" s="64">
        <v>26000</v>
      </c>
      <c r="E541" s="64">
        <v>26000</v>
      </c>
      <c r="F541" s="64">
        <v>28600</v>
      </c>
      <c r="G541" s="64">
        <v>28600</v>
      </c>
      <c r="H541" s="331">
        <f>G541/C541</f>
        <v>1.1</v>
      </c>
      <c r="I541" s="331">
        <f t="shared" si="19"/>
        <v>1</v>
      </c>
    </row>
    <row r="542" spans="1:9" ht="12.75">
      <c r="A542" s="90"/>
      <c r="B542" s="91" t="s">
        <v>39</v>
      </c>
      <c r="C542" s="64"/>
      <c r="D542" s="64"/>
      <c r="E542" s="64"/>
      <c r="F542" s="64"/>
      <c r="G542" s="64">
        <v>5626</v>
      </c>
      <c r="H542" s="331"/>
      <c r="I542" s="331"/>
    </row>
    <row r="543" spans="1:9" ht="12.75">
      <c r="A543" s="90"/>
      <c r="B543" s="91" t="s">
        <v>256</v>
      </c>
      <c r="C543" s="64">
        <v>3000</v>
      </c>
      <c r="D543" s="64">
        <v>3000</v>
      </c>
      <c r="E543" s="64">
        <v>3000</v>
      </c>
      <c r="F543" s="64">
        <v>4000</v>
      </c>
      <c r="G543" s="64">
        <v>4984</v>
      </c>
      <c r="H543" s="331">
        <f>G543/C543</f>
        <v>1.6613333333333333</v>
      </c>
      <c r="I543" s="331">
        <f t="shared" si="19"/>
        <v>1.246</v>
      </c>
    </row>
    <row r="544" spans="1:9" ht="12.75">
      <c r="A544" s="90"/>
      <c r="B544" s="91" t="s">
        <v>257</v>
      </c>
      <c r="C544" s="64">
        <v>350</v>
      </c>
      <c r="D544" s="64">
        <v>350</v>
      </c>
      <c r="E544" s="64">
        <v>350</v>
      </c>
      <c r="F544" s="64">
        <v>1000</v>
      </c>
      <c r="G544" s="64">
        <v>1000</v>
      </c>
      <c r="H544" s="331">
        <f>G544/C544</f>
        <v>2.857142857142857</v>
      </c>
      <c r="I544" s="331">
        <f t="shared" si="19"/>
        <v>1</v>
      </c>
    </row>
    <row r="545" spans="1:9" ht="12.75">
      <c r="A545" s="90"/>
      <c r="B545" s="91" t="s">
        <v>50</v>
      </c>
      <c r="C545" s="64"/>
      <c r="D545" s="64"/>
      <c r="E545" s="64"/>
      <c r="F545" s="64"/>
      <c r="G545" s="64">
        <v>4640</v>
      </c>
      <c r="H545" s="331"/>
      <c r="I545" s="331"/>
    </row>
    <row r="546" spans="1:9" ht="12.75">
      <c r="A546" s="90"/>
      <c r="B546" s="91" t="s">
        <v>260</v>
      </c>
      <c r="C546" s="64"/>
      <c r="D546" s="64"/>
      <c r="E546" s="64"/>
      <c r="F546" s="64"/>
      <c r="G546" s="64"/>
      <c r="H546" s="331"/>
      <c r="I546" s="331"/>
    </row>
    <row r="547" spans="1:9" ht="13.5" thickBot="1">
      <c r="A547" s="90"/>
      <c r="B547" s="91" t="s">
        <v>78</v>
      </c>
      <c r="C547" s="64"/>
      <c r="D547" s="64"/>
      <c r="E547" s="64"/>
      <c r="F547" s="64">
        <v>5982</v>
      </c>
      <c r="G547" s="64">
        <v>9044</v>
      </c>
      <c r="H547" s="331"/>
      <c r="I547" s="331">
        <f t="shared" si="19"/>
        <v>1.5118689401537948</v>
      </c>
    </row>
    <row r="548" spans="1:9" ht="13.5" thickBot="1">
      <c r="A548" s="93"/>
      <c r="B548" s="94" t="s">
        <v>287</v>
      </c>
      <c r="C548" s="9">
        <f>SUM(C536:C547)-C537</f>
        <v>451307</v>
      </c>
      <c r="D548" s="9">
        <f>SUM(D536:D547)-D537</f>
        <v>451307</v>
      </c>
      <c r="E548" s="9">
        <f>SUM(E536:E547)-E537</f>
        <v>458409</v>
      </c>
      <c r="F548" s="9">
        <f>SUM(F536:F547)-F537</f>
        <v>469799</v>
      </c>
      <c r="G548" s="9">
        <f>SUM(G536:G547)-G537</f>
        <v>483111</v>
      </c>
      <c r="H548" s="332">
        <f>G548/C548</f>
        <v>1.0704708768089128</v>
      </c>
      <c r="I548" s="332">
        <f t="shared" si="19"/>
        <v>1.0283355222126909</v>
      </c>
    </row>
    <row r="549" spans="1:9" ht="13.5" thickBot="1">
      <c r="A549" s="3"/>
      <c r="B549" s="313" t="s">
        <v>247</v>
      </c>
      <c r="C549" s="300"/>
      <c r="D549" s="300">
        <v>93666</v>
      </c>
      <c r="E549" s="300">
        <v>93666</v>
      </c>
      <c r="F549" s="300">
        <v>93666</v>
      </c>
      <c r="G549" s="300">
        <v>93666</v>
      </c>
      <c r="H549" s="331"/>
      <c r="I549" s="331">
        <f t="shared" si="19"/>
        <v>1</v>
      </c>
    </row>
    <row r="550" spans="1:9" ht="13.5" thickBot="1">
      <c r="A550" s="3"/>
      <c r="B550" s="314" t="s">
        <v>102</v>
      </c>
      <c r="C550" s="9">
        <f>SUM(C548:C549)</f>
        <v>451307</v>
      </c>
      <c r="D550" s="9">
        <f>SUM(D548:D549)</f>
        <v>544973</v>
      </c>
      <c r="E550" s="9">
        <f>SUM(E548:E549)</f>
        <v>552075</v>
      </c>
      <c r="F550" s="9">
        <f>SUM(F548:F549)</f>
        <v>563465</v>
      </c>
      <c r="G550" s="9">
        <f>SUM(G548:G549)</f>
        <v>576777</v>
      </c>
      <c r="H550" s="332">
        <f>G550/C550</f>
        <v>1.2780147438439908</v>
      </c>
      <c r="I550" s="332">
        <f t="shared" si="19"/>
        <v>1.0236252473534293</v>
      </c>
    </row>
    <row r="551" spans="1:9" ht="12.75">
      <c r="A551" s="90"/>
      <c r="B551" s="91" t="s">
        <v>288</v>
      </c>
      <c r="C551" s="64">
        <v>262954</v>
      </c>
      <c r="D551" s="64">
        <v>275172</v>
      </c>
      <c r="E551" s="64">
        <v>275516</v>
      </c>
      <c r="F551" s="64">
        <v>266578</v>
      </c>
      <c r="G551" s="64">
        <v>271676</v>
      </c>
      <c r="H551" s="331">
        <f>G551/C551</f>
        <v>1.0331692995733095</v>
      </c>
      <c r="I551" s="331">
        <f t="shared" si="19"/>
        <v>1.019123858683012</v>
      </c>
    </row>
    <row r="552" spans="1:9" ht="12.75">
      <c r="A552" s="90"/>
      <c r="B552" s="91" t="s">
        <v>289</v>
      </c>
      <c r="C552" s="64">
        <v>69850</v>
      </c>
      <c r="D552" s="64">
        <v>72547</v>
      </c>
      <c r="E552" s="64">
        <v>72640</v>
      </c>
      <c r="F552" s="64">
        <v>72927</v>
      </c>
      <c r="G552" s="64">
        <v>72927</v>
      </c>
      <c r="H552" s="331">
        <f>G552/C552</f>
        <v>1.044051539012169</v>
      </c>
      <c r="I552" s="331">
        <f t="shared" si="19"/>
        <v>1</v>
      </c>
    </row>
    <row r="553" spans="1:9" ht="12.75">
      <c r="A553" s="90"/>
      <c r="B553" s="91" t="s">
        <v>290</v>
      </c>
      <c r="C553" s="64">
        <v>118503</v>
      </c>
      <c r="D553" s="64">
        <v>197254</v>
      </c>
      <c r="E553" s="64">
        <v>203919</v>
      </c>
      <c r="F553" s="64">
        <v>223254</v>
      </c>
      <c r="G553" s="64">
        <v>228447</v>
      </c>
      <c r="H553" s="331">
        <f>G553/C553</f>
        <v>1.9277739804055594</v>
      </c>
      <c r="I553" s="331">
        <f t="shared" si="19"/>
        <v>1.0232605014915745</v>
      </c>
    </row>
    <row r="554" spans="1:9" ht="12.75">
      <c r="A554" s="96"/>
      <c r="B554" s="97" t="s">
        <v>413</v>
      </c>
      <c r="C554" s="64"/>
      <c r="D554" s="64"/>
      <c r="E554" s="64"/>
      <c r="F554" s="64"/>
      <c r="G554" s="64"/>
      <c r="H554" s="331"/>
      <c r="I554" s="331"/>
    </row>
    <row r="555" spans="1:9" ht="12.75">
      <c r="A555" s="96"/>
      <c r="B555" s="97" t="s">
        <v>317</v>
      </c>
      <c r="C555" s="64"/>
      <c r="D555" s="255">
        <v>78392</v>
      </c>
      <c r="E555" s="255">
        <v>78392</v>
      </c>
      <c r="F555" s="255">
        <v>78392</v>
      </c>
      <c r="G555" s="255">
        <v>78392</v>
      </c>
      <c r="H555" s="331"/>
      <c r="I555" s="331">
        <f t="shared" si="19"/>
        <v>1</v>
      </c>
    </row>
    <row r="556" spans="1:9" ht="12.75">
      <c r="A556" s="90"/>
      <c r="B556" s="64" t="s">
        <v>395</v>
      </c>
      <c r="C556" s="98"/>
      <c r="D556" s="98"/>
      <c r="E556" s="98"/>
      <c r="F556" s="98"/>
      <c r="G556" s="98"/>
      <c r="H556" s="331"/>
      <c r="I556" s="331"/>
    </row>
    <row r="557" spans="1:9" ht="12.75">
      <c r="A557" s="90"/>
      <c r="B557" s="296" t="s">
        <v>728</v>
      </c>
      <c r="C557" s="64"/>
      <c r="D557" s="64"/>
      <c r="E557" s="64"/>
      <c r="F557" s="64">
        <v>706</v>
      </c>
      <c r="G557" s="64">
        <v>766</v>
      </c>
      <c r="H557" s="331"/>
      <c r="I557" s="331">
        <f t="shared" si="19"/>
        <v>1.084985835694051</v>
      </c>
    </row>
    <row r="558" spans="1:9" ht="13.5" thickBot="1">
      <c r="A558" s="90"/>
      <c r="B558" s="91" t="s">
        <v>291</v>
      </c>
      <c r="C558" s="64"/>
      <c r="D558" s="64"/>
      <c r="E558" s="64"/>
      <c r="F558" s="64"/>
      <c r="G558" s="64">
        <v>2961</v>
      </c>
      <c r="H558" s="331"/>
      <c r="I558" s="331"/>
    </row>
    <row r="559" spans="1:9" ht="13.5" thickBot="1">
      <c r="A559" s="90"/>
      <c r="B559" s="94" t="s">
        <v>292</v>
      </c>
      <c r="C559" s="9">
        <f>SUM(C551:C558)-C554</f>
        <v>451307</v>
      </c>
      <c r="D559" s="9">
        <f>SUM(D551:D558)-D554-D555</f>
        <v>544973</v>
      </c>
      <c r="E559" s="9">
        <f>SUM(E551:E558)-E554-E555</f>
        <v>552075</v>
      </c>
      <c r="F559" s="9">
        <f>SUM(F551:F558)-F554-F555</f>
        <v>563465</v>
      </c>
      <c r="G559" s="9">
        <f>SUM(G551:G558)-G554-G555</f>
        <v>576777</v>
      </c>
      <c r="H559" s="332">
        <f>G559/C559</f>
        <v>1.2780147438439908</v>
      </c>
      <c r="I559" s="332">
        <f t="shared" si="19"/>
        <v>1.0236252473534293</v>
      </c>
    </row>
    <row r="560" spans="1:9" ht="13.5" thickBot="1">
      <c r="A560" s="90"/>
      <c r="B560" s="516" t="s">
        <v>10</v>
      </c>
      <c r="C560" s="9"/>
      <c r="D560" s="9"/>
      <c r="E560" s="9"/>
      <c r="F560" s="9"/>
      <c r="G560" s="9"/>
      <c r="H560" s="331"/>
      <c r="I560" s="331"/>
    </row>
    <row r="561" spans="1:9" ht="13.5" thickBot="1">
      <c r="A561" s="100"/>
      <c r="B561" s="314" t="s">
        <v>102</v>
      </c>
      <c r="C561" s="72">
        <f>SUM(C559:C560)</f>
        <v>451307</v>
      </c>
      <c r="D561" s="72">
        <f>SUM(D559:D560)</f>
        <v>544973</v>
      </c>
      <c r="E561" s="72">
        <f>SUM(E559:E560)</f>
        <v>552075</v>
      </c>
      <c r="F561" s="72">
        <f>SUM(F559:F560)</f>
        <v>563465</v>
      </c>
      <c r="G561" s="72">
        <f>SUM(G559:G560)</f>
        <v>576777</v>
      </c>
      <c r="H561" s="332">
        <f>G561/C561</f>
        <v>1.2780147438439908</v>
      </c>
      <c r="I561" s="332">
        <f t="shared" si="19"/>
        <v>1.0236252473534293</v>
      </c>
    </row>
    <row r="562" spans="1:9" ht="12.75">
      <c r="A562" s="3">
        <v>2699</v>
      </c>
      <c r="B562" s="89" t="s">
        <v>436</v>
      </c>
      <c r="C562" s="104"/>
      <c r="D562" s="104"/>
      <c r="E562" s="104"/>
      <c r="F562" s="104"/>
      <c r="G562" s="104"/>
      <c r="H562" s="331"/>
      <c r="I562" s="331"/>
    </row>
    <row r="563" spans="1:9" ht="12.75">
      <c r="A563" s="90"/>
      <c r="B563" s="91" t="s">
        <v>231</v>
      </c>
      <c r="C563" s="64">
        <f>SUM(C511+C485+C459+C536)</f>
        <v>1175440</v>
      </c>
      <c r="D563" s="64">
        <f>SUM(D511+D485+D459+D536)</f>
        <v>1175440</v>
      </c>
      <c r="E563" s="64">
        <f>SUM(E511+E485+E459+E536)</f>
        <v>1199998</v>
      </c>
      <c r="F563" s="64">
        <f>SUM(F511+F485+F459+F536)</f>
        <v>1205238</v>
      </c>
      <c r="G563" s="64">
        <f>SUM(G511+G485+G459+G536)</f>
        <v>1205238</v>
      </c>
      <c r="H563" s="331">
        <f>G563/C563</f>
        <v>1.0253505070441706</v>
      </c>
      <c r="I563" s="331">
        <f t="shared" si="19"/>
        <v>1</v>
      </c>
    </row>
    <row r="564" spans="1:9" ht="12.75">
      <c r="A564" s="90"/>
      <c r="B564" s="91" t="s">
        <v>298</v>
      </c>
      <c r="C564" s="64">
        <f>SUM(C538+C512+C486)</f>
        <v>32042</v>
      </c>
      <c r="D564" s="64">
        <f>SUM(D538+D512+D486)</f>
        <v>32042</v>
      </c>
      <c r="E564" s="64">
        <f>SUM(E538+E512+E486)</f>
        <v>34386</v>
      </c>
      <c r="F564" s="64">
        <f>SUM(F538+F512+F486)</f>
        <v>34386</v>
      </c>
      <c r="G564" s="64">
        <f>SUM(G538+G512+G486)</f>
        <v>34386</v>
      </c>
      <c r="H564" s="331">
        <f>G564/C564</f>
        <v>1.07315398539417</v>
      </c>
      <c r="I564" s="331">
        <f t="shared" si="19"/>
        <v>1</v>
      </c>
    </row>
    <row r="565" spans="1:9" ht="12.75">
      <c r="A565" s="90"/>
      <c r="B565" s="91" t="s">
        <v>208</v>
      </c>
      <c r="C565" s="64">
        <f>SUM(C539+C513+C487+C461)</f>
        <v>0</v>
      </c>
      <c r="D565" s="64">
        <f>SUM(D539+D513+D487+D461)</f>
        <v>0</v>
      </c>
      <c r="E565" s="64">
        <f>SUM(E539+E513+E487+E461)</f>
        <v>0</v>
      </c>
      <c r="F565" s="64">
        <f>SUM(F539+F513+F487+F461)</f>
        <v>0</v>
      </c>
      <c r="G565" s="64">
        <f>SUM(G539+G513+G487+G461)</f>
        <v>0</v>
      </c>
      <c r="H565" s="331"/>
      <c r="I565" s="331"/>
    </row>
    <row r="566" spans="1:9" ht="12.75">
      <c r="A566" s="90"/>
      <c r="B566" s="91" t="s">
        <v>48</v>
      </c>
      <c r="C566" s="64">
        <f aca="true" t="shared" si="20" ref="C566:G567">SUM(C540+C488+C462+C514)</f>
        <v>33462</v>
      </c>
      <c r="D566" s="64">
        <f t="shared" si="20"/>
        <v>33462</v>
      </c>
      <c r="E566" s="64">
        <f t="shared" si="20"/>
        <v>33462</v>
      </c>
      <c r="F566" s="64">
        <f t="shared" si="20"/>
        <v>23741</v>
      </c>
      <c r="G566" s="64">
        <f t="shared" si="20"/>
        <v>25520</v>
      </c>
      <c r="H566" s="331">
        <f>G566/C566</f>
        <v>0.7626561472715319</v>
      </c>
      <c r="I566" s="331">
        <f t="shared" si="19"/>
        <v>1.0749336590708058</v>
      </c>
    </row>
    <row r="567" spans="1:9" ht="12.75">
      <c r="A567" s="90"/>
      <c r="B567" s="91" t="s">
        <v>49</v>
      </c>
      <c r="C567" s="64">
        <f t="shared" si="20"/>
        <v>54834</v>
      </c>
      <c r="D567" s="64">
        <f t="shared" si="20"/>
        <v>54834</v>
      </c>
      <c r="E567" s="64">
        <f t="shared" si="20"/>
        <v>54834</v>
      </c>
      <c r="F567" s="64">
        <f t="shared" si="20"/>
        <v>58270</v>
      </c>
      <c r="G567" s="64">
        <f t="shared" si="20"/>
        <v>64216</v>
      </c>
      <c r="H567" s="331">
        <f>G567/C567</f>
        <v>1.1710982237298027</v>
      </c>
      <c r="I567" s="331">
        <f t="shared" si="19"/>
        <v>1.1020422172644586</v>
      </c>
    </row>
    <row r="568" spans="1:9" ht="12.75">
      <c r="A568" s="90"/>
      <c r="B568" s="91" t="s">
        <v>437</v>
      </c>
      <c r="C568" s="64">
        <f>SUM(C464+C542)</f>
        <v>0</v>
      </c>
      <c r="D568" s="64">
        <f>SUM(D464+D542)</f>
        <v>0</v>
      </c>
      <c r="E568" s="64">
        <f>SUM(E464+E542)</f>
        <v>9490</v>
      </c>
      <c r="F568" s="64">
        <f>SUM(F464+F542)</f>
        <v>11174</v>
      </c>
      <c r="G568" s="64">
        <f>SUM(G464+G542)+G490</f>
        <v>20782</v>
      </c>
      <c r="H568" s="331"/>
      <c r="I568" s="331">
        <f t="shared" si="19"/>
        <v>1.8598532307141578</v>
      </c>
    </row>
    <row r="569" spans="1:9" ht="12.75">
      <c r="A569" s="90"/>
      <c r="B569" s="91" t="s">
        <v>256</v>
      </c>
      <c r="C569" s="64">
        <f aca="true" t="shared" si="21" ref="C569:G570">SUM(C543+C516+C491+C465)</f>
        <v>9544</v>
      </c>
      <c r="D569" s="64">
        <f t="shared" si="21"/>
        <v>9544</v>
      </c>
      <c r="E569" s="64">
        <f t="shared" si="21"/>
        <v>9544</v>
      </c>
      <c r="F569" s="64">
        <f t="shared" si="21"/>
        <v>10693</v>
      </c>
      <c r="G569" s="64">
        <f t="shared" si="21"/>
        <v>15287</v>
      </c>
      <c r="H569" s="331">
        <f>G569/C569</f>
        <v>1.6017393126571668</v>
      </c>
      <c r="I569" s="331">
        <f t="shared" si="19"/>
        <v>1.4296268586926026</v>
      </c>
    </row>
    <row r="570" spans="1:9" ht="12.75">
      <c r="A570" s="90"/>
      <c r="B570" s="91" t="s">
        <v>257</v>
      </c>
      <c r="C570" s="64">
        <f t="shared" si="21"/>
        <v>1296</v>
      </c>
      <c r="D570" s="64">
        <f t="shared" si="21"/>
        <v>1296</v>
      </c>
      <c r="E570" s="64">
        <f t="shared" si="21"/>
        <v>1468</v>
      </c>
      <c r="F570" s="64">
        <f t="shared" si="21"/>
        <v>2497</v>
      </c>
      <c r="G570" s="64">
        <f t="shared" si="21"/>
        <v>2049</v>
      </c>
      <c r="H570" s="331">
        <f>G570/C570</f>
        <v>1.5810185185185186</v>
      </c>
      <c r="I570" s="331">
        <f t="shared" si="19"/>
        <v>0.8205847016419704</v>
      </c>
    </row>
    <row r="571" spans="1:9" ht="12.75">
      <c r="A571" s="90"/>
      <c r="B571" s="91" t="s">
        <v>50</v>
      </c>
      <c r="C571" s="64">
        <f>SUM(C518+C545+C493)</f>
        <v>0</v>
      </c>
      <c r="D571" s="64">
        <f>SUM(D518+D545+D493)</f>
        <v>0</v>
      </c>
      <c r="E571" s="64">
        <f>SUM(E518+E545+E493+E467)</f>
        <v>450</v>
      </c>
      <c r="F571" s="64">
        <f>SUM(F518+F545+F493+F467)</f>
        <v>535</v>
      </c>
      <c r="G571" s="64">
        <f>SUM(G518+G545+G493+G467)</f>
        <v>5548</v>
      </c>
      <c r="H571" s="331"/>
      <c r="I571" s="331">
        <f t="shared" si="19"/>
        <v>10.370093457943925</v>
      </c>
    </row>
    <row r="572" spans="1:9" ht="12.75">
      <c r="A572" s="90"/>
      <c r="B572" s="91" t="s">
        <v>260</v>
      </c>
      <c r="C572" s="64"/>
      <c r="D572" s="64"/>
      <c r="E572" s="64"/>
      <c r="F572" s="64"/>
      <c r="G572" s="64"/>
      <c r="H572" s="331"/>
      <c r="I572" s="331"/>
    </row>
    <row r="573" spans="1:9" ht="13.5" thickBot="1">
      <c r="A573" s="90"/>
      <c r="B573" s="91" t="s">
        <v>78</v>
      </c>
      <c r="C573" s="64">
        <f>SUM(C546+C520+C495+C547)</f>
        <v>0</v>
      </c>
      <c r="D573" s="64">
        <f>SUM(D546+D520+D495+D547)</f>
        <v>0</v>
      </c>
      <c r="E573" s="64">
        <f>SUM(E546+E520+E495+E547)</f>
        <v>1191</v>
      </c>
      <c r="F573" s="64">
        <f>SUM(F546+F520+F495+F547)</f>
        <v>13666</v>
      </c>
      <c r="G573" s="64">
        <f>SUM(G546+G520+G495+G547)</f>
        <v>16941</v>
      </c>
      <c r="H573" s="331"/>
      <c r="I573" s="331">
        <f t="shared" si="19"/>
        <v>1.2396458363822624</v>
      </c>
    </row>
    <row r="574" spans="1:9" ht="13.5" thickBot="1">
      <c r="A574" s="93"/>
      <c r="B574" s="94" t="s">
        <v>287</v>
      </c>
      <c r="C574" s="9">
        <f>SUM(C563:C573)</f>
        <v>1306618</v>
      </c>
      <c r="D574" s="9">
        <f>SUM(D563:D573)</f>
        <v>1306618</v>
      </c>
      <c r="E574" s="9">
        <f>SUM(E563:E573)</f>
        <v>1344823</v>
      </c>
      <c r="F574" s="9">
        <f>SUM(F563:F573)</f>
        <v>1360200</v>
      </c>
      <c r="G574" s="9">
        <f>SUM(G563:G573)</f>
        <v>1389967</v>
      </c>
      <c r="H574" s="332">
        <f>G574/C574</f>
        <v>1.0637898758474167</v>
      </c>
      <c r="I574" s="332">
        <f t="shared" si="19"/>
        <v>1.021884281723276</v>
      </c>
    </row>
    <row r="575" spans="1:9" ht="13.5" thickBot="1">
      <c r="A575" s="3"/>
      <c r="B575" s="313" t="s">
        <v>247</v>
      </c>
      <c r="C575" s="64">
        <f>SUM(C549+C522+C497+C471)</f>
        <v>0</v>
      </c>
      <c r="D575" s="64">
        <f>SUM(D549+D522+D497+D471)</f>
        <v>171741</v>
      </c>
      <c r="E575" s="64">
        <f>SUM(E549+E522+E497+E471)</f>
        <v>171741</v>
      </c>
      <c r="F575" s="64">
        <f>SUM(F549+F522+F497+F471)</f>
        <v>171741</v>
      </c>
      <c r="G575" s="64">
        <f>SUM(G549+G522+G497+G471)</f>
        <v>171741</v>
      </c>
      <c r="H575" s="331"/>
      <c r="I575" s="331">
        <f t="shared" si="19"/>
        <v>1</v>
      </c>
    </row>
    <row r="576" spans="1:9" ht="13.5" thickBot="1">
      <c r="A576" s="3"/>
      <c r="B576" s="314" t="s">
        <v>102</v>
      </c>
      <c r="C576" s="9">
        <f>SUM(C574:C575)</f>
        <v>1306618</v>
      </c>
      <c r="D576" s="9">
        <f>SUM(D574:D575)</f>
        <v>1478359</v>
      </c>
      <c r="E576" s="9">
        <f>SUM(E574:E575)</f>
        <v>1516564</v>
      </c>
      <c r="F576" s="9">
        <f>SUM(F574:F575)</f>
        <v>1531941</v>
      </c>
      <c r="G576" s="9">
        <f>SUM(G574:G575)</f>
        <v>1561708</v>
      </c>
      <c r="H576" s="332">
        <f>G576/C576</f>
        <v>1.195229210067518</v>
      </c>
      <c r="I576" s="332">
        <f t="shared" si="19"/>
        <v>1.0194309049761054</v>
      </c>
    </row>
    <row r="577" spans="1:9" ht="12.75">
      <c r="A577" s="90"/>
      <c r="B577" s="91" t="s">
        <v>288</v>
      </c>
      <c r="C577" s="64">
        <f aca="true" t="shared" si="22" ref="C577:G579">SUM(C524+C499+C473+C551)</f>
        <v>805342</v>
      </c>
      <c r="D577" s="64">
        <f t="shared" si="22"/>
        <v>829894</v>
      </c>
      <c r="E577" s="64">
        <f t="shared" si="22"/>
        <v>834978</v>
      </c>
      <c r="F577" s="64">
        <f t="shared" si="22"/>
        <v>816771</v>
      </c>
      <c r="G577" s="64">
        <f t="shared" si="22"/>
        <v>817246</v>
      </c>
      <c r="H577" s="331">
        <f>G577/C577</f>
        <v>1.0147812978833837</v>
      </c>
      <c r="I577" s="331">
        <f t="shared" si="19"/>
        <v>1.000581558356014</v>
      </c>
    </row>
    <row r="578" spans="1:9" ht="12.75">
      <c r="A578" s="90"/>
      <c r="B578" s="91" t="s">
        <v>289</v>
      </c>
      <c r="C578" s="64">
        <f t="shared" si="22"/>
        <v>212129</v>
      </c>
      <c r="D578" s="64">
        <f t="shared" si="22"/>
        <v>217926</v>
      </c>
      <c r="E578" s="64">
        <f t="shared" si="22"/>
        <v>219298</v>
      </c>
      <c r="F578" s="64">
        <f t="shared" si="22"/>
        <v>219511</v>
      </c>
      <c r="G578" s="64">
        <f t="shared" si="22"/>
        <v>215150</v>
      </c>
      <c r="H578" s="331">
        <f>G578/C578</f>
        <v>1.0142413342824415</v>
      </c>
      <c r="I578" s="331">
        <f t="shared" si="19"/>
        <v>0.9801331140580655</v>
      </c>
    </row>
    <row r="579" spans="1:9" ht="12.75">
      <c r="A579" s="90"/>
      <c r="B579" s="91" t="s">
        <v>290</v>
      </c>
      <c r="C579" s="64">
        <f t="shared" si="22"/>
        <v>289147</v>
      </c>
      <c r="D579" s="64">
        <f t="shared" si="22"/>
        <v>402437</v>
      </c>
      <c r="E579" s="64">
        <f t="shared" si="22"/>
        <v>431579</v>
      </c>
      <c r="F579" s="64">
        <f t="shared" si="22"/>
        <v>456134</v>
      </c>
      <c r="G579" s="64">
        <f t="shared" si="22"/>
        <v>479117</v>
      </c>
      <c r="H579" s="331">
        <f>G579/C579</f>
        <v>1.6570014560068063</v>
      </c>
      <c r="I579" s="331">
        <f t="shared" si="19"/>
        <v>1.0503865092275515</v>
      </c>
    </row>
    <row r="580" spans="1:9" ht="12.75">
      <c r="A580" s="96"/>
      <c r="B580" s="97" t="s">
        <v>413</v>
      </c>
      <c r="C580" s="98">
        <f>SUM(C554+C527+C502)</f>
        <v>0</v>
      </c>
      <c r="D580" s="98">
        <f>SUM(D554+D527+D502)</f>
        <v>0</v>
      </c>
      <c r="E580" s="98">
        <f>SUM(E554+E527+E502)</f>
        <v>0</v>
      </c>
      <c r="F580" s="98">
        <f>SUM(F554+F527+F502)</f>
        <v>0</v>
      </c>
      <c r="G580" s="98">
        <f>SUM(G554+G527+G502)</f>
        <v>0</v>
      </c>
      <c r="H580" s="331"/>
      <c r="I580" s="331"/>
    </row>
    <row r="581" spans="1:9" ht="12.75">
      <c r="A581" s="96"/>
      <c r="B581" s="97" t="s">
        <v>317</v>
      </c>
      <c r="C581" s="98"/>
      <c r="D581" s="98">
        <f>SUM(D555+D528+D503)</f>
        <v>92561</v>
      </c>
      <c r="E581" s="98">
        <f>SUM(E555+E528+E503)</f>
        <v>92561</v>
      </c>
      <c r="F581" s="98">
        <f>SUM(F555+F528+F503)</f>
        <v>92561</v>
      </c>
      <c r="G581" s="98">
        <f>SUM(G555+G528+G503)</f>
        <v>92561</v>
      </c>
      <c r="H581" s="331"/>
      <c r="I581" s="331">
        <f t="shared" si="19"/>
        <v>1</v>
      </c>
    </row>
    <row r="582" spans="1:9" ht="12.75">
      <c r="A582" s="90"/>
      <c r="B582" s="64" t="s">
        <v>395</v>
      </c>
      <c r="C582" s="64"/>
      <c r="D582" s="64"/>
      <c r="E582" s="64"/>
      <c r="F582" s="64"/>
      <c r="G582" s="64"/>
      <c r="H582" s="331"/>
      <c r="I582" s="331"/>
    </row>
    <row r="583" spans="1:9" ht="12.75">
      <c r="A583" s="90"/>
      <c r="B583" s="296" t="s">
        <v>728</v>
      </c>
      <c r="C583" s="64">
        <f>SUM(C530)</f>
        <v>0</v>
      </c>
      <c r="D583" s="64">
        <f>SUM(D530)</f>
        <v>0</v>
      </c>
      <c r="E583" s="64">
        <f>SUM(E530)</f>
        <v>292</v>
      </c>
      <c r="F583" s="64">
        <f>SUM(F530+F557)</f>
        <v>6804</v>
      </c>
      <c r="G583" s="64">
        <f>SUM(G530+G557)+G505</f>
        <v>7123</v>
      </c>
      <c r="H583" s="331"/>
      <c r="I583" s="331">
        <f t="shared" si="19"/>
        <v>1.0468841857730746</v>
      </c>
    </row>
    <row r="584" spans="1:9" ht="13.5" thickBot="1">
      <c r="A584" s="90"/>
      <c r="B584" s="91" t="s">
        <v>291</v>
      </c>
      <c r="C584" s="64">
        <f>SUM(C531+C506+C480+C558)</f>
        <v>0</v>
      </c>
      <c r="D584" s="64">
        <f>SUM(D531+D506+D480+D558)</f>
        <v>28102</v>
      </c>
      <c r="E584" s="64">
        <f>SUM(E531+E506+E480+E558)</f>
        <v>30417</v>
      </c>
      <c r="F584" s="64">
        <f>SUM(F531+F506+F480+F558)</f>
        <v>32721</v>
      </c>
      <c r="G584" s="64">
        <f>SUM(G531+G506+G480+G558)</f>
        <v>43072</v>
      </c>
      <c r="H584" s="331"/>
      <c r="I584" s="331">
        <f t="shared" si="19"/>
        <v>1.3163411876165154</v>
      </c>
    </row>
    <row r="585" spans="1:9" ht="13.5" thickBot="1">
      <c r="A585" s="90"/>
      <c r="B585" s="94" t="s">
        <v>292</v>
      </c>
      <c r="C585" s="9">
        <f>SUM(C577:C584)-C580</f>
        <v>1306618</v>
      </c>
      <c r="D585" s="9">
        <f>SUM(D577:D584)-D580-D581</f>
        <v>1478359</v>
      </c>
      <c r="E585" s="9">
        <f>SUM(E577:E584)-E580-E581</f>
        <v>1516564</v>
      </c>
      <c r="F585" s="9">
        <f>SUM(F577:F584)-F580-F581</f>
        <v>1531941</v>
      </c>
      <c r="G585" s="9">
        <f>SUM(G577:G584)-G580-G581</f>
        <v>1561708</v>
      </c>
      <c r="H585" s="332">
        <f>G585/C585</f>
        <v>1.195229210067518</v>
      </c>
      <c r="I585" s="332">
        <f t="shared" si="19"/>
        <v>1.0194309049761054</v>
      </c>
    </row>
    <row r="586" spans="1:9" ht="13.5" thickBot="1">
      <c r="A586" s="90"/>
      <c r="B586" s="516" t="s">
        <v>10</v>
      </c>
      <c r="C586" s="517">
        <f>SUM(C560+C533+C508+C482)</f>
        <v>0</v>
      </c>
      <c r="D586" s="517">
        <f>SUM(D560+D533+D508+D482)</f>
        <v>0</v>
      </c>
      <c r="E586" s="517">
        <f>SUM(E560+E533+E508+E482)</f>
        <v>0</v>
      </c>
      <c r="F586" s="517">
        <f>SUM(F560+F533+F508+F482)</f>
        <v>0</v>
      </c>
      <c r="G586" s="517">
        <f>SUM(G560+G533+G508+G482)</f>
        <v>0</v>
      </c>
      <c r="H586" s="331"/>
      <c r="I586" s="331"/>
    </row>
    <row r="587" spans="1:9" ht="13.5" thickBot="1">
      <c r="A587" s="100"/>
      <c r="B587" s="314" t="s">
        <v>102</v>
      </c>
      <c r="C587" s="72">
        <f>SUM(C585:C586)</f>
        <v>1306618</v>
      </c>
      <c r="D587" s="72">
        <f>SUM(D585:D586)</f>
        <v>1478359</v>
      </c>
      <c r="E587" s="72">
        <f>SUM(E585:E586)</f>
        <v>1516564</v>
      </c>
      <c r="F587" s="72">
        <f>SUM(F585:F586)</f>
        <v>1531941</v>
      </c>
      <c r="G587" s="72">
        <f>SUM(G585:G586)</f>
        <v>1561708</v>
      </c>
      <c r="H587" s="332">
        <f>G587/C587</f>
        <v>1.195229210067518</v>
      </c>
      <c r="I587" s="332">
        <f t="shared" si="19"/>
        <v>1.0194309049761054</v>
      </c>
    </row>
    <row r="588" spans="1:9" ht="12.75">
      <c r="A588" s="3">
        <v>2705</v>
      </c>
      <c r="B588" s="89" t="s">
        <v>439</v>
      </c>
      <c r="C588" s="104"/>
      <c r="D588" s="104"/>
      <c r="E588" s="104"/>
      <c r="F588" s="104"/>
      <c r="G588" s="104"/>
      <c r="H588" s="331"/>
      <c r="I588" s="331"/>
    </row>
    <row r="589" spans="1:9" ht="12.75">
      <c r="A589" s="90"/>
      <c r="B589" s="91" t="s">
        <v>231</v>
      </c>
      <c r="C589" s="64">
        <v>407934</v>
      </c>
      <c r="D589" s="64">
        <v>407934</v>
      </c>
      <c r="E589" s="64">
        <v>411274</v>
      </c>
      <c r="F589" s="64">
        <v>416322</v>
      </c>
      <c r="G589" s="64">
        <v>416322</v>
      </c>
      <c r="H589" s="331">
        <f aca="true" t="shared" si="23" ref="H589:H652">G589/C589</f>
        <v>1.0205621497595199</v>
      </c>
      <c r="I589" s="331">
        <f aca="true" t="shared" si="24" ref="I589:I652">G589/F589</f>
        <v>1</v>
      </c>
    </row>
    <row r="590" spans="1:9" ht="12.75">
      <c r="A590" s="90"/>
      <c r="B590" s="91" t="s">
        <v>298</v>
      </c>
      <c r="C590" s="64">
        <v>3539</v>
      </c>
      <c r="D590" s="64">
        <v>3539</v>
      </c>
      <c r="E590" s="64">
        <v>3539</v>
      </c>
      <c r="F590" s="64">
        <v>3539</v>
      </c>
      <c r="G590" s="64">
        <v>3539</v>
      </c>
      <c r="H590" s="331">
        <f t="shared" si="23"/>
        <v>1</v>
      </c>
      <c r="I590" s="331">
        <f t="shared" si="24"/>
        <v>1</v>
      </c>
    </row>
    <row r="591" spans="1:9" ht="12.75">
      <c r="A591" s="90"/>
      <c r="B591" s="91" t="s">
        <v>208</v>
      </c>
      <c r="C591" s="64"/>
      <c r="D591" s="64"/>
      <c r="E591" s="64"/>
      <c r="F591" s="64"/>
      <c r="G591" s="64"/>
      <c r="H591" s="331"/>
      <c r="I591" s="331"/>
    </row>
    <row r="592" spans="1:9" ht="12.75">
      <c r="A592" s="90"/>
      <c r="B592" s="91" t="s">
        <v>48</v>
      </c>
      <c r="C592" s="64">
        <v>12308</v>
      </c>
      <c r="D592" s="64">
        <v>12308</v>
      </c>
      <c r="E592" s="64">
        <v>12308</v>
      </c>
      <c r="F592" s="64">
        <v>12308</v>
      </c>
      <c r="G592" s="64">
        <v>13054</v>
      </c>
      <c r="H592" s="331">
        <f t="shared" si="23"/>
        <v>1.060610984725382</v>
      </c>
      <c r="I592" s="331">
        <f t="shared" si="24"/>
        <v>1.060610984725382</v>
      </c>
    </row>
    <row r="593" spans="1:9" ht="12.75">
      <c r="A593" s="90"/>
      <c r="B593" s="91" t="s">
        <v>49</v>
      </c>
      <c r="C593" s="64">
        <v>5327</v>
      </c>
      <c r="D593" s="64">
        <v>5327</v>
      </c>
      <c r="E593" s="64">
        <v>5327</v>
      </c>
      <c r="F593" s="64">
        <v>5327</v>
      </c>
      <c r="G593" s="64">
        <v>4714</v>
      </c>
      <c r="H593" s="331">
        <f t="shared" si="23"/>
        <v>0.8849258494462174</v>
      </c>
      <c r="I593" s="331">
        <f t="shared" si="24"/>
        <v>0.8849258494462174</v>
      </c>
    </row>
    <row r="594" spans="1:9" ht="12.75">
      <c r="A594" s="90"/>
      <c r="B594" s="91" t="s">
        <v>256</v>
      </c>
      <c r="C594" s="64">
        <v>1331</v>
      </c>
      <c r="D594" s="64">
        <v>1331</v>
      </c>
      <c r="E594" s="64">
        <v>1331</v>
      </c>
      <c r="F594" s="64">
        <v>1331</v>
      </c>
      <c r="G594" s="64">
        <v>2697</v>
      </c>
      <c r="H594" s="331">
        <f t="shared" si="23"/>
        <v>2.0262960180315552</v>
      </c>
      <c r="I594" s="331">
        <f t="shared" si="24"/>
        <v>2.0262960180315552</v>
      </c>
    </row>
    <row r="595" spans="1:9" ht="12.75">
      <c r="A595" s="90"/>
      <c r="B595" s="91" t="s">
        <v>257</v>
      </c>
      <c r="C595" s="64">
        <v>100</v>
      </c>
      <c r="D595" s="64">
        <v>100</v>
      </c>
      <c r="E595" s="64">
        <v>100</v>
      </c>
      <c r="F595" s="64">
        <v>100</v>
      </c>
      <c r="G595" s="64">
        <v>132</v>
      </c>
      <c r="H595" s="331">
        <f t="shared" si="23"/>
        <v>1.32</v>
      </c>
      <c r="I595" s="331">
        <f t="shared" si="24"/>
        <v>1.32</v>
      </c>
    </row>
    <row r="596" spans="1:9" ht="12.75">
      <c r="A596" s="90"/>
      <c r="B596" s="91" t="s">
        <v>50</v>
      </c>
      <c r="C596" s="64"/>
      <c r="D596" s="64"/>
      <c r="E596" s="64"/>
      <c r="F596" s="64">
        <v>10864</v>
      </c>
      <c r="G596" s="64">
        <v>10864</v>
      </c>
      <c r="H596" s="331"/>
      <c r="I596" s="331">
        <f t="shared" si="24"/>
        <v>1</v>
      </c>
    </row>
    <row r="597" spans="1:9" ht="12.75">
      <c r="A597" s="90"/>
      <c r="B597" s="91" t="s">
        <v>54</v>
      </c>
      <c r="C597" s="64"/>
      <c r="D597" s="64"/>
      <c r="E597" s="64"/>
      <c r="F597" s="64"/>
      <c r="G597" s="64"/>
      <c r="H597" s="331"/>
      <c r="I597" s="331"/>
    </row>
    <row r="598" spans="1:9" ht="13.5" thickBot="1">
      <c r="A598" s="90"/>
      <c r="B598" s="91" t="s">
        <v>78</v>
      </c>
      <c r="C598" s="64"/>
      <c r="D598" s="64"/>
      <c r="E598" s="64"/>
      <c r="F598" s="64">
        <v>11248</v>
      </c>
      <c r="G598" s="64">
        <v>11398</v>
      </c>
      <c r="H598" s="331"/>
      <c r="I598" s="331">
        <f t="shared" si="24"/>
        <v>1.0133357041251778</v>
      </c>
    </row>
    <row r="599" spans="1:9" ht="13.5" thickBot="1">
      <c r="A599" s="93"/>
      <c r="B599" s="94" t="s">
        <v>287</v>
      </c>
      <c r="C599" s="9">
        <f>SUM(C589:C598)</f>
        <v>430539</v>
      </c>
      <c r="D599" s="9">
        <f>SUM(D589:D598)</f>
        <v>430539</v>
      </c>
      <c r="E599" s="9">
        <f>SUM(E589:E598)</f>
        <v>433879</v>
      </c>
      <c r="F599" s="9">
        <f>SUM(F589:F598)</f>
        <v>461039</v>
      </c>
      <c r="G599" s="9">
        <f>SUM(G589:G598)</f>
        <v>462720</v>
      </c>
      <c r="H599" s="332">
        <f t="shared" si="23"/>
        <v>1.0747458418401121</v>
      </c>
      <c r="I599" s="332">
        <f t="shared" si="24"/>
        <v>1.003646112367934</v>
      </c>
    </row>
    <row r="600" spans="1:9" ht="13.5" thickBot="1">
      <c r="A600" s="3"/>
      <c r="B600" s="313" t="s">
        <v>247</v>
      </c>
      <c r="C600" s="64"/>
      <c r="D600" s="64">
        <v>9048</v>
      </c>
      <c r="E600" s="64">
        <v>9048</v>
      </c>
      <c r="F600" s="64">
        <v>9048</v>
      </c>
      <c r="G600" s="64">
        <v>9048</v>
      </c>
      <c r="H600" s="331"/>
      <c r="I600" s="331">
        <f t="shared" si="24"/>
        <v>1</v>
      </c>
    </row>
    <row r="601" spans="1:9" ht="13.5" thickBot="1">
      <c r="A601" s="3"/>
      <c r="B601" s="314" t="s">
        <v>102</v>
      </c>
      <c r="C601" s="9">
        <f>SUM(C599:C600)</f>
        <v>430539</v>
      </c>
      <c r="D601" s="9">
        <f>SUM(D599:D600)</f>
        <v>439587</v>
      </c>
      <c r="E601" s="9">
        <f>SUM(E599:E600)</f>
        <v>442927</v>
      </c>
      <c r="F601" s="9">
        <f>SUM(F599:F600)</f>
        <v>470087</v>
      </c>
      <c r="G601" s="9">
        <f>SUM(G599:G600)</f>
        <v>471768</v>
      </c>
      <c r="H601" s="332">
        <f t="shared" si="23"/>
        <v>1.0957613595980853</v>
      </c>
      <c r="I601" s="332">
        <f t="shared" si="24"/>
        <v>1.0035759338165062</v>
      </c>
    </row>
    <row r="602" spans="1:9" ht="12.75">
      <c r="A602" s="90"/>
      <c r="B602" s="91" t="s">
        <v>288</v>
      </c>
      <c r="C602" s="64">
        <v>288093</v>
      </c>
      <c r="D602" s="64">
        <v>289703</v>
      </c>
      <c r="E602" s="64">
        <v>289969</v>
      </c>
      <c r="F602" s="64">
        <v>298859</v>
      </c>
      <c r="G602" s="64">
        <v>296189</v>
      </c>
      <c r="H602" s="331">
        <f t="shared" si="23"/>
        <v>1.0281020364951596</v>
      </c>
      <c r="I602" s="331">
        <f t="shared" si="24"/>
        <v>0.9910660211002513</v>
      </c>
    </row>
    <row r="603" spans="1:9" ht="12.75">
      <c r="A603" s="90"/>
      <c r="B603" s="91" t="s">
        <v>289</v>
      </c>
      <c r="C603" s="64">
        <v>73506</v>
      </c>
      <c r="D603" s="64">
        <v>73941</v>
      </c>
      <c r="E603" s="64">
        <v>74013</v>
      </c>
      <c r="F603" s="64">
        <v>56818</v>
      </c>
      <c r="G603" s="64">
        <v>56097</v>
      </c>
      <c r="H603" s="331">
        <f t="shared" si="23"/>
        <v>0.763162190841564</v>
      </c>
      <c r="I603" s="331">
        <f t="shared" si="24"/>
        <v>0.98731035939315</v>
      </c>
    </row>
    <row r="604" spans="1:9" ht="12.75">
      <c r="A604" s="90"/>
      <c r="B604" s="91" t="s">
        <v>290</v>
      </c>
      <c r="C604" s="64">
        <v>68940</v>
      </c>
      <c r="D604" s="64">
        <v>75943</v>
      </c>
      <c r="E604" s="64">
        <v>78945</v>
      </c>
      <c r="F604" s="64">
        <v>85071</v>
      </c>
      <c r="G604" s="64">
        <v>89618</v>
      </c>
      <c r="H604" s="331">
        <f t="shared" si="23"/>
        <v>1.299941978532057</v>
      </c>
      <c r="I604" s="331">
        <f t="shared" si="24"/>
        <v>1.053449471617825</v>
      </c>
    </row>
    <row r="605" spans="1:9" ht="12.75">
      <c r="A605" s="96"/>
      <c r="B605" s="97" t="s">
        <v>413</v>
      </c>
      <c r="C605" s="98"/>
      <c r="D605" s="98"/>
      <c r="E605" s="98"/>
      <c r="F605" s="98"/>
      <c r="G605" s="98"/>
      <c r="H605" s="331"/>
      <c r="I605" s="331"/>
    </row>
    <row r="606" spans="1:9" ht="12.75">
      <c r="A606" s="96"/>
      <c r="B606" s="97" t="s">
        <v>317</v>
      </c>
      <c r="C606" s="98"/>
      <c r="D606" s="98"/>
      <c r="E606" s="98"/>
      <c r="F606" s="98"/>
      <c r="G606" s="98"/>
      <c r="H606" s="331"/>
      <c r="I606" s="331"/>
    </row>
    <row r="607" spans="1:9" ht="12.75">
      <c r="A607" s="90"/>
      <c r="B607" s="64" t="s">
        <v>395</v>
      </c>
      <c r="C607" s="64"/>
      <c r="D607" s="64"/>
      <c r="E607" s="64"/>
      <c r="F607" s="64"/>
      <c r="G607" s="64"/>
      <c r="H607" s="331"/>
      <c r="I607" s="331"/>
    </row>
    <row r="608" spans="1:9" ht="12.75">
      <c r="A608" s="90"/>
      <c r="B608" s="296" t="s">
        <v>728</v>
      </c>
      <c r="C608" s="64"/>
      <c r="D608" s="64"/>
      <c r="E608" s="64"/>
      <c r="F608" s="64">
        <v>7996</v>
      </c>
      <c r="G608" s="64">
        <v>8258</v>
      </c>
      <c r="H608" s="331"/>
      <c r="I608" s="331">
        <f t="shared" si="24"/>
        <v>1.0327663831915959</v>
      </c>
    </row>
    <row r="609" spans="1:9" ht="13.5" thickBot="1">
      <c r="A609" s="90"/>
      <c r="B609" s="91" t="s">
        <v>291</v>
      </c>
      <c r="C609" s="64"/>
      <c r="D609" s="64"/>
      <c r="E609" s="64"/>
      <c r="F609" s="64">
        <v>21343</v>
      </c>
      <c r="G609" s="64">
        <v>21606</v>
      </c>
      <c r="H609" s="331"/>
      <c r="I609" s="331">
        <f t="shared" si="24"/>
        <v>1.0123225413484516</v>
      </c>
    </row>
    <row r="610" spans="1:9" ht="13.5" thickBot="1">
      <c r="A610" s="90"/>
      <c r="B610" s="94" t="s">
        <v>292</v>
      </c>
      <c r="C610" s="9">
        <f>SUM(C602:C609)-C605</f>
        <v>430539</v>
      </c>
      <c r="D610" s="9">
        <f>SUM(D602:D609)-D605</f>
        <v>439587</v>
      </c>
      <c r="E610" s="9">
        <f>SUM(E602:E609)-E605</f>
        <v>442927</v>
      </c>
      <c r="F610" s="9">
        <f>SUM(F602:F609)-F605</f>
        <v>470087</v>
      </c>
      <c r="G610" s="9">
        <f>SUM(G602:G609)-G605</f>
        <v>471768</v>
      </c>
      <c r="H610" s="332">
        <f t="shared" si="23"/>
        <v>1.0957613595980853</v>
      </c>
      <c r="I610" s="332">
        <f t="shared" si="24"/>
        <v>1.0035759338165062</v>
      </c>
    </row>
    <row r="611" spans="1:9" ht="13.5" thickBot="1">
      <c r="A611" s="90"/>
      <c r="B611" s="516" t="s">
        <v>10</v>
      </c>
      <c r="C611" s="517"/>
      <c r="D611" s="517"/>
      <c r="E611" s="517"/>
      <c r="F611" s="517"/>
      <c r="G611" s="517"/>
      <c r="H611" s="331"/>
      <c r="I611" s="331"/>
    </row>
    <row r="612" spans="1:9" ht="13.5" thickBot="1">
      <c r="A612" s="100"/>
      <c r="B612" s="314" t="s">
        <v>102</v>
      </c>
      <c r="C612" s="72">
        <f>SUM(C610:C611)</f>
        <v>430539</v>
      </c>
      <c r="D612" s="72">
        <f>SUM(D610:D611)</f>
        <v>439587</v>
      </c>
      <c r="E612" s="72">
        <f>SUM(E610:E611)</f>
        <v>442927</v>
      </c>
      <c r="F612" s="72">
        <f>SUM(F610:F611)</f>
        <v>470087</v>
      </c>
      <c r="G612" s="72">
        <f>SUM(G610:G611)</f>
        <v>471768</v>
      </c>
      <c r="H612" s="332">
        <f t="shared" si="23"/>
        <v>1.0957613595980853</v>
      </c>
      <c r="I612" s="332">
        <f t="shared" si="24"/>
        <v>1.0035759338165062</v>
      </c>
    </row>
    <row r="613" spans="1:9" ht="12.75">
      <c r="A613" s="3">
        <v>2780</v>
      </c>
      <c r="B613" s="89" t="s">
        <v>440</v>
      </c>
      <c r="C613" s="104"/>
      <c r="D613" s="104"/>
      <c r="E613" s="104"/>
      <c r="F613" s="104"/>
      <c r="G613" s="104"/>
      <c r="H613" s="331"/>
      <c r="I613" s="331"/>
    </row>
    <row r="614" spans="1:9" ht="12.75">
      <c r="A614" s="90"/>
      <c r="B614" s="91" t="s">
        <v>231</v>
      </c>
      <c r="C614" s="64">
        <f aca="true" t="shared" si="25" ref="C614:D621">SUM(C589)</f>
        <v>407934</v>
      </c>
      <c r="D614" s="64">
        <f t="shared" si="25"/>
        <v>407934</v>
      </c>
      <c r="E614" s="64">
        <f aca="true" t="shared" si="26" ref="E614:F623">SUM(E589)</f>
        <v>411274</v>
      </c>
      <c r="F614" s="64">
        <f t="shared" si="26"/>
        <v>416322</v>
      </c>
      <c r="G614" s="64">
        <f aca="true" t="shared" si="27" ref="G614:G623">SUM(G589)</f>
        <v>416322</v>
      </c>
      <c r="H614" s="331">
        <f t="shared" si="23"/>
        <v>1.0205621497595199</v>
      </c>
      <c r="I614" s="331">
        <f t="shared" si="24"/>
        <v>1</v>
      </c>
    </row>
    <row r="615" spans="1:9" ht="12.75">
      <c r="A615" s="90"/>
      <c r="B615" s="91" t="s">
        <v>298</v>
      </c>
      <c r="C615" s="64">
        <f t="shared" si="25"/>
        <v>3539</v>
      </c>
      <c r="D615" s="64">
        <f t="shared" si="25"/>
        <v>3539</v>
      </c>
      <c r="E615" s="64">
        <f t="shared" si="26"/>
        <v>3539</v>
      </c>
      <c r="F615" s="64">
        <f t="shared" si="26"/>
        <v>3539</v>
      </c>
      <c r="G615" s="64">
        <f t="shared" si="27"/>
        <v>3539</v>
      </c>
      <c r="H615" s="331">
        <f t="shared" si="23"/>
        <v>1</v>
      </c>
      <c r="I615" s="331">
        <f t="shared" si="24"/>
        <v>1</v>
      </c>
    </row>
    <row r="616" spans="1:9" ht="12.75">
      <c r="A616" s="90"/>
      <c r="B616" s="91" t="s">
        <v>208</v>
      </c>
      <c r="C616" s="64">
        <f t="shared" si="25"/>
        <v>0</v>
      </c>
      <c r="D616" s="64">
        <f t="shared" si="25"/>
        <v>0</v>
      </c>
      <c r="E616" s="64">
        <f t="shared" si="26"/>
        <v>0</v>
      </c>
      <c r="F616" s="64">
        <f t="shared" si="26"/>
        <v>0</v>
      </c>
      <c r="G616" s="64">
        <f t="shared" si="27"/>
        <v>0</v>
      </c>
      <c r="H616" s="331"/>
      <c r="I616" s="331"/>
    </row>
    <row r="617" spans="1:9" ht="12.75">
      <c r="A617" s="90"/>
      <c r="B617" s="91" t="s">
        <v>48</v>
      </c>
      <c r="C617" s="64">
        <f t="shared" si="25"/>
        <v>12308</v>
      </c>
      <c r="D617" s="64">
        <f t="shared" si="25"/>
        <v>12308</v>
      </c>
      <c r="E617" s="64">
        <f t="shared" si="26"/>
        <v>12308</v>
      </c>
      <c r="F617" s="64">
        <f t="shared" si="26"/>
        <v>12308</v>
      </c>
      <c r="G617" s="64">
        <f t="shared" si="27"/>
        <v>13054</v>
      </c>
      <c r="H617" s="331">
        <f t="shared" si="23"/>
        <v>1.060610984725382</v>
      </c>
      <c r="I617" s="331">
        <f t="shared" si="24"/>
        <v>1.060610984725382</v>
      </c>
    </row>
    <row r="618" spans="1:9" ht="12.75">
      <c r="A618" s="90"/>
      <c r="B618" s="91" t="s">
        <v>49</v>
      </c>
      <c r="C618" s="64">
        <f t="shared" si="25"/>
        <v>5327</v>
      </c>
      <c r="D618" s="64">
        <f t="shared" si="25"/>
        <v>5327</v>
      </c>
      <c r="E618" s="64">
        <f t="shared" si="26"/>
        <v>5327</v>
      </c>
      <c r="F618" s="64">
        <f t="shared" si="26"/>
        <v>5327</v>
      </c>
      <c r="G618" s="64">
        <f t="shared" si="27"/>
        <v>4714</v>
      </c>
      <c r="H618" s="331">
        <f t="shared" si="23"/>
        <v>0.8849258494462174</v>
      </c>
      <c r="I618" s="331">
        <f t="shared" si="24"/>
        <v>0.8849258494462174</v>
      </c>
    </row>
    <row r="619" spans="1:9" ht="12.75">
      <c r="A619" s="90"/>
      <c r="B619" s="91" t="s">
        <v>256</v>
      </c>
      <c r="C619" s="64">
        <f t="shared" si="25"/>
        <v>1331</v>
      </c>
      <c r="D619" s="64">
        <f t="shared" si="25"/>
        <v>1331</v>
      </c>
      <c r="E619" s="64">
        <f t="shared" si="26"/>
        <v>1331</v>
      </c>
      <c r="F619" s="64">
        <f t="shared" si="26"/>
        <v>1331</v>
      </c>
      <c r="G619" s="64">
        <f t="shared" si="27"/>
        <v>2697</v>
      </c>
      <c r="H619" s="331">
        <f t="shared" si="23"/>
        <v>2.0262960180315552</v>
      </c>
      <c r="I619" s="331">
        <f t="shared" si="24"/>
        <v>2.0262960180315552</v>
      </c>
    </row>
    <row r="620" spans="1:9" ht="12.75">
      <c r="A620" s="90"/>
      <c r="B620" s="91" t="s">
        <v>257</v>
      </c>
      <c r="C620" s="64">
        <f t="shared" si="25"/>
        <v>100</v>
      </c>
      <c r="D620" s="64">
        <f t="shared" si="25"/>
        <v>100</v>
      </c>
      <c r="E620" s="64">
        <f t="shared" si="26"/>
        <v>100</v>
      </c>
      <c r="F620" s="64">
        <f t="shared" si="26"/>
        <v>100</v>
      </c>
      <c r="G620" s="64">
        <f t="shared" si="27"/>
        <v>132</v>
      </c>
      <c r="H620" s="331">
        <f t="shared" si="23"/>
        <v>1.32</v>
      </c>
      <c r="I620" s="331">
        <f t="shared" si="24"/>
        <v>1.32</v>
      </c>
    </row>
    <row r="621" spans="1:9" ht="12.75">
      <c r="A621" s="90"/>
      <c r="B621" s="91" t="s">
        <v>50</v>
      </c>
      <c r="C621" s="64">
        <f t="shared" si="25"/>
        <v>0</v>
      </c>
      <c r="D621" s="64">
        <f t="shared" si="25"/>
        <v>0</v>
      </c>
      <c r="E621" s="64">
        <f t="shared" si="26"/>
        <v>0</v>
      </c>
      <c r="F621" s="64">
        <f t="shared" si="26"/>
        <v>10864</v>
      </c>
      <c r="G621" s="64">
        <f t="shared" si="27"/>
        <v>10864</v>
      </c>
      <c r="H621" s="331"/>
      <c r="I621" s="331">
        <f t="shared" si="24"/>
        <v>1</v>
      </c>
    </row>
    <row r="622" spans="1:9" ht="12.75">
      <c r="A622" s="90"/>
      <c r="B622" s="91" t="s">
        <v>54</v>
      </c>
      <c r="C622" s="64">
        <f>SUM(C597)</f>
        <v>0</v>
      </c>
      <c r="D622" s="64">
        <f>SUM(D597)</f>
        <v>0</v>
      </c>
      <c r="E622" s="64">
        <f t="shared" si="26"/>
        <v>0</v>
      </c>
      <c r="F622" s="64">
        <f t="shared" si="26"/>
        <v>0</v>
      </c>
      <c r="G622" s="64">
        <f t="shared" si="27"/>
        <v>0</v>
      </c>
      <c r="H622" s="331"/>
      <c r="I622" s="331"/>
    </row>
    <row r="623" spans="1:9" ht="13.5" thickBot="1">
      <c r="A623" s="90"/>
      <c r="B623" s="91" t="s">
        <v>78</v>
      </c>
      <c r="C623" s="64">
        <f>SUM(C598)</f>
        <v>0</v>
      </c>
      <c r="D623" s="64">
        <f>SUM(D598)</f>
        <v>0</v>
      </c>
      <c r="E623" s="64">
        <f t="shared" si="26"/>
        <v>0</v>
      </c>
      <c r="F623" s="64">
        <f t="shared" si="26"/>
        <v>11248</v>
      </c>
      <c r="G623" s="64">
        <f t="shared" si="27"/>
        <v>11398</v>
      </c>
      <c r="H623" s="331"/>
      <c r="I623" s="331">
        <f t="shared" si="24"/>
        <v>1.0133357041251778</v>
      </c>
    </row>
    <row r="624" spans="1:9" ht="13.5" thickBot="1">
      <c r="A624" s="93"/>
      <c r="B624" s="94" t="s">
        <v>287</v>
      </c>
      <c r="C624" s="9">
        <f>SUM(C614:C623)</f>
        <v>430539</v>
      </c>
      <c r="D624" s="9">
        <f>SUM(D614:D623)</f>
        <v>430539</v>
      </c>
      <c r="E624" s="9">
        <f>SUM(E614:E623)</f>
        <v>433879</v>
      </c>
      <c r="F624" s="9">
        <f>SUM(F614:F623)</f>
        <v>461039</v>
      </c>
      <c r="G624" s="9">
        <f>SUM(G614:G623)</f>
        <v>462720</v>
      </c>
      <c r="H624" s="332">
        <f t="shared" si="23"/>
        <v>1.0747458418401121</v>
      </c>
      <c r="I624" s="332">
        <f t="shared" si="24"/>
        <v>1.003646112367934</v>
      </c>
    </row>
    <row r="625" spans="1:9" ht="13.5" thickBot="1">
      <c r="A625" s="3"/>
      <c r="B625" s="313" t="s">
        <v>247</v>
      </c>
      <c r="C625" s="64">
        <f>SUM(C600)</f>
        <v>0</v>
      </c>
      <c r="D625" s="64">
        <f>SUM(D600)</f>
        <v>9048</v>
      </c>
      <c r="E625" s="64">
        <f>SUM(E600)</f>
        <v>9048</v>
      </c>
      <c r="F625" s="64">
        <f>SUM(F600)</f>
        <v>9048</v>
      </c>
      <c r="G625" s="64">
        <f>SUM(G600)</f>
        <v>9048</v>
      </c>
      <c r="H625" s="331"/>
      <c r="I625" s="331">
        <f t="shared" si="24"/>
        <v>1</v>
      </c>
    </row>
    <row r="626" spans="1:9" ht="13.5" thickBot="1">
      <c r="A626" s="3"/>
      <c r="B626" s="314" t="s">
        <v>102</v>
      </c>
      <c r="C626" s="9">
        <f>SUM(C624:C625)</f>
        <v>430539</v>
      </c>
      <c r="D626" s="9">
        <f>SUM(D624:D625)</f>
        <v>439587</v>
      </c>
      <c r="E626" s="9">
        <f>SUM(E624:E625)</f>
        <v>442927</v>
      </c>
      <c r="F626" s="9">
        <f>SUM(F624:F625)</f>
        <v>470087</v>
      </c>
      <c r="G626" s="9">
        <f>SUM(G624:G625)</f>
        <v>471768</v>
      </c>
      <c r="H626" s="332">
        <f t="shared" si="23"/>
        <v>1.0957613595980853</v>
      </c>
      <c r="I626" s="332">
        <f t="shared" si="24"/>
        <v>1.0035759338165062</v>
      </c>
    </row>
    <row r="627" spans="1:9" ht="12.75">
      <c r="A627" s="90"/>
      <c r="B627" s="91" t="s">
        <v>288</v>
      </c>
      <c r="C627" s="64">
        <f aca="true" t="shared" si="28" ref="C627:D630">SUM(C602)</f>
        <v>288093</v>
      </c>
      <c r="D627" s="64">
        <f t="shared" si="28"/>
        <v>289703</v>
      </c>
      <c r="E627" s="64">
        <f aca="true" t="shared" si="29" ref="E627:F630">SUM(E602)</f>
        <v>289969</v>
      </c>
      <c r="F627" s="64">
        <f t="shared" si="29"/>
        <v>298859</v>
      </c>
      <c r="G627" s="64">
        <f>SUM(G602)</f>
        <v>296189</v>
      </c>
      <c r="H627" s="331">
        <f t="shared" si="23"/>
        <v>1.0281020364951596</v>
      </c>
      <c r="I627" s="331">
        <f t="shared" si="24"/>
        <v>0.9910660211002513</v>
      </c>
    </row>
    <row r="628" spans="1:9" ht="12.75">
      <c r="A628" s="90"/>
      <c r="B628" s="91" t="s">
        <v>289</v>
      </c>
      <c r="C628" s="64">
        <f t="shared" si="28"/>
        <v>73506</v>
      </c>
      <c r="D628" s="64">
        <f t="shared" si="28"/>
        <v>73941</v>
      </c>
      <c r="E628" s="64">
        <f t="shared" si="29"/>
        <v>74013</v>
      </c>
      <c r="F628" s="64">
        <f t="shared" si="29"/>
        <v>56818</v>
      </c>
      <c r="G628" s="64">
        <f>SUM(G603)</f>
        <v>56097</v>
      </c>
      <c r="H628" s="331">
        <f t="shared" si="23"/>
        <v>0.763162190841564</v>
      </c>
      <c r="I628" s="331">
        <f t="shared" si="24"/>
        <v>0.98731035939315</v>
      </c>
    </row>
    <row r="629" spans="1:9" ht="12.75">
      <c r="A629" s="90"/>
      <c r="B629" s="91" t="s">
        <v>290</v>
      </c>
      <c r="C629" s="64">
        <f t="shared" si="28"/>
        <v>68940</v>
      </c>
      <c r="D629" s="64">
        <f t="shared" si="28"/>
        <v>75943</v>
      </c>
      <c r="E629" s="64">
        <f t="shared" si="29"/>
        <v>78945</v>
      </c>
      <c r="F629" s="64">
        <f t="shared" si="29"/>
        <v>85071</v>
      </c>
      <c r="G629" s="64">
        <f>SUM(G604)</f>
        <v>89618</v>
      </c>
      <c r="H629" s="331">
        <f t="shared" si="23"/>
        <v>1.299941978532057</v>
      </c>
      <c r="I629" s="331">
        <f t="shared" si="24"/>
        <v>1.053449471617825</v>
      </c>
    </row>
    <row r="630" spans="1:9" ht="12.75">
      <c r="A630" s="96"/>
      <c r="B630" s="97" t="s">
        <v>413</v>
      </c>
      <c r="C630" s="64">
        <f t="shared" si="28"/>
        <v>0</v>
      </c>
      <c r="D630" s="64">
        <f t="shared" si="28"/>
        <v>0</v>
      </c>
      <c r="E630" s="64">
        <f t="shared" si="29"/>
        <v>0</v>
      </c>
      <c r="F630" s="64">
        <f t="shared" si="29"/>
        <v>0</v>
      </c>
      <c r="G630" s="64">
        <f>SUM(G605)</f>
        <v>0</v>
      </c>
      <c r="H630" s="331"/>
      <c r="I630" s="331"/>
    </row>
    <row r="631" spans="1:9" ht="12.75">
      <c r="A631" s="96"/>
      <c r="B631" s="97" t="s">
        <v>317</v>
      </c>
      <c r="C631" s="64"/>
      <c r="D631" s="64"/>
      <c r="E631" s="64"/>
      <c r="F631" s="64"/>
      <c r="G631" s="64"/>
      <c r="H631" s="331"/>
      <c r="I631" s="331"/>
    </row>
    <row r="632" spans="1:9" ht="12" customHeight="1">
      <c r="A632" s="90"/>
      <c r="B632" s="64" t="s">
        <v>395</v>
      </c>
      <c r="C632" s="64"/>
      <c r="D632" s="64"/>
      <c r="E632" s="64"/>
      <c r="F632" s="64"/>
      <c r="G632" s="64"/>
      <c r="H632" s="331"/>
      <c r="I632" s="331"/>
    </row>
    <row r="633" spans="1:9" ht="12.75">
      <c r="A633" s="90"/>
      <c r="B633" s="296" t="s">
        <v>728</v>
      </c>
      <c r="C633" s="64">
        <f aca="true" t="shared" si="30" ref="C633:E634">SUM(C608)</f>
        <v>0</v>
      </c>
      <c r="D633" s="64">
        <f t="shared" si="30"/>
        <v>0</v>
      </c>
      <c r="E633" s="64">
        <f t="shared" si="30"/>
        <v>0</v>
      </c>
      <c r="F633" s="64">
        <f>SUM(F608)</f>
        <v>7996</v>
      </c>
      <c r="G633" s="64">
        <f>SUM(G608)</f>
        <v>8258</v>
      </c>
      <c r="H633" s="331"/>
      <c r="I633" s="331">
        <f t="shared" si="24"/>
        <v>1.0327663831915959</v>
      </c>
    </row>
    <row r="634" spans="1:9" ht="13.5" thickBot="1">
      <c r="A634" s="90"/>
      <c r="B634" s="91" t="s">
        <v>291</v>
      </c>
      <c r="C634" s="64">
        <f t="shared" si="30"/>
        <v>0</v>
      </c>
      <c r="D634" s="64">
        <f t="shared" si="30"/>
        <v>0</v>
      </c>
      <c r="E634" s="64">
        <f t="shared" si="30"/>
        <v>0</v>
      </c>
      <c r="F634" s="64">
        <f>SUM(F609)</f>
        <v>21343</v>
      </c>
      <c r="G634" s="64">
        <f>SUM(G609)</f>
        <v>21606</v>
      </c>
      <c r="H634" s="331"/>
      <c r="I634" s="331">
        <f t="shared" si="24"/>
        <v>1.0123225413484516</v>
      </c>
    </row>
    <row r="635" spans="1:9" ht="13.5" thickBot="1">
      <c r="A635" s="90"/>
      <c r="B635" s="94" t="s">
        <v>292</v>
      </c>
      <c r="C635" s="9">
        <f>SUM(C627:C634)-C630</f>
        <v>430539</v>
      </c>
      <c r="D635" s="9">
        <f>SUM(D627:D634)-D630</f>
        <v>439587</v>
      </c>
      <c r="E635" s="9">
        <f>SUM(E627:E634)-E630</f>
        <v>442927</v>
      </c>
      <c r="F635" s="9">
        <f>SUM(F627:F634)-F630</f>
        <v>470087</v>
      </c>
      <c r="G635" s="9">
        <f>SUM(G627:G634)-G630</f>
        <v>471768</v>
      </c>
      <c r="H635" s="332">
        <f t="shared" si="23"/>
        <v>1.0957613595980853</v>
      </c>
      <c r="I635" s="332">
        <f t="shared" si="24"/>
        <v>1.0035759338165062</v>
      </c>
    </row>
    <row r="636" spans="1:9" ht="13.5" thickBot="1">
      <c r="A636" s="90"/>
      <c r="B636" s="516" t="s">
        <v>10</v>
      </c>
      <c r="C636" s="517">
        <f>SUM(C611)</f>
        <v>0</v>
      </c>
      <c r="D636" s="517">
        <f>SUM(D611)</f>
        <v>0</v>
      </c>
      <c r="E636" s="517">
        <f>SUM(E611)</f>
        <v>0</v>
      </c>
      <c r="F636" s="517">
        <f>SUM(F611)</f>
        <v>0</v>
      </c>
      <c r="G636" s="517">
        <f>SUM(G611)</f>
        <v>0</v>
      </c>
      <c r="H636" s="331"/>
      <c r="I636" s="331"/>
    </row>
    <row r="637" spans="1:9" ht="13.5" thickBot="1">
      <c r="A637" s="100"/>
      <c r="B637" s="314" t="s">
        <v>102</v>
      </c>
      <c r="C637" s="72">
        <f>SUM(C635:C636)</f>
        <v>430539</v>
      </c>
      <c r="D637" s="72">
        <f>SUM(D635:D636)</f>
        <v>439587</v>
      </c>
      <c r="E637" s="72">
        <f>SUM(E635:E636)</f>
        <v>442927</v>
      </c>
      <c r="F637" s="72">
        <f>SUM(F635:F636)</f>
        <v>470087</v>
      </c>
      <c r="G637" s="72">
        <f>SUM(G635:G636)</f>
        <v>471768</v>
      </c>
      <c r="H637" s="332">
        <f t="shared" si="23"/>
        <v>1.0957613595980853</v>
      </c>
      <c r="I637" s="332">
        <f t="shared" si="24"/>
        <v>1.0035759338165062</v>
      </c>
    </row>
    <row r="638" spans="1:9" ht="12.75">
      <c r="A638" s="3">
        <v>2790</v>
      </c>
      <c r="B638" s="89" t="s">
        <v>441</v>
      </c>
      <c r="C638" s="104"/>
      <c r="D638" s="104"/>
      <c r="E638" s="104"/>
      <c r="F638" s="104"/>
      <c r="G638" s="104"/>
      <c r="H638" s="331"/>
      <c r="I638" s="331"/>
    </row>
    <row r="639" spans="1:9" ht="12.75">
      <c r="A639" s="90"/>
      <c r="B639" s="91" t="s">
        <v>231</v>
      </c>
      <c r="C639" s="64">
        <v>125824</v>
      </c>
      <c r="D639" s="64">
        <v>125824</v>
      </c>
      <c r="E639" s="64">
        <v>126319</v>
      </c>
      <c r="F639" s="64">
        <v>126796</v>
      </c>
      <c r="G639" s="64">
        <v>126796</v>
      </c>
      <c r="H639" s="331">
        <f t="shared" si="23"/>
        <v>1.0077250762970498</v>
      </c>
      <c r="I639" s="331">
        <f t="shared" si="24"/>
        <v>1</v>
      </c>
    </row>
    <row r="640" spans="1:9" ht="12.75">
      <c r="A640" s="90"/>
      <c r="B640" s="91" t="s">
        <v>208</v>
      </c>
      <c r="C640" s="64"/>
      <c r="D640" s="64"/>
      <c r="E640" s="64"/>
      <c r="F640" s="64"/>
      <c r="G640" s="64"/>
      <c r="H640" s="331"/>
      <c r="I640" s="331"/>
    </row>
    <row r="641" spans="1:9" ht="12.75">
      <c r="A641" s="90"/>
      <c r="B641" s="91" t="s">
        <v>48</v>
      </c>
      <c r="C641" s="64"/>
      <c r="D641" s="64"/>
      <c r="E641" s="64"/>
      <c r="F641" s="64"/>
      <c r="G641" s="64"/>
      <c r="H641" s="331"/>
      <c r="I641" s="331"/>
    </row>
    <row r="642" spans="1:9" ht="12.75">
      <c r="A642" s="90"/>
      <c r="B642" s="91" t="s">
        <v>49</v>
      </c>
      <c r="C642" s="64"/>
      <c r="D642" s="64"/>
      <c r="E642" s="64"/>
      <c r="F642" s="64">
        <v>800</v>
      </c>
      <c r="G642" s="64">
        <v>866</v>
      </c>
      <c r="H642" s="331"/>
      <c r="I642" s="331">
        <f t="shared" si="24"/>
        <v>1.0825</v>
      </c>
    </row>
    <row r="643" spans="1:9" ht="12.75">
      <c r="A643" s="90"/>
      <c r="B643" s="91" t="s">
        <v>256</v>
      </c>
      <c r="C643" s="64"/>
      <c r="D643" s="64"/>
      <c r="E643" s="64"/>
      <c r="F643" s="64"/>
      <c r="G643" s="64"/>
      <c r="H643" s="331"/>
      <c r="I643" s="331"/>
    </row>
    <row r="644" spans="1:9" ht="12.75">
      <c r="A644" s="90"/>
      <c r="B644" s="91" t="s">
        <v>257</v>
      </c>
      <c r="C644" s="64">
        <v>100</v>
      </c>
      <c r="D644" s="64">
        <v>100</v>
      </c>
      <c r="E644" s="64">
        <v>100</v>
      </c>
      <c r="F644" s="64">
        <v>100</v>
      </c>
      <c r="G644" s="64">
        <v>83</v>
      </c>
      <c r="H644" s="331">
        <f t="shared" si="23"/>
        <v>0.83</v>
      </c>
      <c r="I644" s="331">
        <f t="shared" si="24"/>
        <v>0.83</v>
      </c>
    </row>
    <row r="645" spans="1:9" ht="12.75">
      <c r="A645" s="90"/>
      <c r="B645" s="91" t="s">
        <v>50</v>
      </c>
      <c r="C645" s="64"/>
      <c r="D645" s="64"/>
      <c r="E645" s="64"/>
      <c r="F645" s="64"/>
      <c r="G645" s="64"/>
      <c r="H645" s="331"/>
      <c r="I645" s="331"/>
    </row>
    <row r="646" spans="1:9" ht="12.75">
      <c r="A646" s="90"/>
      <c r="B646" s="91" t="s">
        <v>260</v>
      </c>
      <c r="C646" s="64"/>
      <c r="D646" s="64"/>
      <c r="E646" s="64"/>
      <c r="F646" s="64"/>
      <c r="G646" s="64"/>
      <c r="H646" s="331"/>
      <c r="I646" s="331"/>
    </row>
    <row r="647" spans="1:9" ht="13.5" thickBot="1">
      <c r="A647" s="90"/>
      <c r="B647" s="91" t="s">
        <v>78</v>
      </c>
      <c r="C647" s="64"/>
      <c r="D647" s="64"/>
      <c r="E647" s="64"/>
      <c r="F647" s="64">
        <v>1360</v>
      </c>
      <c r="G647" s="64">
        <v>1360</v>
      </c>
      <c r="H647" s="331"/>
      <c r="I647" s="331">
        <f t="shared" si="24"/>
        <v>1</v>
      </c>
    </row>
    <row r="648" spans="1:9" ht="13.5" thickBot="1">
      <c r="A648" s="93"/>
      <c r="B648" s="94" t="s">
        <v>287</v>
      </c>
      <c r="C648" s="9">
        <f>SUM(C639:C647)</f>
        <v>125924</v>
      </c>
      <c r="D648" s="9">
        <f>SUM(D639:D647)</f>
        <v>125924</v>
      </c>
      <c r="E648" s="9">
        <f>SUM(E639:E647)</f>
        <v>126419</v>
      </c>
      <c r="F648" s="9">
        <f>SUM(F639:F647)</f>
        <v>129056</v>
      </c>
      <c r="G648" s="9">
        <f>SUM(G639:G647)</f>
        <v>129105</v>
      </c>
      <c r="H648" s="332">
        <f t="shared" si="23"/>
        <v>1.0252612687017566</v>
      </c>
      <c r="I648" s="332">
        <f t="shared" si="24"/>
        <v>1.0003796801388545</v>
      </c>
    </row>
    <row r="649" spans="1:9" ht="13.5" thickBot="1">
      <c r="A649" s="3"/>
      <c r="B649" s="313" t="s">
        <v>247</v>
      </c>
      <c r="C649" s="64"/>
      <c r="D649" s="64">
        <v>6187</v>
      </c>
      <c r="E649" s="64">
        <v>6187</v>
      </c>
      <c r="F649" s="64">
        <v>6187</v>
      </c>
      <c r="G649" s="64">
        <v>6187</v>
      </c>
      <c r="H649" s="331"/>
      <c r="I649" s="331">
        <f t="shared" si="24"/>
        <v>1</v>
      </c>
    </row>
    <row r="650" spans="1:9" ht="13.5" thickBot="1">
      <c r="A650" s="3"/>
      <c r="B650" s="314" t="s">
        <v>102</v>
      </c>
      <c r="C650" s="9">
        <f>SUM(C648:C649)</f>
        <v>125924</v>
      </c>
      <c r="D650" s="9">
        <f>SUM(D648:D649)</f>
        <v>132111</v>
      </c>
      <c r="E650" s="9">
        <f>SUM(E648:E649)</f>
        <v>132606</v>
      </c>
      <c r="F650" s="9">
        <f>SUM(F648:F649)</f>
        <v>135243</v>
      </c>
      <c r="G650" s="9">
        <f>SUM(G648:G649)</f>
        <v>135292</v>
      </c>
      <c r="H650" s="332">
        <f t="shared" si="23"/>
        <v>1.0743940789682667</v>
      </c>
      <c r="I650" s="332">
        <f t="shared" si="24"/>
        <v>1.0003623108035167</v>
      </c>
    </row>
    <row r="651" spans="1:9" ht="12.75">
      <c r="A651" s="90"/>
      <c r="B651" s="91" t="s">
        <v>288</v>
      </c>
      <c r="C651" s="64">
        <v>93252</v>
      </c>
      <c r="D651" s="64">
        <v>94892</v>
      </c>
      <c r="E651" s="64">
        <v>95282</v>
      </c>
      <c r="F651" s="64">
        <v>96158</v>
      </c>
      <c r="G651" s="64">
        <v>96158</v>
      </c>
      <c r="H651" s="331">
        <f t="shared" si="23"/>
        <v>1.031162870501437</v>
      </c>
      <c r="I651" s="331">
        <f t="shared" si="24"/>
        <v>1</v>
      </c>
    </row>
    <row r="652" spans="1:9" ht="12.75">
      <c r="A652" s="90"/>
      <c r="B652" s="91" t="s">
        <v>289</v>
      </c>
      <c r="C652" s="64">
        <v>24772</v>
      </c>
      <c r="D652" s="64">
        <v>25027</v>
      </c>
      <c r="E652" s="64">
        <v>25132</v>
      </c>
      <c r="F652" s="64">
        <v>23533</v>
      </c>
      <c r="G652" s="64">
        <v>23205</v>
      </c>
      <c r="H652" s="331">
        <f t="shared" si="23"/>
        <v>0.9367430970450509</v>
      </c>
      <c r="I652" s="331">
        <f t="shared" si="24"/>
        <v>0.9860621255258573</v>
      </c>
    </row>
    <row r="653" spans="1:9" ht="12.75">
      <c r="A653" s="90"/>
      <c r="B653" s="91" t="s">
        <v>290</v>
      </c>
      <c r="C653" s="64">
        <v>7900</v>
      </c>
      <c r="D653" s="64">
        <v>12192</v>
      </c>
      <c r="E653" s="64">
        <v>12192</v>
      </c>
      <c r="F653" s="64">
        <v>15552</v>
      </c>
      <c r="G653" s="64">
        <v>15601</v>
      </c>
      <c r="H653" s="331">
        <f>G653/C653</f>
        <v>1.9748101265822784</v>
      </c>
      <c r="I653" s="331">
        <f aca="true" t="shared" si="31" ref="I653:I715">G653/F653</f>
        <v>1.003150720164609</v>
      </c>
    </row>
    <row r="654" spans="1:9" ht="12.75">
      <c r="A654" s="96"/>
      <c r="B654" s="97" t="s">
        <v>30</v>
      </c>
      <c r="C654" s="98"/>
      <c r="D654" s="98"/>
      <c r="E654" s="98"/>
      <c r="F654" s="98"/>
      <c r="G654" s="98"/>
      <c r="H654" s="331"/>
      <c r="I654" s="331"/>
    </row>
    <row r="655" spans="1:9" ht="12.75">
      <c r="A655" s="96"/>
      <c r="B655" s="97" t="s">
        <v>317</v>
      </c>
      <c r="C655" s="98"/>
      <c r="D655" s="98">
        <v>1724</v>
      </c>
      <c r="E655" s="98">
        <v>1724</v>
      </c>
      <c r="F655" s="98">
        <v>1724</v>
      </c>
      <c r="G655" s="98">
        <v>1724</v>
      </c>
      <c r="H655" s="331"/>
      <c r="I655" s="331">
        <f t="shared" si="31"/>
        <v>1</v>
      </c>
    </row>
    <row r="656" spans="1:9" ht="12.75">
      <c r="A656" s="90"/>
      <c r="B656" s="64" t="s">
        <v>395</v>
      </c>
      <c r="C656" s="64"/>
      <c r="D656" s="64"/>
      <c r="E656" s="64"/>
      <c r="F656" s="64"/>
      <c r="G656" s="64"/>
      <c r="H656" s="331"/>
      <c r="I656" s="331"/>
    </row>
    <row r="657" spans="1:9" ht="12.75">
      <c r="A657" s="90"/>
      <c r="B657" s="296" t="s">
        <v>728</v>
      </c>
      <c r="C657" s="64"/>
      <c r="D657" s="64"/>
      <c r="E657" s="64"/>
      <c r="F657" s="64"/>
      <c r="G657" s="64"/>
      <c r="H657" s="331"/>
      <c r="I657" s="331"/>
    </row>
    <row r="658" spans="1:9" ht="13.5" thickBot="1">
      <c r="A658" s="90"/>
      <c r="B658" s="91" t="s">
        <v>291</v>
      </c>
      <c r="C658" s="64"/>
      <c r="D658" s="64"/>
      <c r="E658" s="64"/>
      <c r="F658" s="64"/>
      <c r="G658" s="64">
        <v>328</v>
      </c>
      <c r="H658" s="331"/>
      <c r="I658" s="331"/>
    </row>
    <row r="659" spans="1:9" ht="13.5" thickBot="1">
      <c r="A659" s="90"/>
      <c r="B659" s="94" t="s">
        <v>292</v>
      </c>
      <c r="C659" s="9">
        <f>SUM(C651:C658)-C654</f>
        <v>125924</v>
      </c>
      <c r="D659" s="9">
        <f>SUM(D651:D658)-D654-D655</f>
        <v>132111</v>
      </c>
      <c r="E659" s="9">
        <f>SUM(E651:E658)-E654-E655</f>
        <v>132606</v>
      </c>
      <c r="F659" s="9">
        <f>SUM(F651:F658)-F654-F655</f>
        <v>135243</v>
      </c>
      <c r="G659" s="9">
        <f>SUM(G651:G658)-G654-G655</f>
        <v>135292</v>
      </c>
      <c r="H659" s="332">
        <f>G659/C659</f>
        <v>1.0743940789682667</v>
      </c>
      <c r="I659" s="332">
        <f t="shared" si="31"/>
        <v>1.0003623108035167</v>
      </c>
    </row>
    <row r="660" spans="1:9" ht="13.5" thickBot="1">
      <c r="A660" s="90"/>
      <c r="B660" s="516" t="s">
        <v>10</v>
      </c>
      <c r="C660" s="517"/>
      <c r="D660" s="517"/>
      <c r="E660" s="517"/>
      <c r="F660" s="517"/>
      <c r="G660" s="517"/>
      <c r="H660" s="331"/>
      <c r="I660" s="331"/>
    </row>
    <row r="661" spans="1:9" ht="13.5" thickBot="1">
      <c r="A661" s="100"/>
      <c r="B661" s="314" t="s">
        <v>102</v>
      </c>
      <c r="C661" s="72">
        <f>SUM(C659:C660)</f>
        <v>125924</v>
      </c>
      <c r="D661" s="72">
        <f>SUM(D659:D660)</f>
        <v>132111</v>
      </c>
      <c r="E661" s="72">
        <f>SUM(E659:E660)</f>
        <v>132606</v>
      </c>
      <c r="F661" s="72">
        <f>SUM(F659:F660)</f>
        <v>135243</v>
      </c>
      <c r="G661" s="72">
        <f>SUM(G659:G660)</f>
        <v>135292</v>
      </c>
      <c r="H661" s="332">
        <f>G661/C661</f>
        <v>1.0743940789682667</v>
      </c>
      <c r="I661" s="332">
        <f t="shared" si="31"/>
        <v>1.0003623108035167</v>
      </c>
    </row>
    <row r="662" spans="1:9" ht="12.75">
      <c r="A662" s="3">
        <v>2795</v>
      </c>
      <c r="B662" s="88" t="s">
        <v>442</v>
      </c>
      <c r="C662" s="316"/>
      <c r="D662" s="316"/>
      <c r="E662" s="316"/>
      <c r="F662" s="316"/>
      <c r="G662" s="316"/>
      <c r="H662" s="331"/>
      <c r="I662" s="331"/>
    </row>
    <row r="663" spans="1:9" ht="12.75">
      <c r="A663" s="90"/>
      <c r="B663" s="91" t="s">
        <v>231</v>
      </c>
      <c r="C663" s="64">
        <f>SUM(C639)</f>
        <v>125824</v>
      </c>
      <c r="D663" s="64">
        <f>SUM(D639)</f>
        <v>125824</v>
      </c>
      <c r="E663" s="64">
        <f>SUM(E639)</f>
        <v>126319</v>
      </c>
      <c r="F663" s="64">
        <f>SUM(F639)</f>
        <v>126796</v>
      </c>
      <c r="G663" s="64">
        <f>SUM(G639)</f>
        <v>126796</v>
      </c>
      <c r="H663" s="331">
        <f>G663/C663</f>
        <v>1.0077250762970498</v>
      </c>
      <c r="I663" s="331">
        <f t="shared" si="31"/>
        <v>1</v>
      </c>
    </row>
    <row r="664" spans="1:9" ht="12.75">
      <c r="A664" s="90"/>
      <c r="B664" s="91" t="s">
        <v>208</v>
      </c>
      <c r="C664" s="64"/>
      <c r="D664" s="64"/>
      <c r="E664" s="64"/>
      <c r="F664" s="64"/>
      <c r="G664" s="64"/>
      <c r="H664" s="331"/>
      <c r="I664" s="331"/>
    </row>
    <row r="665" spans="1:9" ht="12.75">
      <c r="A665" s="90"/>
      <c r="B665" s="91" t="s">
        <v>48</v>
      </c>
      <c r="C665" s="64">
        <f>SUM(C641)</f>
        <v>0</v>
      </c>
      <c r="D665" s="64">
        <f>SUM(D641)</f>
        <v>0</v>
      </c>
      <c r="E665" s="64">
        <f>SUM(E641)</f>
        <v>0</v>
      </c>
      <c r="F665" s="64">
        <f>SUM(F641)</f>
        <v>0</v>
      </c>
      <c r="G665" s="64">
        <f>SUM(G641)</f>
        <v>0</v>
      </c>
      <c r="H665" s="331"/>
      <c r="I665" s="331"/>
    </row>
    <row r="666" spans="1:9" ht="12.75">
      <c r="A666" s="90"/>
      <c r="B666" s="91" t="s">
        <v>49</v>
      </c>
      <c r="C666" s="64"/>
      <c r="D666" s="64"/>
      <c r="E666" s="64"/>
      <c r="F666" s="64">
        <f>SUM(F642)</f>
        <v>800</v>
      </c>
      <c r="G666" s="64">
        <f>SUM(G642)</f>
        <v>866</v>
      </c>
      <c r="H666" s="331"/>
      <c r="I666" s="331">
        <f t="shared" si="31"/>
        <v>1.0825</v>
      </c>
    </row>
    <row r="667" spans="1:9" ht="12.75">
      <c r="A667" s="90"/>
      <c r="B667" s="91" t="s">
        <v>256</v>
      </c>
      <c r="C667" s="64"/>
      <c r="D667" s="64"/>
      <c r="E667" s="64"/>
      <c r="F667" s="64"/>
      <c r="G667" s="64"/>
      <c r="H667" s="331"/>
      <c r="I667" s="331"/>
    </row>
    <row r="668" spans="1:9" ht="12.75">
      <c r="A668" s="90"/>
      <c r="B668" s="91" t="s">
        <v>257</v>
      </c>
      <c r="C668" s="64">
        <f>SUM(C644)</f>
        <v>100</v>
      </c>
      <c r="D668" s="64">
        <f>SUM(D644)</f>
        <v>100</v>
      </c>
      <c r="E668" s="64">
        <f>SUM(E644)</f>
        <v>100</v>
      </c>
      <c r="F668" s="64">
        <f>SUM(F644)</f>
        <v>100</v>
      </c>
      <c r="G668" s="64">
        <f>SUM(G644)</f>
        <v>83</v>
      </c>
      <c r="H668" s="331">
        <f>G668/C668</f>
        <v>0.83</v>
      </c>
      <c r="I668" s="331">
        <f t="shared" si="31"/>
        <v>0.83</v>
      </c>
    </row>
    <row r="669" spans="1:9" ht="12.75">
      <c r="A669" s="90"/>
      <c r="B669" s="91" t="s">
        <v>50</v>
      </c>
      <c r="C669" s="64"/>
      <c r="D669" s="64"/>
      <c r="E669" s="64"/>
      <c r="F669" s="64"/>
      <c r="G669" s="64"/>
      <c r="H669" s="331"/>
      <c r="I669" s="331"/>
    </row>
    <row r="670" spans="1:9" ht="12.75">
      <c r="A670" s="90"/>
      <c r="B670" s="91" t="s">
        <v>260</v>
      </c>
      <c r="C670" s="64"/>
      <c r="D670" s="64"/>
      <c r="E670" s="64"/>
      <c r="F670" s="64"/>
      <c r="G670" s="64"/>
      <c r="H670" s="331"/>
      <c r="I670" s="331"/>
    </row>
    <row r="671" spans="1:9" ht="13.5" thickBot="1">
      <c r="A671" s="90"/>
      <c r="B671" s="91" t="s">
        <v>78</v>
      </c>
      <c r="C671" s="64">
        <f>SUM(C647)</f>
        <v>0</v>
      </c>
      <c r="D671" s="64">
        <f>SUM(D647)</f>
        <v>0</v>
      </c>
      <c r="E671" s="64">
        <f>SUM(E647)</f>
        <v>0</v>
      </c>
      <c r="F671" s="64">
        <f>SUM(F647)</f>
        <v>1360</v>
      </c>
      <c r="G671" s="64">
        <f>SUM(G647)</f>
        <v>1360</v>
      </c>
      <c r="H671" s="331"/>
      <c r="I671" s="331">
        <f t="shared" si="31"/>
        <v>1</v>
      </c>
    </row>
    <row r="672" spans="1:9" ht="13.5" thickBot="1">
      <c r="A672" s="93"/>
      <c r="B672" s="94" t="s">
        <v>287</v>
      </c>
      <c r="C672" s="9">
        <f>SUM(C663:C671)</f>
        <v>125924</v>
      </c>
      <c r="D672" s="9">
        <f>SUM(D663:D671)</f>
        <v>125924</v>
      </c>
      <c r="E672" s="9">
        <f>SUM(E663:E671)</f>
        <v>126419</v>
      </c>
      <c r="F672" s="9">
        <f>SUM(F663:F671)</f>
        <v>129056</v>
      </c>
      <c r="G672" s="9">
        <f>SUM(G663:G671)</f>
        <v>129105</v>
      </c>
      <c r="H672" s="332">
        <f>G672/C672</f>
        <v>1.0252612687017566</v>
      </c>
      <c r="I672" s="332">
        <f t="shared" si="31"/>
        <v>1.0003796801388545</v>
      </c>
    </row>
    <row r="673" spans="1:9" ht="13.5" thickBot="1">
      <c r="A673" s="3"/>
      <c r="B673" s="313" t="s">
        <v>247</v>
      </c>
      <c r="C673" s="64">
        <f>SUM(C649)</f>
        <v>0</v>
      </c>
      <c r="D673" s="64">
        <f>SUM(D649)</f>
        <v>6187</v>
      </c>
      <c r="E673" s="64">
        <f>SUM(E649)</f>
        <v>6187</v>
      </c>
      <c r="F673" s="64">
        <f>SUM(F649)</f>
        <v>6187</v>
      </c>
      <c r="G673" s="64">
        <f>SUM(G649)</f>
        <v>6187</v>
      </c>
      <c r="H673" s="331"/>
      <c r="I673" s="331">
        <f t="shared" si="31"/>
        <v>1</v>
      </c>
    </row>
    <row r="674" spans="1:9" ht="13.5" thickBot="1">
      <c r="A674" s="3"/>
      <c r="B674" s="314" t="s">
        <v>102</v>
      </c>
      <c r="C674" s="9">
        <f>SUM(C672:C673)</f>
        <v>125924</v>
      </c>
      <c r="D674" s="9">
        <f>SUM(D672:D673)</f>
        <v>132111</v>
      </c>
      <c r="E674" s="9">
        <f>SUM(E672:E673)</f>
        <v>132606</v>
      </c>
      <c r="F674" s="9">
        <f>SUM(F672:F673)</f>
        <v>135243</v>
      </c>
      <c r="G674" s="9">
        <f>SUM(G672:G673)</f>
        <v>135292</v>
      </c>
      <c r="H674" s="332">
        <f>G674/C674</f>
        <v>1.0743940789682667</v>
      </c>
      <c r="I674" s="332">
        <f t="shared" si="31"/>
        <v>1.0003623108035167</v>
      </c>
    </row>
    <row r="675" spans="1:9" ht="12.75">
      <c r="A675" s="90"/>
      <c r="B675" s="91" t="s">
        <v>288</v>
      </c>
      <c r="C675" s="64">
        <f aca="true" t="shared" si="32" ref="C675:D677">SUM(C651)</f>
        <v>93252</v>
      </c>
      <c r="D675" s="64">
        <f t="shared" si="32"/>
        <v>94892</v>
      </c>
      <c r="E675" s="64">
        <f aca="true" t="shared" si="33" ref="E675:F677">SUM(E651)</f>
        <v>95282</v>
      </c>
      <c r="F675" s="64">
        <f t="shared" si="33"/>
        <v>96158</v>
      </c>
      <c r="G675" s="64">
        <f>SUM(G651)</f>
        <v>96158</v>
      </c>
      <c r="H675" s="331">
        <f>G675/C675</f>
        <v>1.031162870501437</v>
      </c>
      <c r="I675" s="331">
        <f t="shared" si="31"/>
        <v>1</v>
      </c>
    </row>
    <row r="676" spans="1:9" ht="12.75">
      <c r="A676" s="90"/>
      <c r="B676" s="91" t="s">
        <v>289</v>
      </c>
      <c r="C676" s="64">
        <f t="shared" si="32"/>
        <v>24772</v>
      </c>
      <c r="D676" s="64">
        <f t="shared" si="32"/>
        <v>25027</v>
      </c>
      <c r="E676" s="64">
        <f t="shared" si="33"/>
        <v>25132</v>
      </c>
      <c r="F676" s="64">
        <f t="shared" si="33"/>
        <v>23533</v>
      </c>
      <c r="G676" s="64">
        <f>SUM(G652)</f>
        <v>23205</v>
      </c>
      <c r="H676" s="331">
        <f>G676/C676</f>
        <v>0.9367430970450509</v>
      </c>
      <c r="I676" s="331">
        <f t="shared" si="31"/>
        <v>0.9860621255258573</v>
      </c>
    </row>
    <row r="677" spans="1:9" ht="12.75">
      <c r="A677" s="90"/>
      <c r="B677" s="91" t="s">
        <v>290</v>
      </c>
      <c r="C677" s="64">
        <f t="shared" si="32"/>
        <v>7900</v>
      </c>
      <c r="D677" s="64">
        <f t="shared" si="32"/>
        <v>12192</v>
      </c>
      <c r="E677" s="64">
        <f t="shared" si="33"/>
        <v>12192</v>
      </c>
      <c r="F677" s="64">
        <f t="shared" si="33"/>
        <v>15552</v>
      </c>
      <c r="G677" s="64">
        <f>SUM(G653)</f>
        <v>15601</v>
      </c>
      <c r="H677" s="331">
        <f>G677/C677</f>
        <v>1.9748101265822784</v>
      </c>
      <c r="I677" s="331">
        <f t="shared" si="31"/>
        <v>1.003150720164609</v>
      </c>
    </row>
    <row r="678" spans="1:9" ht="12.75">
      <c r="A678" s="96"/>
      <c r="B678" s="97" t="s">
        <v>30</v>
      </c>
      <c r="C678" s="64"/>
      <c r="D678" s="64"/>
      <c r="E678" s="64"/>
      <c r="F678" s="64"/>
      <c r="G678" s="64"/>
      <c r="H678" s="331"/>
      <c r="I678" s="331"/>
    </row>
    <row r="679" spans="1:9" ht="12.75">
      <c r="A679" s="96"/>
      <c r="B679" s="97" t="s">
        <v>317</v>
      </c>
      <c r="C679" s="64"/>
      <c r="D679" s="255">
        <f>SUM(D655)</f>
        <v>1724</v>
      </c>
      <c r="E679" s="255">
        <f>SUM(E655)</f>
        <v>1724</v>
      </c>
      <c r="F679" s="255">
        <f>SUM(F655)</f>
        <v>1724</v>
      </c>
      <c r="G679" s="255">
        <f>SUM(G655)</f>
        <v>1724</v>
      </c>
      <c r="H679" s="331"/>
      <c r="I679" s="331">
        <f t="shared" si="31"/>
        <v>1</v>
      </c>
    </row>
    <row r="680" spans="1:9" ht="12.75">
      <c r="A680" s="90"/>
      <c r="B680" s="64" t="s">
        <v>395</v>
      </c>
      <c r="C680" s="64"/>
      <c r="D680" s="64"/>
      <c r="E680" s="64"/>
      <c r="F680" s="64"/>
      <c r="G680" s="64"/>
      <c r="H680" s="331"/>
      <c r="I680" s="331"/>
    </row>
    <row r="681" spans="1:9" ht="12.75">
      <c r="A681" s="90"/>
      <c r="B681" s="296" t="s">
        <v>728</v>
      </c>
      <c r="C681" s="64"/>
      <c r="D681" s="64"/>
      <c r="E681" s="64"/>
      <c r="F681" s="64"/>
      <c r="G681" s="64"/>
      <c r="H681" s="331"/>
      <c r="I681" s="331"/>
    </row>
    <row r="682" spans="1:9" ht="13.5" thickBot="1">
      <c r="A682" s="90"/>
      <c r="B682" s="91" t="s">
        <v>291</v>
      </c>
      <c r="C682" s="64">
        <f>SUM(C658)</f>
        <v>0</v>
      </c>
      <c r="D682" s="64">
        <f>SUM(D658)</f>
        <v>0</v>
      </c>
      <c r="E682" s="64">
        <f>SUM(E658)</f>
        <v>0</v>
      </c>
      <c r="F682" s="64">
        <f>SUM(F658)</f>
        <v>0</v>
      </c>
      <c r="G682" s="64">
        <f>SUM(G658)</f>
        <v>328</v>
      </c>
      <c r="H682" s="331"/>
      <c r="I682" s="331"/>
    </row>
    <row r="683" spans="1:9" ht="13.5" thickBot="1">
      <c r="A683" s="90"/>
      <c r="B683" s="94" t="s">
        <v>292</v>
      </c>
      <c r="C683" s="9">
        <f>SUM(C675:C682)-C678</f>
        <v>125924</v>
      </c>
      <c r="D683" s="9">
        <f>SUM(D675:D682)-D678-D679</f>
        <v>132111</v>
      </c>
      <c r="E683" s="9">
        <f>SUM(E675:E682)-E678-E679</f>
        <v>132606</v>
      </c>
      <c r="F683" s="9">
        <f>SUM(F675:F682)-F678-F679</f>
        <v>135243</v>
      </c>
      <c r="G683" s="9">
        <f>SUM(G675:G682)-G678-G679</f>
        <v>135292</v>
      </c>
      <c r="H683" s="332">
        <f>G683/C683</f>
        <v>1.0743940789682667</v>
      </c>
      <c r="I683" s="332">
        <f t="shared" si="31"/>
        <v>1.0003623108035167</v>
      </c>
    </row>
    <row r="684" spans="1:9" ht="13.5" thickBot="1">
      <c r="A684" s="90"/>
      <c r="B684" s="516" t="s">
        <v>10</v>
      </c>
      <c r="C684" s="517">
        <f>SUM(C660)</f>
        <v>0</v>
      </c>
      <c r="D684" s="517">
        <f>SUM(D660)</f>
        <v>0</v>
      </c>
      <c r="E684" s="517">
        <f>SUM(E660)</f>
        <v>0</v>
      </c>
      <c r="F684" s="517">
        <f>SUM(F660)</f>
        <v>0</v>
      </c>
      <c r="G684" s="517">
        <f>SUM(G660)</f>
        <v>0</v>
      </c>
      <c r="H684" s="331"/>
      <c r="I684" s="331"/>
    </row>
    <row r="685" spans="1:9" ht="13.5" thickBot="1">
      <c r="A685" s="100"/>
      <c r="B685" s="314" t="s">
        <v>102</v>
      </c>
      <c r="C685" s="72">
        <f>SUM(C683:C684)</f>
        <v>125924</v>
      </c>
      <c r="D685" s="72">
        <f>SUM(D683:D684)</f>
        <v>132111</v>
      </c>
      <c r="E685" s="72">
        <f>SUM(E683:E684)</f>
        <v>132606</v>
      </c>
      <c r="F685" s="72">
        <f>SUM(F683:F684)</f>
        <v>135243</v>
      </c>
      <c r="G685" s="72">
        <f>SUM(G683:G684)</f>
        <v>135292</v>
      </c>
      <c r="H685" s="332">
        <f>G685/C685</f>
        <v>1.0743940789682667</v>
      </c>
      <c r="I685" s="332">
        <f t="shared" si="31"/>
        <v>1.0003623108035167</v>
      </c>
    </row>
    <row r="686" spans="1:9" ht="12.75">
      <c r="A686" s="3">
        <v>2799</v>
      </c>
      <c r="B686" s="89" t="s">
        <v>375</v>
      </c>
      <c r="C686" s="104"/>
      <c r="D686" s="104"/>
      <c r="E686" s="104"/>
      <c r="F686" s="104"/>
      <c r="G686" s="104"/>
      <c r="H686" s="331"/>
      <c r="I686" s="331"/>
    </row>
    <row r="687" spans="1:9" ht="12.75">
      <c r="A687" s="90"/>
      <c r="B687" s="91" t="s">
        <v>231</v>
      </c>
      <c r="C687" s="64">
        <f>SUM(C663+C614+C563+C433+C227)</f>
        <v>3799481</v>
      </c>
      <c r="D687" s="64">
        <f>SUM(D663+D614+D563+D433+D227)</f>
        <v>3799481</v>
      </c>
      <c r="E687" s="64">
        <f>SUM(E663+E614+E563+E433+E227)</f>
        <v>3884428</v>
      </c>
      <c r="F687" s="64">
        <f>SUM(F663+F614+F563+F433+F227)</f>
        <v>3953618</v>
      </c>
      <c r="G687" s="64">
        <f>SUM(G663+G614+G563+G433+G227)</f>
        <v>3953618</v>
      </c>
      <c r="H687" s="331">
        <f>G687/C687</f>
        <v>1.0405679091433804</v>
      </c>
      <c r="I687" s="331">
        <f t="shared" si="31"/>
        <v>1</v>
      </c>
    </row>
    <row r="688" spans="1:9" ht="12.75">
      <c r="A688" s="90"/>
      <c r="B688" s="91" t="s">
        <v>298</v>
      </c>
      <c r="C688" s="64">
        <f>SUM(C615+C564+C434+C228)</f>
        <v>162133</v>
      </c>
      <c r="D688" s="64">
        <f>SUM(D615+D564+D434+D228)</f>
        <v>162133</v>
      </c>
      <c r="E688" s="64">
        <f>SUM(E615+E564+E434+E228)</f>
        <v>167904</v>
      </c>
      <c r="F688" s="64">
        <f>SUM(F615+F564+F434+F228)</f>
        <v>167904</v>
      </c>
      <c r="G688" s="64">
        <f>SUM(G615+G564+G434+G228)</f>
        <v>167904</v>
      </c>
      <c r="H688" s="331">
        <f>G688/C688</f>
        <v>1.0355942343631463</v>
      </c>
      <c r="I688" s="331">
        <f t="shared" si="31"/>
        <v>1</v>
      </c>
    </row>
    <row r="689" spans="1:9" ht="12.75">
      <c r="A689" s="90"/>
      <c r="B689" s="91" t="s">
        <v>208</v>
      </c>
      <c r="C689" s="64">
        <f>SUM(C616+C565+C435)</f>
        <v>0</v>
      </c>
      <c r="D689" s="64">
        <f>SUM(D616+D565+D435)</f>
        <v>0</v>
      </c>
      <c r="E689" s="64">
        <f>SUM(E616+E565+E435)</f>
        <v>0</v>
      </c>
      <c r="F689" s="64">
        <f>SUM(F616+F565+F435)</f>
        <v>0</v>
      </c>
      <c r="G689" s="64">
        <f>SUM(G616+G565+G435)</f>
        <v>0</v>
      </c>
      <c r="H689" s="331"/>
      <c r="I689" s="331"/>
    </row>
    <row r="690" spans="1:9" ht="12.75">
      <c r="A690" s="90"/>
      <c r="B690" s="91" t="s">
        <v>48</v>
      </c>
      <c r="C690" s="64">
        <f aca="true" t="shared" si="34" ref="C690:G691">SUM(C665+C617+C566+C436+C230)</f>
        <v>61077</v>
      </c>
      <c r="D690" s="64">
        <f t="shared" si="34"/>
        <v>61077</v>
      </c>
      <c r="E690" s="64">
        <f t="shared" si="34"/>
        <v>61307</v>
      </c>
      <c r="F690" s="64">
        <f t="shared" si="34"/>
        <v>52236</v>
      </c>
      <c r="G690" s="64">
        <f t="shared" si="34"/>
        <v>54554</v>
      </c>
      <c r="H690" s="331">
        <f>G690/C690</f>
        <v>0.8932003863974982</v>
      </c>
      <c r="I690" s="331">
        <f t="shared" si="31"/>
        <v>1.0443755264568497</v>
      </c>
    </row>
    <row r="691" spans="1:9" ht="12.75">
      <c r="A691" s="90"/>
      <c r="B691" s="91" t="s">
        <v>49</v>
      </c>
      <c r="C691" s="64">
        <f t="shared" si="34"/>
        <v>176753</v>
      </c>
      <c r="D691" s="64">
        <f t="shared" si="34"/>
        <v>176753</v>
      </c>
      <c r="E691" s="64">
        <f t="shared" si="34"/>
        <v>176871</v>
      </c>
      <c r="F691" s="64">
        <f t="shared" si="34"/>
        <v>190179</v>
      </c>
      <c r="G691" s="64">
        <f t="shared" si="34"/>
        <v>203915</v>
      </c>
      <c r="H691" s="331">
        <f>G691/C691</f>
        <v>1.153672073458442</v>
      </c>
      <c r="I691" s="331">
        <f t="shared" si="31"/>
        <v>1.0722266916957182</v>
      </c>
    </row>
    <row r="692" spans="1:9" ht="12.75">
      <c r="A692" s="90"/>
      <c r="B692" s="91" t="s">
        <v>39</v>
      </c>
      <c r="C692" s="64">
        <f>SUM(C568+C438)</f>
        <v>0</v>
      </c>
      <c r="D692" s="64">
        <f>SUM(D568+D438)</f>
        <v>0</v>
      </c>
      <c r="E692" s="64">
        <f>SUM(E568+E438)</f>
        <v>10990</v>
      </c>
      <c r="F692" s="64">
        <f>SUM(F568+F438)</f>
        <v>16774</v>
      </c>
      <c r="G692" s="64">
        <f>SUM(G568+G438)</f>
        <v>32869</v>
      </c>
      <c r="H692" s="331"/>
      <c r="I692" s="331">
        <f t="shared" si="31"/>
        <v>1.959520686777155</v>
      </c>
    </row>
    <row r="693" spans="1:9" ht="12.75">
      <c r="A693" s="90"/>
      <c r="B693" s="91" t="s">
        <v>256</v>
      </c>
      <c r="C693" s="64">
        <f aca="true" t="shared" si="35" ref="C693:G695">SUM(C667+C619+C569+C439+C232)</f>
        <v>30634</v>
      </c>
      <c r="D693" s="64">
        <f t="shared" si="35"/>
        <v>30634</v>
      </c>
      <c r="E693" s="64">
        <f t="shared" si="35"/>
        <v>30634</v>
      </c>
      <c r="F693" s="64">
        <f t="shared" si="35"/>
        <v>37514</v>
      </c>
      <c r="G693" s="64">
        <f t="shared" si="35"/>
        <v>47259</v>
      </c>
      <c r="H693" s="331">
        <f>G693/C693</f>
        <v>1.5426976561989947</v>
      </c>
      <c r="I693" s="331">
        <f t="shared" si="31"/>
        <v>1.2597696859838994</v>
      </c>
    </row>
    <row r="694" spans="1:9" ht="12.75">
      <c r="A694" s="90"/>
      <c r="B694" s="91" t="s">
        <v>257</v>
      </c>
      <c r="C694" s="64">
        <f t="shared" si="35"/>
        <v>3646</v>
      </c>
      <c r="D694" s="64">
        <f t="shared" si="35"/>
        <v>3646</v>
      </c>
      <c r="E694" s="64">
        <f t="shared" si="35"/>
        <v>4152</v>
      </c>
      <c r="F694" s="64">
        <f t="shared" si="35"/>
        <v>5366</v>
      </c>
      <c r="G694" s="64">
        <f t="shared" si="35"/>
        <v>5014</v>
      </c>
      <c r="H694" s="331">
        <f>G694/C694</f>
        <v>1.3752057048820625</v>
      </c>
      <c r="I694" s="331">
        <f t="shared" si="31"/>
        <v>0.934401789042117</v>
      </c>
    </row>
    <row r="695" spans="1:9" ht="12.75">
      <c r="A695" s="90"/>
      <c r="B695" s="91" t="s">
        <v>50</v>
      </c>
      <c r="C695" s="64">
        <f t="shared" si="35"/>
        <v>0</v>
      </c>
      <c r="D695" s="64">
        <f t="shared" si="35"/>
        <v>0</v>
      </c>
      <c r="E695" s="64">
        <f t="shared" si="35"/>
        <v>1350</v>
      </c>
      <c r="F695" s="64">
        <f t="shared" si="35"/>
        <v>13004</v>
      </c>
      <c r="G695" s="64">
        <f t="shared" si="35"/>
        <v>18927</v>
      </c>
      <c r="H695" s="331"/>
      <c r="I695" s="331">
        <f t="shared" si="31"/>
        <v>1.4554752383881882</v>
      </c>
    </row>
    <row r="696" spans="1:9" ht="12.75">
      <c r="A696" s="90"/>
      <c r="B696" s="91" t="s">
        <v>54</v>
      </c>
      <c r="C696" s="64">
        <f>SUM(C622)</f>
        <v>0</v>
      </c>
      <c r="D696" s="64">
        <f>SUM(D622)</f>
        <v>0</v>
      </c>
      <c r="E696" s="64">
        <f>SUM(E622)</f>
        <v>0</v>
      </c>
      <c r="F696" s="64">
        <f>SUM(F622)</f>
        <v>0</v>
      </c>
      <c r="G696" s="64">
        <f>SUM(G622)</f>
        <v>0</v>
      </c>
      <c r="H696" s="331"/>
      <c r="I696" s="331"/>
    </row>
    <row r="697" spans="1:9" ht="12.75">
      <c r="A697" s="90"/>
      <c r="B697" s="91" t="s">
        <v>260</v>
      </c>
      <c r="C697" s="64">
        <f>SUM(C442)</f>
        <v>0</v>
      </c>
      <c r="D697" s="64">
        <f>SUM(D442)</f>
        <v>0</v>
      </c>
      <c r="E697" s="64">
        <f>SUM(E442)</f>
        <v>0</v>
      </c>
      <c r="F697" s="64">
        <f>SUM(F442)</f>
        <v>120</v>
      </c>
      <c r="G697" s="64">
        <f>SUM(G442)</f>
        <v>210</v>
      </c>
      <c r="H697" s="331"/>
      <c r="I697" s="331">
        <f t="shared" si="31"/>
        <v>1.75</v>
      </c>
    </row>
    <row r="698" spans="1:9" ht="13.5" thickBot="1">
      <c r="A698" s="90"/>
      <c r="B698" s="91" t="s">
        <v>78</v>
      </c>
      <c r="C698" s="64">
        <f>SUM(C671+C623+C573+C443+C236)</f>
        <v>0</v>
      </c>
      <c r="D698" s="64">
        <f>SUM(D671+D623+D573+D443+D236)</f>
        <v>0</v>
      </c>
      <c r="E698" s="64">
        <f>SUM(E671+E623+E573+E443+E236)</f>
        <v>4034</v>
      </c>
      <c r="F698" s="64">
        <f>SUM(F671+F623+F573+F443+F236)</f>
        <v>33424</v>
      </c>
      <c r="G698" s="64">
        <f>SUM(G671+G623+G573+G443+G236)</f>
        <v>38939</v>
      </c>
      <c r="H698" s="331"/>
      <c r="I698" s="331">
        <f t="shared" si="31"/>
        <v>1.165001196744854</v>
      </c>
    </row>
    <row r="699" spans="1:9" ht="13.5" thickBot="1">
      <c r="A699" s="93"/>
      <c r="B699" s="94" t="s">
        <v>287</v>
      </c>
      <c r="C699" s="9">
        <f>SUM(C687:C698)</f>
        <v>4233724</v>
      </c>
      <c r="D699" s="9">
        <f>SUM(D687:D698)</f>
        <v>4233724</v>
      </c>
      <c r="E699" s="9">
        <f>SUM(E687:E698)</f>
        <v>4341670</v>
      </c>
      <c r="F699" s="9">
        <f>SUM(F687:F698)</f>
        <v>4470139</v>
      </c>
      <c r="G699" s="9">
        <f>SUM(G687:G698)</f>
        <v>4523209</v>
      </c>
      <c r="H699" s="332">
        <f>G699/C699</f>
        <v>1.06837597349284</v>
      </c>
      <c r="I699" s="332">
        <f t="shared" si="31"/>
        <v>1.0118721140438809</v>
      </c>
    </row>
    <row r="700" spans="1:9" ht="13.5" thickBot="1">
      <c r="A700" s="3"/>
      <c r="B700" s="313" t="s">
        <v>247</v>
      </c>
      <c r="C700" s="64">
        <f>SUM(C673+C625+C575+C445+C238)</f>
        <v>0</v>
      </c>
      <c r="D700" s="64">
        <f>SUM(D673+D625+D575+D445+D238)</f>
        <v>407417</v>
      </c>
      <c r="E700" s="64">
        <f>SUM(E673+E625+E575+E445+E238)</f>
        <v>407417</v>
      </c>
      <c r="F700" s="64">
        <f>SUM(F673+F625+F575+F445+F238)</f>
        <v>407417</v>
      </c>
      <c r="G700" s="64">
        <f>SUM(G673+G625+G575+G445+G238)</f>
        <v>407417</v>
      </c>
      <c r="H700" s="331"/>
      <c r="I700" s="331">
        <f t="shared" si="31"/>
        <v>1</v>
      </c>
    </row>
    <row r="701" spans="1:9" ht="13.5" thickBot="1">
      <c r="A701" s="3"/>
      <c r="B701" s="314" t="s">
        <v>102</v>
      </c>
      <c r="C701" s="9">
        <f>SUM(C699:C700)</f>
        <v>4233724</v>
      </c>
      <c r="D701" s="9">
        <f>SUM(D699:D700)</f>
        <v>4641141</v>
      </c>
      <c r="E701" s="9">
        <f>SUM(E699:E700)</f>
        <v>4749087</v>
      </c>
      <c r="F701" s="9">
        <f>SUM(F699:F700)</f>
        <v>4877556</v>
      </c>
      <c r="G701" s="9">
        <f>SUM(G699:G700)</f>
        <v>4930626</v>
      </c>
      <c r="H701" s="332">
        <f>G701/C701</f>
        <v>1.1646073291504122</v>
      </c>
      <c r="I701" s="332">
        <f t="shared" si="31"/>
        <v>1.0108804491429724</v>
      </c>
    </row>
    <row r="702" spans="1:9" ht="12.75">
      <c r="A702" s="90"/>
      <c r="B702" s="91" t="s">
        <v>288</v>
      </c>
      <c r="C702" s="64">
        <f aca="true" t="shared" si="36" ref="C702:G704">SUM(C675+C627+C577+C447+C240)</f>
        <v>2575306</v>
      </c>
      <c r="D702" s="64">
        <f t="shared" si="36"/>
        <v>2652447</v>
      </c>
      <c r="E702" s="64">
        <f t="shared" si="36"/>
        <v>2681932</v>
      </c>
      <c r="F702" s="64">
        <f t="shared" si="36"/>
        <v>2685281</v>
      </c>
      <c r="G702" s="64">
        <f t="shared" si="36"/>
        <v>2679378</v>
      </c>
      <c r="H702" s="331">
        <f>G702/C702</f>
        <v>1.040411508379975</v>
      </c>
      <c r="I702" s="331">
        <f t="shared" si="31"/>
        <v>0.9978017198200114</v>
      </c>
    </row>
    <row r="703" spans="1:9" ht="12.75">
      <c r="A703" s="90"/>
      <c r="B703" s="91" t="s">
        <v>289</v>
      </c>
      <c r="C703" s="64">
        <f t="shared" si="36"/>
        <v>675862</v>
      </c>
      <c r="D703" s="64">
        <f t="shared" si="36"/>
        <v>692243</v>
      </c>
      <c r="E703" s="64">
        <f t="shared" si="36"/>
        <v>699282</v>
      </c>
      <c r="F703" s="64">
        <f t="shared" si="36"/>
        <v>681742</v>
      </c>
      <c r="G703" s="64">
        <f t="shared" si="36"/>
        <v>673280</v>
      </c>
      <c r="H703" s="331">
        <f>G703/C703</f>
        <v>0.9961796934877238</v>
      </c>
      <c r="I703" s="331">
        <f t="shared" si="31"/>
        <v>0.987587679796756</v>
      </c>
    </row>
    <row r="704" spans="1:9" ht="12.75">
      <c r="A704" s="90"/>
      <c r="B704" s="91" t="s">
        <v>290</v>
      </c>
      <c r="C704" s="64">
        <f t="shared" si="36"/>
        <v>982556</v>
      </c>
      <c r="D704" s="64">
        <f t="shared" si="36"/>
        <v>1242478</v>
      </c>
      <c r="E704" s="64">
        <f t="shared" si="36"/>
        <v>1309200</v>
      </c>
      <c r="F704" s="64">
        <f t="shared" si="36"/>
        <v>1407704</v>
      </c>
      <c r="G704" s="64">
        <f t="shared" si="36"/>
        <v>1449585</v>
      </c>
      <c r="H704" s="331">
        <f>G704/C704</f>
        <v>1.4753204906387014</v>
      </c>
      <c r="I704" s="331">
        <f t="shared" si="31"/>
        <v>1.0297512829401636</v>
      </c>
    </row>
    <row r="705" spans="1:9" ht="12.75">
      <c r="A705" s="96"/>
      <c r="B705" s="97" t="s">
        <v>30</v>
      </c>
      <c r="C705" s="98">
        <f>SUM(C630+C580+C450+C243)</f>
        <v>0</v>
      </c>
      <c r="D705" s="98">
        <f>SUM(D630+D580+D450+D243)</f>
        <v>2781</v>
      </c>
      <c r="E705" s="98">
        <f>SUM(E630+E580+E450+E243)</f>
        <v>2781</v>
      </c>
      <c r="F705" s="98">
        <f>SUM(F630+F580+F450+F243)</f>
        <v>2781</v>
      </c>
      <c r="G705" s="98">
        <f>SUM(G630+G580+G450+G243)</f>
        <v>2781</v>
      </c>
      <c r="H705" s="331"/>
      <c r="I705" s="331">
        <f t="shared" si="31"/>
        <v>1</v>
      </c>
    </row>
    <row r="706" spans="1:9" ht="12.75">
      <c r="A706" s="96"/>
      <c r="B706" s="97" t="s">
        <v>317</v>
      </c>
      <c r="C706" s="98"/>
      <c r="D706" s="98">
        <f>SUM(D679+D631+D581+D451+D244)</f>
        <v>160853</v>
      </c>
      <c r="E706" s="98">
        <f>SUM(E679+E631+E581+E451+E244)</f>
        <v>160853</v>
      </c>
      <c r="F706" s="98">
        <f>SUM(F679+F631+F581+F451+F244)</f>
        <v>160853</v>
      </c>
      <c r="G706" s="98">
        <f>SUM(G679+G631+G581+G451+G244)</f>
        <v>160853</v>
      </c>
      <c r="H706" s="331"/>
      <c r="I706" s="331">
        <f t="shared" si="31"/>
        <v>1</v>
      </c>
    </row>
    <row r="707" spans="1:9" ht="12.75">
      <c r="A707" s="90"/>
      <c r="B707" s="64" t="s">
        <v>395</v>
      </c>
      <c r="C707" s="64">
        <f>SUM(C245)</f>
        <v>0</v>
      </c>
      <c r="D707" s="64">
        <f>SUM(D245)</f>
        <v>0</v>
      </c>
      <c r="E707" s="64">
        <f>SUM(E245)</f>
        <v>0</v>
      </c>
      <c r="F707" s="64">
        <f>SUM(F245)</f>
        <v>0</v>
      </c>
      <c r="G707" s="64">
        <f>SUM(G245)</f>
        <v>0</v>
      </c>
      <c r="H707" s="331"/>
      <c r="I707" s="331"/>
    </row>
    <row r="708" spans="1:9" ht="12.75">
      <c r="A708" s="90"/>
      <c r="B708" s="296" t="s">
        <v>728</v>
      </c>
      <c r="C708" s="260">
        <f>SUM(C633+C583+C453+C246)</f>
        <v>0</v>
      </c>
      <c r="D708" s="260">
        <f>SUM(D633+D583+D453+D246)</f>
        <v>0</v>
      </c>
      <c r="E708" s="260">
        <f>SUM(E633+E583+E453+E246)</f>
        <v>292</v>
      </c>
      <c r="F708" s="260">
        <f>SUM(F633+F583+F453+F246)</f>
        <v>15500</v>
      </c>
      <c r="G708" s="260">
        <f>SUM(G633+G583+G453+G246)</f>
        <v>17241</v>
      </c>
      <c r="H708" s="331"/>
      <c r="I708" s="331">
        <f t="shared" si="31"/>
        <v>1.1123225806451613</v>
      </c>
    </row>
    <row r="709" spans="1:9" ht="13.5" thickBot="1">
      <c r="A709" s="90"/>
      <c r="B709" s="91" t="s">
        <v>291</v>
      </c>
      <c r="C709" s="260">
        <f>SUM(C634+C584+C454+C247+C658)</f>
        <v>0</v>
      </c>
      <c r="D709" s="260">
        <f>SUM(D634+D584+D454+D247+D658)</f>
        <v>53973</v>
      </c>
      <c r="E709" s="260">
        <f>SUM(E634+E584+E454+E247+E658)</f>
        <v>58381</v>
      </c>
      <c r="F709" s="260">
        <f>SUM(F634+F584+F454+F247+F658)</f>
        <v>87329</v>
      </c>
      <c r="G709" s="260">
        <f>SUM(G634+G584+G454+G247+G658)</f>
        <v>111142</v>
      </c>
      <c r="H709" s="331"/>
      <c r="I709" s="331">
        <f t="shared" si="31"/>
        <v>1.2726814689278476</v>
      </c>
    </row>
    <row r="710" spans="1:9" ht="13.5" thickBot="1">
      <c r="A710" s="90"/>
      <c r="B710" s="94" t="s">
        <v>292</v>
      </c>
      <c r="C710" s="9">
        <f>SUM(C702:C709)-C705</f>
        <v>4233724</v>
      </c>
      <c r="D710" s="9">
        <f>SUM(D702:D709)-D705-D706</f>
        <v>4641141</v>
      </c>
      <c r="E710" s="9">
        <f>SUM(E702:E709)-E705-E706</f>
        <v>4749087</v>
      </c>
      <c r="F710" s="9">
        <f>SUM(F702:F709)-F705-F706</f>
        <v>4877556</v>
      </c>
      <c r="G710" s="9">
        <f>SUM(G702:G709)-G705-G706</f>
        <v>4930626</v>
      </c>
      <c r="H710" s="332">
        <f>G710/C710</f>
        <v>1.1646073291504122</v>
      </c>
      <c r="I710" s="332">
        <f t="shared" si="31"/>
        <v>1.0108804491429724</v>
      </c>
    </row>
    <row r="711" spans="1:9" ht="13.5" thickBot="1">
      <c r="A711" s="90"/>
      <c r="B711" s="516" t="s">
        <v>10</v>
      </c>
      <c r="C711" s="517">
        <f>SUM(C684+C636+C586+C456+C249)</f>
        <v>0</v>
      </c>
      <c r="D711" s="517">
        <f>SUM(D684+D636+D586+D456+D249)</f>
        <v>0</v>
      </c>
      <c r="E711" s="517">
        <f>SUM(E684+E636+E586+E456+E249)</f>
        <v>0</v>
      </c>
      <c r="F711" s="517">
        <f>SUM(F684+F636+F586+F456+F249)</f>
        <v>0</v>
      </c>
      <c r="G711" s="517">
        <f>SUM(G684+G636+G586+G456+G249)</f>
        <v>0</v>
      </c>
      <c r="H711" s="331"/>
      <c r="I711" s="331"/>
    </row>
    <row r="712" spans="1:9" ht="13.5" thickBot="1">
      <c r="A712" s="100"/>
      <c r="B712" s="314" t="s">
        <v>102</v>
      </c>
      <c r="C712" s="72">
        <f>SUM(C710:C711)</f>
        <v>4233724</v>
      </c>
      <c r="D712" s="72">
        <f>SUM(D710:D711)</f>
        <v>4641141</v>
      </c>
      <c r="E712" s="72">
        <f>SUM(E710:E711)</f>
        <v>4749087</v>
      </c>
      <c r="F712" s="72">
        <f>SUM(F710:F711)</f>
        <v>4877556</v>
      </c>
      <c r="G712" s="72">
        <f>SUM(G710:G711)</f>
        <v>4930626</v>
      </c>
      <c r="H712" s="332">
        <f>G712/C712</f>
        <v>1.1646073291504122</v>
      </c>
      <c r="I712" s="332">
        <f t="shared" si="31"/>
        <v>1.0108804491429724</v>
      </c>
    </row>
    <row r="713" spans="1:9" ht="12.75">
      <c r="A713" s="3">
        <v>2850</v>
      </c>
      <c r="B713" s="89" t="s">
        <v>376</v>
      </c>
      <c r="C713" s="104"/>
      <c r="D713" s="104"/>
      <c r="E713" s="104"/>
      <c r="F713" s="104"/>
      <c r="G713" s="104"/>
      <c r="H713" s="331"/>
      <c r="I713" s="331"/>
    </row>
    <row r="714" spans="1:9" ht="12.75">
      <c r="A714" s="3"/>
      <c r="B714" s="91" t="s">
        <v>231</v>
      </c>
      <c r="C714" s="64">
        <v>232431</v>
      </c>
      <c r="D714" s="64">
        <v>248672</v>
      </c>
      <c r="E714" s="64">
        <v>248672</v>
      </c>
      <c r="F714" s="64">
        <v>250761</v>
      </c>
      <c r="G714" s="64">
        <v>250761</v>
      </c>
      <c r="H714" s="331">
        <f>G714/C714</f>
        <v>1.0788621139176788</v>
      </c>
      <c r="I714" s="331">
        <f t="shared" si="31"/>
        <v>1</v>
      </c>
    </row>
    <row r="715" spans="1:9" ht="12.75">
      <c r="A715" s="3"/>
      <c r="B715" s="91" t="s">
        <v>298</v>
      </c>
      <c r="C715" s="64">
        <v>2099</v>
      </c>
      <c r="D715" s="64">
        <v>2099</v>
      </c>
      <c r="E715" s="64">
        <v>2099</v>
      </c>
      <c r="F715" s="64">
        <v>2099</v>
      </c>
      <c r="G715" s="64">
        <v>2099</v>
      </c>
      <c r="H715" s="331">
        <f>G715/C715</f>
        <v>1</v>
      </c>
      <c r="I715" s="331">
        <f t="shared" si="31"/>
        <v>1</v>
      </c>
    </row>
    <row r="716" spans="1:9" ht="12.75">
      <c r="A716" s="3"/>
      <c r="B716" s="91" t="s">
        <v>208</v>
      </c>
      <c r="C716" s="64"/>
      <c r="D716" s="64"/>
      <c r="E716" s="64"/>
      <c r="F716" s="64"/>
      <c r="G716" s="64"/>
      <c r="H716" s="331"/>
      <c r="I716" s="331"/>
    </row>
    <row r="717" spans="1:9" ht="12.75">
      <c r="A717" s="3"/>
      <c r="B717" s="91" t="s">
        <v>48</v>
      </c>
      <c r="C717" s="64">
        <v>4062</v>
      </c>
      <c r="D717" s="64">
        <v>4062</v>
      </c>
      <c r="E717" s="64">
        <v>4062</v>
      </c>
      <c r="F717" s="64">
        <v>4062</v>
      </c>
      <c r="G717" s="64">
        <v>5404</v>
      </c>
      <c r="H717" s="331">
        <f aca="true" t="shared" si="37" ref="H717:H778">G717/C717</f>
        <v>1.330379123584441</v>
      </c>
      <c r="I717" s="331">
        <f aca="true" t="shared" si="38" ref="I717:I778">G717/F717</f>
        <v>1.330379123584441</v>
      </c>
    </row>
    <row r="718" spans="1:9" ht="12.75">
      <c r="A718" s="3"/>
      <c r="B718" s="91" t="s">
        <v>49</v>
      </c>
      <c r="C718" s="64">
        <v>15382</v>
      </c>
      <c r="D718" s="64">
        <v>15382</v>
      </c>
      <c r="E718" s="64">
        <v>15382</v>
      </c>
      <c r="F718" s="64">
        <v>15783</v>
      </c>
      <c r="G718" s="64">
        <v>16725</v>
      </c>
      <c r="H718" s="331">
        <f t="shared" si="37"/>
        <v>1.0873098426732544</v>
      </c>
      <c r="I718" s="331">
        <f t="shared" si="38"/>
        <v>1.0596844706329596</v>
      </c>
    </row>
    <row r="719" spans="1:9" ht="12.75">
      <c r="A719" s="3"/>
      <c r="B719" s="91" t="s">
        <v>77</v>
      </c>
      <c r="C719" s="64">
        <v>2904</v>
      </c>
      <c r="D719" s="64">
        <v>2904</v>
      </c>
      <c r="E719" s="64">
        <v>2904</v>
      </c>
      <c r="F719" s="64">
        <v>3221</v>
      </c>
      <c r="G719" s="64">
        <v>2979</v>
      </c>
      <c r="H719" s="331">
        <f t="shared" si="37"/>
        <v>1.0258264462809918</v>
      </c>
      <c r="I719" s="331">
        <f t="shared" si="38"/>
        <v>0.9248680533995653</v>
      </c>
    </row>
    <row r="720" spans="1:9" ht="12.75">
      <c r="A720" s="3"/>
      <c r="B720" s="91" t="s">
        <v>256</v>
      </c>
      <c r="C720" s="64">
        <v>4572</v>
      </c>
      <c r="D720" s="64">
        <v>4572</v>
      </c>
      <c r="E720" s="64">
        <v>4572</v>
      </c>
      <c r="F720" s="64">
        <v>4677</v>
      </c>
      <c r="G720" s="64">
        <v>4927</v>
      </c>
      <c r="H720" s="331">
        <f t="shared" si="37"/>
        <v>1.0776465441819774</v>
      </c>
      <c r="I720" s="331">
        <f t="shared" si="38"/>
        <v>1.053453068206115</v>
      </c>
    </row>
    <row r="721" spans="1:9" ht="12.75">
      <c r="A721" s="3"/>
      <c r="B721" s="91" t="s">
        <v>257</v>
      </c>
      <c r="C721" s="64">
        <v>115</v>
      </c>
      <c r="D721" s="64">
        <v>115</v>
      </c>
      <c r="E721" s="64">
        <v>115</v>
      </c>
      <c r="F721" s="64">
        <v>115</v>
      </c>
      <c r="G721" s="64">
        <v>49</v>
      </c>
      <c r="H721" s="331">
        <f t="shared" si="37"/>
        <v>0.4260869565217391</v>
      </c>
      <c r="I721" s="331">
        <f t="shared" si="38"/>
        <v>0.4260869565217391</v>
      </c>
    </row>
    <row r="722" spans="1:9" ht="12.75">
      <c r="A722" s="3"/>
      <c r="B722" s="91" t="s">
        <v>260</v>
      </c>
      <c r="C722" s="64"/>
      <c r="D722" s="64"/>
      <c r="E722" s="64"/>
      <c r="F722" s="64"/>
      <c r="G722" s="64"/>
      <c r="H722" s="331"/>
      <c r="I722" s="331"/>
    </row>
    <row r="723" spans="1:9" ht="13.5" thickBot="1">
      <c r="A723" s="90"/>
      <c r="B723" s="91" t="s">
        <v>78</v>
      </c>
      <c r="C723" s="64"/>
      <c r="D723" s="64"/>
      <c r="E723" s="64"/>
      <c r="F723" s="64"/>
      <c r="G723" s="64"/>
      <c r="H723" s="331"/>
      <c r="I723" s="331"/>
    </row>
    <row r="724" spans="1:9" ht="13.5" thickBot="1">
      <c r="A724" s="93"/>
      <c r="B724" s="94" t="s">
        <v>287</v>
      </c>
      <c r="C724" s="9">
        <f>SUM(C714:C723)</f>
        <v>261565</v>
      </c>
      <c r="D724" s="9">
        <f>SUM(D714:D723)</f>
        <v>277806</v>
      </c>
      <c r="E724" s="9">
        <f>SUM(E714:E723)</f>
        <v>277806</v>
      </c>
      <c r="F724" s="9">
        <f>SUM(F714:F723)</f>
        <v>280718</v>
      </c>
      <c r="G724" s="9">
        <f>SUM(G714:G723)</f>
        <v>282944</v>
      </c>
      <c r="H724" s="332">
        <f t="shared" si="37"/>
        <v>1.081734941601514</v>
      </c>
      <c r="I724" s="332">
        <f t="shared" si="38"/>
        <v>1.007929666070576</v>
      </c>
    </row>
    <row r="725" spans="1:9" ht="13.5" thickBot="1">
      <c r="A725" s="3"/>
      <c r="B725" s="313" t="s">
        <v>247</v>
      </c>
      <c r="C725" s="64"/>
      <c r="D725" s="64">
        <v>9523</v>
      </c>
      <c r="E725" s="64">
        <v>9523</v>
      </c>
      <c r="F725" s="64">
        <v>9523</v>
      </c>
      <c r="G725" s="64">
        <v>9523</v>
      </c>
      <c r="H725" s="331"/>
      <c r="I725" s="331">
        <f t="shared" si="38"/>
        <v>1</v>
      </c>
    </row>
    <row r="726" spans="1:9" ht="13.5" thickBot="1">
      <c r="A726" s="3"/>
      <c r="B726" s="314" t="s">
        <v>102</v>
      </c>
      <c r="C726" s="9">
        <f>SUM(C724:C725)</f>
        <v>261565</v>
      </c>
      <c r="D726" s="9">
        <f>SUM(D724:D725)</f>
        <v>287329</v>
      </c>
      <c r="E726" s="9">
        <f>SUM(E724:E725)</f>
        <v>287329</v>
      </c>
      <c r="F726" s="9">
        <f>SUM(F724:F725)</f>
        <v>290241</v>
      </c>
      <c r="G726" s="9">
        <f>SUM(G724:G725)</f>
        <v>292467</v>
      </c>
      <c r="H726" s="332">
        <f t="shared" si="37"/>
        <v>1.1181427178712748</v>
      </c>
      <c r="I726" s="332">
        <f t="shared" si="38"/>
        <v>1.0076694884595905</v>
      </c>
    </row>
    <row r="727" spans="1:9" ht="12.75">
      <c r="A727" s="90"/>
      <c r="B727" s="91" t="s">
        <v>288</v>
      </c>
      <c r="C727" s="64">
        <v>160217</v>
      </c>
      <c r="D727" s="64">
        <v>174873</v>
      </c>
      <c r="E727" s="64">
        <v>174873</v>
      </c>
      <c r="F727" s="64">
        <v>166255</v>
      </c>
      <c r="G727" s="64">
        <v>166255</v>
      </c>
      <c r="H727" s="331">
        <f t="shared" si="37"/>
        <v>1.0376863878364968</v>
      </c>
      <c r="I727" s="331">
        <f t="shared" si="38"/>
        <v>1</v>
      </c>
    </row>
    <row r="728" spans="1:9" ht="12.75">
      <c r="A728" s="90"/>
      <c r="B728" s="91" t="s">
        <v>289</v>
      </c>
      <c r="C728" s="64">
        <v>43354</v>
      </c>
      <c r="D728" s="64">
        <v>45151</v>
      </c>
      <c r="E728" s="64">
        <v>45151</v>
      </c>
      <c r="F728" s="64">
        <v>42825</v>
      </c>
      <c r="G728" s="64">
        <v>42825</v>
      </c>
      <c r="H728" s="331">
        <f t="shared" si="37"/>
        <v>0.9877981270471006</v>
      </c>
      <c r="I728" s="331">
        <f t="shared" si="38"/>
        <v>1</v>
      </c>
    </row>
    <row r="729" spans="1:9" ht="12.75">
      <c r="A729" s="90"/>
      <c r="B729" s="91" t="s">
        <v>290</v>
      </c>
      <c r="C729" s="64">
        <v>57994</v>
      </c>
      <c r="D729" s="64">
        <v>67305</v>
      </c>
      <c r="E729" s="64">
        <v>67305</v>
      </c>
      <c r="F729" s="64">
        <v>81161</v>
      </c>
      <c r="G729" s="64">
        <v>83387</v>
      </c>
      <c r="H729" s="331">
        <f t="shared" si="37"/>
        <v>1.4378556402386453</v>
      </c>
      <c r="I729" s="331">
        <f t="shared" si="38"/>
        <v>1.0274269661536946</v>
      </c>
    </row>
    <row r="730" spans="1:9" ht="12.75">
      <c r="A730" s="96"/>
      <c r="B730" s="97" t="s">
        <v>30</v>
      </c>
      <c r="C730" s="98"/>
      <c r="D730" s="98"/>
      <c r="E730" s="98"/>
      <c r="F730" s="98"/>
      <c r="G730" s="98"/>
      <c r="H730" s="331"/>
      <c r="I730" s="331"/>
    </row>
    <row r="731" spans="1:9" ht="12.75">
      <c r="A731" s="96"/>
      <c r="B731" s="97" t="s">
        <v>317</v>
      </c>
      <c r="C731" s="98"/>
      <c r="D731" s="98"/>
      <c r="E731" s="98"/>
      <c r="F731" s="98"/>
      <c r="G731" s="98"/>
      <c r="H731" s="331"/>
      <c r="I731" s="331"/>
    </row>
    <row r="732" spans="1:9" ht="12.75">
      <c r="A732" s="90"/>
      <c r="B732" s="64" t="s">
        <v>395</v>
      </c>
      <c r="C732" s="64"/>
      <c r="D732" s="64"/>
      <c r="E732" s="64"/>
      <c r="F732" s="64"/>
      <c r="G732" s="64"/>
      <c r="H732" s="331"/>
      <c r="I732" s="331"/>
    </row>
    <row r="733" spans="1:9" ht="12.75">
      <c r="A733" s="90"/>
      <c r="B733" s="296" t="s">
        <v>728</v>
      </c>
      <c r="C733" s="64"/>
      <c r="D733" s="64"/>
      <c r="E733" s="64"/>
      <c r="F733" s="64"/>
      <c r="G733" s="64"/>
      <c r="H733" s="331"/>
      <c r="I733" s="331"/>
    </row>
    <row r="734" spans="1:9" ht="13.5" thickBot="1">
      <c r="A734" s="90"/>
      <c r="B734" s="91" t="s">
        <v>291</v>
      </c>
      <c r="C734" s="64"/>
      <c r="D734" s="64"/>
      <c r="E734" s="64"/>
      <c r="F734" s="64"/>
      <c r="G734" s="64"/>
      <c r="H734" s="331"/>
      <c r="I734" s="331"/>
    </row>
    <row r="735" spans="1:9" ht="13.5" thickBot="1">
      <c r="A735" s="90"/>
      <c r="B735" s="94" t="s">
        <v>292</v>
      </c>
      <c r="C735" s="9">
        <f>SUM(C727:C734)-C730</f>
        <v>261565</v>
      </c>
      <c r="D735" s="9">
        <f>SUM(D727:D734)-D730</f>
        <v>287329</v>
      </c>
      <c r="E735" s="9">
        <f>SUM(E727:E734)-E730</f>
        <v>287329</v>
      </c>
      <c r="F735" s="9">
        <f>SUM(F727:F734)-F730</f>
        <v>290241</v>
      </c>
      <c r="G735" s="9">
        <f>SUM(G727:G734)-G730</f>
        <v>292467</v>
      </c>
      <c r="H735" s="332">
        <f t="shared" si="37"/>
        <v>1.1181427178712748</v>
      </c>
      <c r="I735" s="332">
        <f t="shared" si="38"/>
        <v>1.0076694884595905</v>
      </c>
    </row>
    <row r="736" spans="1:9" ht="13.5" thickBot="1">
      <c r="A736" s="90"/>
      <c r="B736" s="532" t="s">
        <v>10</v>
      </c>
      <c r="C736" s="508"/>
      <c r="D736" s="508"/>
      <c r="E736" s="508"/>
      <c r="F736" s="508"/>
      <c r="G736" s="508"/>
      <c r="H736" s="331"/>
      <c r="I736" s="331"/>
    </row>
    <row r="737" spans="1:9" ht="13.5" thickBot="1">
      <c r="A737" s="100"/>
      <c r="B737" s="314" t="s">
        <v>102</v>
      </c>
      <c r="C737" s="9">
        <f>SUM(C735:C736)</f>
        <v>261565</v>
      </c>
      <c r="D737" s="9">
        <f>SUM(D735:D736)</f>
        <v>287329</v>
      </c>
      <c r="E737" s="9">
        <f>SUM(E735:E736)</f>
        <v>287329</v>
      </c>
      <c r="F737" s="9">
        <f>SUM(F735:F736)</f>
        <v>290241</v>
      </c>
      <c r="G737" s="9">
        <f>SUM(G735:G736)</f>
        <v>292467</v>
      </c>
      <c r="H737" s="332">
        <f t="shared" si="37"/>
        <v>1.1181427178712748</v>
      </c>
      <c r="I737" s="332">
        <f t="shared" si="38"/>
        <v>1.0076694884595905</v>
      </c>
    </row>
    <row r="738" spans="1:9" ht="12.75">
      <c r="A738" s="3">
        <v>2875</v>
      </c>
      <c r="B738" s="89" t="s">
        <v>278</v>
      </c>
      <c r="C738" s="104"/>
      <c r="D738" s="104"/>
      <c r="E738" s="104"/>
      <c r="F738" s="104"/>
      <c r="G738" s="104"/>
      <c r="H738" s="331"/>
      <c r="I738" s="331"/>
    </row>
    <row r="739" spans="1:9" ht="12.75">
      <c r="A739" s="90"/>
      <c r="B739" s="91" t="s">
        <v>231</v>
      </c>
      <c r="C739" s="64">
        <v>219114</v>
      </c>
      <c r="D739" s="64">
        <v>220078</v>
      </c>
      <c r="E739" s="64">
        <v>237122</v>
      </c>
      <c r="F739" s="64">
        <v>239070</v>
      </c>
      <c r="G739" s="64">
        <v>240824</v>
      </c>
      <c r="H739" s="331">
        <f t="shared" si="37"/>
        <v>1.0990808437616948</v>
      </c>
      <c r="I739" s="331">
        <f t="shared" si="38"/>
        <v>1.0073367632910863</v>
      </c>
    </row>
    <row r="740" spans="1:9" ht="12.75">
      <c r="A740" s="90"/>
      <c r="B740" s="91" t="s">
        <v>208</v>
      </c>
      <c r="C740" s="255"/>
      <c r="D740" s="255"/>
      <c r="E740" s="255"/>
      <c r="F740" s="255"/>
      <c r="G740" s="255"/>
      <c r="H740" s="331"/>
      <c r="I740" s="331"/>
    </row>
    <row r="741" spans="1:9" ht="12.75">
      <c r="A741" s="90"/>
      <c r="B741" s="91" t="s">
        <v>48</v>
      </c>
      <c r="C741" s="64">
        <v>878</v>
      </c>
      <c r="D741" s="64">
        <v>878</v>
      </c>
      <c r="E741" s="64">
        <v>878</v>
      </c>
      <c r="F741" s="64">
        <v>878</v>
      </c>
      <c r="G741" s="64">
        <v>878</v>
      </c>
      <c r="H741" s="331">
        <f t="shared" si="37"/>
        <v>1</v>
      </c>
      <c r="I741" s="331">
        <f t="shared" si="38"/>
        <v>1</v>
      </c>
    </row>
    <row r="742" spans="1:9" ht="12.75">
      <c r="A742" s="90"/>
      <c r="B742" s="91" t="s">
        <v>49</v>
      </c>
      <c r="C742" s="64">
        <v>380</v>
      </c>
      <c r="D742" s="64">
        <v>380</v>
      </c>
      <c r="E742" s="64">
        <v>380</v>
      </c>
      <c r="F742" s="64">
        <v>380</v>
      </c>
      <c r="G742" s="64">
        <v>15002</v>
      </c>
      <c r="H742" s="331">
        <f t="shared" si="37"/>
        <v>39.47894736842105</v>
      </c>
      <c r="I742" s="331">
        <f t="shared" si="38"/>
        <v>39.47894736842105</v>
      </c>
    </row>
    <row r="743" spans="1:9" ht="12.75">
      <c r="A743" s="90"/>
      <c r="B743" s="91" t="s">
        <v>77</v>
      </c>
      <c r="C743" s="64"/>
      <c r="D743" s="64"/>
      <c r="E743" s="64"/>
      <c r="F743" s="64"/>
      <c r="G743" s="64">
        <v>540</v>
      </c>
      <c r="H743" s="331"/>
      <c r="I743" s="331"/>
    </row>
    <row r="744" spans="1:9" ht="12.75">
      <c r="A744" s="90"/>
      <c r="B744" s="91" t="s">
        <v>256</v>
      </c>
      <c r="C744" s="64"/>
      <c r="D744" s="64"/>
      <c r="E744" s="64"/>
      <c r="F744" s="64"/>
      <c r="G744" s="64"/>
      <c r="H744" s="331"/>
      <c r="I744" s="331"/>
    </row>
    <row r="745" spans="1:9" ht="12.75">
      <c r="A745" s="90"/>
      <c r="B745" s="91" t="s">
        <v>257</v>
      </c>
      <c r="C745" s="64">
        <v>109</v>
      </c>
      <c r="D745" s="64">
        <v>109</v>
      </c>
      <c r="E745" s="64">
        <v>109</v>
      </c>
      <c r="F745" s="64">
        <v>109</v>
      </c>
      <c r="G745" s="64">
        <v>109</v>
      </c>
      <c r="H745" s="331">
        <f t="shared" si="37"/>
        <v>1</v>
      </c>
      <c r="I745" s="331">
        <f t="shared" si="38"/>
        <v>1</v>
      </c>
    </row>
    <row r="746" spans="1:9" ht="12.75">
      <c r="A746" s="90"/>
      <c r="B746" s="91" t="s">
        <v>50</v>
      </c>
      <c r="C746" s="64"/>
      <c r="D746" s="64"/>
      <c r="E746" s="64"/>
      <c r="F746" s="64"/>
      <c r="G746" s="64"/>
      <c r="H746" s="331"/>
      <c r="I746" s="331"/>
    </row>
    <row r="747" spans="1:9" ht="12.75">
      <c r="A747" s="90"/>
      <c r="B747" s="91" t="s">
        <v>260</v>
      </c>
      <c r="C747" s="64"/>
      <c r="D747" s="64"/>
      <c r="E747" s="64"/>
      <c r="F747" s="64"/>
      <c r="G747" s="64"/>
      <c r="H747" s="331"/>
      <c r="I747" s="331"/>
    </row>
    <row r="748" spans="1:9" ht="13.5" thickBot="1">
      <c r="A748" s="90"/>
      <c r="B748" s="91" t="s">
        <v>78</v>
      </c>
      <c r="C748" s="64"/>
      <c r="D748" s="64"/>
      <c r="E748" s="64"/>
      <c r="F748" s="64"/>
      <c r="G748" s="64">
        <v>303</v>
      </c>
      <c r="H748" s="331"/>
      <c r="I748" s="331"/>
    </row>
    <row r="749" spans="1:9" ht="13.5" thickBot="1">
      <c r="A749" s="93"/>
      <c r="B749" s="94" t="s">
        <v>287</v>
      </c>
      <c r="C749" s="9">
        <f>SUM(C739:C748)</f>
        <v>220481</v>
      </c>
      <c r="D749" s="9">
        <f>SUM(D739:D748)</f>
        <v>221445</v>
      </c>
      <c r="E749" s="9">
        <f>SUM(E739:E748)</f>
        <v>238489</v>
      </c>
      <c r="F749" s="9">
        <f>SUM(F739:F748)</f>
        <v>240437</v>
      </c>
      <c r="G749" s="9">
        <f>SUM(G739:G748)</f>
        <v>257656</v>
      </c>
      <c r="H749" s="332">
        <f t="shared" si="37"/>
        <v>1.1686086329434282</v>
      </c>
      <c r="I749" s="332">
        <f t="shared" si="38"/>
        <v>1.0716154335647177</v>
      </c>
    </row>
    <row r="750" spans="1:9" ht="13.5" thickBot="1">
      <c r="A750" s="3"/>
      <c r="B750" s="313" t="s">
        <v>247</v>
      </c>
      <c r="C750" s="64"/>
      <c r="D750" s="64">
        <v>30820</v>
      </c>
      <c r="E750" s="64">
        <v>30820</v>
      </c>
      <c r="F750" s="64">
        <v>30820</v>
      </c>
      <c r="G750" s="64">
        <v>30820</v>
      </c>
      <c r="H750" s="331"/>
      <c r="I750" s="331">
        <f t="shared" si="38"/>
        <v>1</v>
      </c>
    </row>
    <row r="751" spans="1:9" ht="13.5" thickBot="1">
      <c r="A751" s="3"/>
      <c r="B751" s="314" t="s">
        <v>102</v>
      </c>
      <c r="C751" s="9">
        <f>SUM(C749:C750)</f>
        <v>220481</v>
      </c>
      <c r="D751" s="9">
        <f>SUM(D749:D750)</f>
        <v>252265</v>
      </c>
      <c r="E751" s="9">
        <f>SUM(E749:E750)</f>
        <v>269309</v>
      </c>
      <c r="F751" s="9">
        <f>SUM(F749:F750)</f>
        <v>271257</v>
      </c>
      <c r="G751" s="9">
        <f>SUM(G749:G750)</f>
        <v>288476</v>
      </c>
      <c r="H751" s="332">
        <f t="shared" si="37"/>
        <v>1.3083939205645838</v>
      </c>
      <c r="I751" s="332">
        <f t="shared" si="38"/>
        <v>1.063478546175767</v>
      </c>
    </row>
    <row r="752" spans="1:9" ht="12.75">
      <c r="A752" s="90"/>
      <c r="B752" s="91" t="s">
        <v>288</v>
      </c>
      <c r="C752" s="64">
        <v>150500</v>
      </c>
      <c r="D752" s="64">
        <v>152307</v>
      </c>
      <c r="E752" s="64">
        <v>162165</v>
      </c>
      <c r="F752" s="64">
        <v>163271</v>
      </c>
      <c r="G752" s="64">
        <v>169544</v>
      </c>
      <c r="H752" s="331">
        <f t="shared" si="37"/>
        <v>1.1265382059800664</v>
      </c>
      <c r="I752" s="331">
        <f t="shared" si="38"/>
        <v>1.0384207850751206</v>
      </c>
    </row>
    <row r="753" spans="1:9" ht="12.75">
      <c r="A753" s="90"/>
      <c r="B753" s="91" t="s">
        <v>289</v>
      </c>
      <c r="C753" s="64">
        <v>37175</v>
      </c>
      <c r="D753" s="64">
        <v>39124</v>
      </c>
      <c r="E753" s="64">
        <v>41374</v>
      </c>
      <c r="F753" s="64">
        <v>41673</v>
      </c>
      <c r="G753" s="64">
        <v>43679</v>
      </c>
      <c r="H753" s="331">
        <f t="shared" si="37"/>
        <v>1.1749562878278412</v>
      </c>
      <c r="I753" s="331">
        <f t="shared" si="38"/>
        <v>1.0481366832241499</v>
      </c>
    </row>
    <row r="754" spans="1:9" ht="12.75">
      <c r="A754" s="90"/>
      <c r="B754" s="91" t="s">
        <v>290</v>
      </c>
      <c r="C754" s="64">
        <v>30206</v>
      </c>
      <c r="D754" s="64">
        <v>56466</v>
      </c>
      <c r="E754" s="64">
        <v>61402</v>
      </c>
      <c r="F754" s="64">
        <v>61402</v>
      </c>
      <c r="G754" s="64">
        <v>70342</v>
      </c>
      <c r="H754" s="331">
        <f t="shared" si="37"/>
        <v>2.3287426339137918</v>
      </c>
      <c r="I754" s="331">
        <f t="shared" si="38"/>
        <v>1.145597863261783</v>
      </c>
    </row>
    <row r="755" spans="1:9" ht="12.75">
      <c r="A755" s="96"/>
      <c r="B755" s="97" t="s">
        <v>30</v>
      </c>
      <c r="C755" s="98"/>
      <c r="D755" s="98"/>
      <c r="E755" s="98"/>
      <c r="F755" s="98"/>
      <c r="G755" s="98"/>
      <c r="H755" s="331"/>
      <c r="I755" s="331"/>
    </row>
    <row r="756" spans="1:9" ht="12.75">
      <c r="A756" s="518"/>
      <c r="B756" s="97" t="s">
        <v>317</v>
      </c>
      <c r="C756" s="98"/>
      <c r="D756" s="98">
        <v>9200</v>
      </c>
      <c r="E756" s="98">
        <v>9200</v>
      </c>
      <c r="F756" s="98">
        <v>9200</v>
      </c>
      <c r="G756" s="98">
        <v>9200</v>
      </c>
      <c r="H756" s="331"/>
      <c r="I756" s="331">
        <f t="shared" si="38"/>
        <v>1</v>
      </c>
    </row>
    <row r="757" spans="1:9" ht="12.75">
      <c r="A757" s="92"/>
      <c r="B757" s="64" t="s">
        <v>395</v>
      </c>
      <c r="C757" s="64"/>
      <c r="D757" s="64"/>
      <c r="E757" s="64"/>
      <c r="F757" s="64"/>
      <c r="G757" s="64"/>
      <c r="H757" s="331"/>
      <c r="I757" s="331"/>
    </row>
    <row r="758" spans="1:9" ht="12.75">
      <c r="A758" s="92"/>
      <c r="B758" s="296" t="s">
        <v>728</v>
      </c>
      <c r="C758" s="64">
        <v>1600</v>
      </c>
      <c r="D758" s="64">
        <v>1600</v>
      </c>
      <c r="E758" s="64">
        <v>1600</v>
      </c>
      <c r="F758" s="64">
        <v>2143</v>
      </c>
      <c r="G758" s="64">
        <v>2143</v>
      </c>
      <c r="H758" s="331">
        <f t="shared" si="37"/>
        <v>1.339375</v>
      </c>
      <c r="I758" s="331">
        <f t="shared" si="38"/>
        <v>1</v>
      </c>
    </row>
    <row r="759" spans="1:9" ht="13.5" thickBot="1">
      <c r="A759" s="90"/>
      <c r="B759" s="91" t="s">
        <v>291</v>
      </c>
      <c r="C759" s="64">
        <v>1000</v>
      </c>
      <c r="D759" s="64">
        <v>2768</v>
      </c>
      <c r="E759" s="64">
        <v>2768</v>
      </c>
      <c r="F759" s="64">
        <v>2768</v>
      </c>
      <c r="G759" s="64">
        <v>2768</v>
      </c>
      <c r="H759" s="331">
        <f t="shared" si="37"/>
        <v>2.768</v>
      </c>
      <c r="I759" s="331">
        <f t="shared" si="38"/>
        <v>1</v>
      </c>
    </row>
    <row r="760" spans="1:9" ht="13.5" thickBot="1">
      <c r="A760" s="90"/>
      <c r="B760" s="94" t="s">
        <v>292</v>
      </c>
      <c r="C760" s="9">
        <f>SUM(C752:C759)-C755</f>
        <v>220481</v>
      </c>
      <c r="D760" s="9">
        <f>SUM(D752:D759)-D755-D756</f>
        <v>252265</v>
      </c>
      <c r="E760" s="9">
        <f>SUM(E752:E759)-E755-E756</f>
        <v>269309</v>
      </c>
      <c r="F760" s="9">
        <f>SUM(F752:F759)-F755-F756</f>
        <v>271257</v>
      </c>
      <c r="G760" s="9">
        <f>SUM(G752:G759)-G755-G756</f>
        <v>288476</v>
      </c>
      <c r="H760" s="332">
        <f t="shared" si="37"/>
        <v>1.3083939205645838</v>
      </c>
      <c r="I760" s="332">
        <f t="shared" si="38"/>
        <v>1.063478546175767</v>
      </c>
    </row>
    <row r="761" spans="1:9" ht="13.5" thickBot="1">
      <c r="A761" s="3"/>
      <c r="B761" s="516" t="s">
        <v>10</v>
      </c>
      <c r="C761" s="517"/>
      <c r="D761" s="517"/>
      <c r="E761" s="517"/>
      <c r="F761" s="517"/>
      <c r="G761" s="517"/>
      <c r="H761" s="331"/>
      <c r="I761" s="331"/>
    </row>
    <row r="762" spans="1:9" ht="13.5" thickBot="1">
      <c r="A762" s="57"/>
      <c r="B762" s="314" t="s">
        <v>102</v>
      </c>
      <c r="C762" s="72">
        <f>SUM(C760:C761)</f>
        <v>220481</v>
      </c>
      <c r="D762" s="72">
        <f>SUM(D760:D761)</f>
        <v>252265</v>
      </c>
      <c r="E762" s="72">
        <f>SUM(E760:E761)</f>
        <v>269309</v>
      </c>
      <c r="F762" s="72">
        <f>SUM(F760:F761)</f>
        <v>271257</v>
      </c>
      <c r="G762" s="72">
        <f>SUM(G760:G761)</f>
        <v>288476</v>
      </c>
      <c r="H762" s="332">
        <f t="shared" si="37"/>
        <v>1.3083939205645838</v>
      </c>
      <c r="I762" s="332">
        <f t="shared" si="38"/>
        <v>1.063478546175767</v>
      </c>
    </row>
    <row r="763" spans="1:9" ht="12.75">
      <c r="A763" s="3">
        <v>2880</v>
      </c>
      <c r="B763" s="88" t="s">
        <v>377</v>
      </c>
      <c r="C763" s="104"/>
      <c r="D763" s="104"/>
      <c r="E763" s="104"/>
      <c r="F763" s="104"/>
      <c r="G763" s="104"/>
      <c r="H763" s="331"/>
      <c r="I763" s="331"/>
    </row>
    <row r="764" spans="1:9" ht="12.75">
      <c r="A764" s="90"/>
      <c r="B764" s="91" t="s">
        <v>231</v>
      </c>
      <c r="C764" s="64">
        <v>201685</v>
      </c>
      <c r="D764" s="64">
        <v>208273</v>
      </c>
      <c r="E764" s="64">
        <v>193329</v>
      </c>
      <c r="F764" s="64">
        <v>193329</v>
      </c>
      <c r="G764" s="64">
        <v>191575</v>
      </c>
      <c r="H764" s="331">
        <f t="shared" si="37"/>
        <v>0.9498723256563453</v>
      </c>
      <c r="I764" s="331">
        <f t="shared" si="38"/>
        <v>0.9909273828551329</v>
      </c>
    </row>
    <row r="765" spans="1:9" ht="12.75">
      <c r="A765" s="90"/>
      <c r="B765" s="91" t="s">
        <v>208</v>
      </c>
      <c r="C765" s="64"/>
      <c r="D765" s="64"/>
      <c r="E765" s="64"/>
      <c r="F765" s="64"/>
      <c r="G765" s="64"/>
      <c r="H765" s="331"/>
      <c r="I765" s="331"/>
    </row>
    <row r="766" spans="1:9" ht="12.75">
      <c r="A766" s="90"/>
      <c r="B766" s="91" t="s">
        <v>48</v>
      </c>
      <c r="C766" s="64"/>
      <c r="D766" s="64"/>
      <c r="E766" s="64"/>
      <c r="F766" s="64"/>
      <c r="G766" s="64"/>
      <c r="H766" s="331"/>
      <c r="I766" s="331"/>
    </row>
    <row r="767" spans="1:9" ht="12.75">
      <c r="A767" s="90"/>
      <c r="B767" s="91" t="s">
        <v>49</v>
      </c>
      <c r="C767" s="64">
        <v>54020</v>
      </c>
      <c r="D767" s="64">
        <v>54020</v>
      </c>
      <c r="E767" s="64">
        <v>54020</v>
      </c>
      <c r="F767" s="64">
        <v>54020</v>
      </c>
      <c r="G767" s="64">
        <v>39398</v>
      </c>
      <c r="H767" s="331">
        <f t="shared" si="37"/>
        <v>0.7293224731580896</v>
      </c>
      <c r="I767" s="331">
        <f t="shared" si="38"/>
        <v>0.7293224731580896</v>
      </c>
    </row>
    <row r="768" spans="1:9" ht="12.75">
      <c r="A768" s="90"/>
      <c r="B768" s="91" t="s">
        <v>256</v>
      </c>
      <c r="C768" s="64">
        <v>8908</v>
      </c>
      <c r="D768" s="64">
        <v>8908</v>
      </c>
      <c r="E768" s="64">
        <v>8908</v>
      </c>
      <c r="F768" s="64">
        <v>8908</v>
      </c>
      <c r="G768" s="64">
        <v>9442</v>
      </c>
      <c r="H768" s="331">
        <f t="shared" si="37"/>
        <v>1.0599461158509205</v>
      </c>
      <c r="I768" s="331">
        <f t="shared" si="38"/>
        <v>1.0599461158509205</v>
      </c>
    </row>
    <row r="769" spans="1:9" ht="12.75">
      <c r="A769" s="90"/>
      <c r="B769" s="91" t="s">
        <v>838</v>
      </c>
      <c r="C769" s="64">
        <v>540</v>
      </c>
      <c r="D769" s="64">
        <v>540</v>
      </c>
      <c r="E769" s="64">
        <v>540</v>
      </c>
      <c r="F769" s="64">
        <v>540</v>
      </c>
      <c r="G769" s="64"/>
      <c r="H769" s="331">
        <f t="shared" si="37"/>
        <v>0</v>
      </c>
      <c r="I769" s="331">
        <f t="shared" si="38"/>
        <v>0</v>
      </c>
    </row>
    <row r="770" spans="1:9" ht="12.75">
      <c r="A770" s="90"/>
      <c r="B770" s="91" t="s">
        <v>257</v>
      </c>
      <c r="C770" s="64"/>
      <c r="D770" s="64"/>
      <c r="E770" s="64"/>
      <c r="F770" s="64"/>
      <c r="G770" s="64">
        <v>68</v>
      </c>
      <c r="H770" s="331"/>
      <c r="I770" s="331"/>
    </row>
    <row r="771" spans="1:9" ht="12.75">
      <c r="A771" s="90"/>
      <c r="B771" s="91" t="s">
        <v>260</v>
      </c>
      <c r="C771" s="64"/>
      <c r="D771" s="64"/>
      <c r="E771" s="64"/>
      <c r="F771" s="64"/>
      <c r="G771" s="64"/>
      <c r="H771" s="331"/>
      <c r="I771" s="331"/>
    </row>
    <row r="772" spans="1:9" ht="13.5" thickBot="1">
      <c r="A772" s="90"/>
      <c r="B772" s="91" t="s">
        <v>78</v>
      </c>
      <c r="C772" s="64"/>
      <c r="D772" s="64"/>
      <c r="E772" s="64"/>
      <c r="F772" s="64"/>
      <c r="G772" s="64"/>
      <c r="H772" s="331"/>
      <c r="I772" s="331"/>
    </row>
    <row r="773" spans="1:9" ht="13.5" thickBot="1">
      <c r="A773" s="93"/>
      <c r="B773" s="94" t="s">
        <v>287</v>
      </c>
      <c r="C773" s="9">
        <f>SUM(C764:C772)</f>
        <v>265153</v>
      </c>
      <c r="D773" s="9">
        <f>SUM(D764:D772)</f>
        <v>271741</v>
      </c>
      <c r="E773" s="9">
        <f>SUM(E764:E772)</f>
        <v>256797</v>
      </c>
      <c r="F773" s="9">
        <f>SUM(F764:F772)</f>
        <v>256797</v>
      </c>
      <c r="G773" s="9">
        <f>SUM(G764:G772)</f>
        <v>240483</v>
      </c>
      <c r="H773" s="332">
        <f t="shared" si="37"/>
        <v>0.9069593781703393</v>
      </c>
      <c r="I773" s="332">
        <f t="shared" si="38"/>
        <v>0.9364712204581829</v>
      </c>
    </row>
    <row r="774" spans="1:9" ht="13.5" thickBot="1">
      <c r="A774" s="3"/>
      <c r="B774" s="313" t="s">
        <v>247</v>
      </c>
      <c r="C774" s="64"/>
      <c r="D774" s="64">
        <v>9342</v>
      </c>
      <c r="E774" s="64">
        <v>9342</v>
      </c>
      <c r="F774" s="64">
        <v>9342</v>
      </c>
      <c r="G774" s="64">
        <v>9342</v>
      </c>
      <c r="H774" s="331"/>
      <c r="I774" s="331">
        <f t="shared" si="38"/>
        <v>1</v>
      </c>
    </row>
    <row r="775" spans="1:9" ht="13.5" thickBot="1">
      <c r="A775" s="3"/>
      <c r="B775" s="314" t="s">
        <v>102</v>
      </c>
      <c r="C775" s="9">
        <f>SUM(C773:C774)</f>
        <v>265153</v>
      </c>
      <c r="D775" s="9">
        <f>SUM(D773:D774)</f>
        <v>281083</v>
      </c>
      <c r="E775" s="9">
        <f>SUM(E773:E774)</f>
        <v>266139</v>
      </c>
      <c r="F775" s="9">
        <f>SUM(F773:F774)</f>
        <v>266139</v>
      </c>
      <c r="G775" s="9">
        <f>SUM(G773:G774)</f>
        <v>249825</v>
      </c>
      <c r="H775" s="332">
        <f t="shared" si="37"/>
        <v>0.9421918665826899</v>
      </c>
      <c r="I775" s="332">
        <f t="shared" si="38"/>
        <v>0.9387012050094123</v>
      </c>
    </row>
    <row r="776" spans="1:9" ht="12.75">
      <c r="A776" s="90"/>
      <c r="B776" s="91" t="s">
        <v>288</v>
      </c>
      <c r="C776" s="64">
        <v>135475</v>
      </c>
      <c r="D776" s="64">
        <v>137148</v>
      </c>
      <c r="E776" s="64">
        <v>127990</v>
      </c>
      <c r="F776" s="64">
        <v>127990</v>
      </c>
      <c r="G776" s="64">
        <v>121717</v>
      </c>
      <c r="H776" s="331">
        <f t="shared" si="37"/>
        <v>0.8984462077874147</v>
      </c>
      <c r="I776" s="331">
        <f t="shared" si="38"/>
        <v>0.9509883584655051</v>
      </c>
    </row>
    <row r="777" spans="1:9" ht="12.75">
      <c r="A777" s="90"/>
      <c r="B777" s="91" t="s">
        <v>289</v>
      </c>
      <c r="C777" s="64">
        <v>33831</v>
      </c>
      <c r="D777" s="64">
        <v>33861</v>
      </c>
      <c r="E777" s="64">
        <v>31611</v>
      </c>
      <c r="F777" s="64">
        <v>31611</v>
      </c>
      <c r="G777" s="64">
        <v>29605</v>
      </c>
      <c r="H777" s="331">
        <f t="shared" si="37"/>
        <v>0.8750849812302326</v>
      </c>
      <c r="I777" s="331">
        <f t="shared" si="38"/>
        <v>0.9365410774730315</v>
      </c>
    </row>
    <row r="778" spans="1:9" ht="12.75">
      <c r="A778" s="90"/>
      <c r="B778" s="91" t="s">
        <v>290</v>
      </c>
      <c r="C778" s="64">
        <v>95847</v>
      </c>
      <c r="D778" s="64">
        <v>110074</v>
      </c>
      <c r="E778" s="64">
        <v>106538</v>
      </c>
      <c r="F778" s="64">
        <v>106538</v>
      </c>
      <c r="G778" s="64">
        <v>98200</v>
      </c>
      <c r="H778" s="331">
        <f t="shared" si="37"/>
        <v>1.0245495425000262</v>
      </c>
      <c r="I778" s="331">
        <f t="shared" si="38"/>
        <v>0.9217368450693649</v>
      </c>
    </row>
    <row r="779" spans="1:9" ht="12.75">
      <c r="A779" s="96"/>
      <c r="B779" s="97" t="s">
        <v>30</v>
      </c>
      <c r="C779" s="98"/>
      <c r="D779" s="98"/>
      <c r="E779" s="98"/>
      <c r="F779" s="98"/>
      <c r="G779" s="98"/>
      <c r="H779" s="331"/>
      <c r="I779" s="331"/>
    </row>
    <row r="780" spans="1:9" ht="12.75">
      <c r="A780" s="96"/>
      <c r="B780" s="97" t="s">
        <v>317</v>
      </c>
      <c r="C780" s="98"/>
      <c r="D780" s="98"/>
      <c r="E780" s="98"/>
      <c r="F780" s="98"/>
      <c r="G780" s="98"/>
      <c r="H780" s="331"/>
      <c r="I780" s="331"/>
    </row>
    <row r="781" spans="1:9" ht="12.75">
      <c r="A781" s="90"/>
      <c r="B781" s="64" t="s">
        <v>395</v>
      </c>
      <c r="C781" s="64"/>
      <c r="D781" s="64"/>
      <c r="E781" s="64"/>
      <c r="F781" s="64"/>
      <c r="G781" s="64">
        <v>303</v>
      </c>
      <c r="H781" s="331"/>
      <c r="I781" s="331"/>
    </row>
    <row r="782" spans="1:9" ht="12.75">
      <c r="A782" s="90"/>
      <c r="B782" s="296" t="s">
        <v>728</v>
      </c>
      <c r="C782" s="64"/>
      <c r="D782" s="64"/>
      <c r="E782" s="64"/>
      <c r="F782" s="64"/>
      <c r="G782" s="64"/>
      <c r="H782" s="331"/>
      <c r="I782" s="331"/>
    </row>
    <row r="783" spans="1:9" ht="13.5" thickBot="1">
      <c r="A783" s="90"/>
      <c r="B783" s="91" t="s">
        <v>291</v>
      </c>
      <c r="C783" s="64"/>
      <c r="D783" s="64"/>
      <c r="E783" s="64"/>
      <c r="F783" s="64"/>
      <c r="G783" s="64"/>
      <c r="H783" s="331"/>
      <c r="I783" s="331"/>
    </row>
    <row r="784" spans="1:9" ht="13.5" thickBot="1">
      <c r="A784" s="90"/>
      <c r="B784" s="94" t="s">
        <v>292</v>
      </c>
      <c r="C784" s="9">
        <f>SUM(C776:C783)-C779</f>
        <v>265153</v>
      </c>
      <c r="D784" s="9">
        <f>SUM(D776:D783)-D779</f>
        <v>281083</v>
      </c>
      <c r="E784" s="9">
        <f>SUM(E776:E783)-E779</f>
        <v>266139</v>
      </c>
      <c r="F784" s="9">
        <f>SUM(F776:F783)-F779</f>
        <v>266139</v>
      </c>
      <c r="G784" s="9">
        <f>SUM(G776:G783)-G779</f>
        <v>249825</v>
      </c>
      <c r="H784" s="332">
        <f aca="true" t="shared" si="39" ref="H784:H844">G784/C784</f>
        <v>0.9421918665826899</v>
      </c>
      <c r="I784" s="332">
        <f aca="true" t="shared" si="40" ref="I784:I844">G784/F784</f>
        <v>0.9387012050094123</v>
      </c>
    </row>
    <row r="785" spans="1:9" ht="13.5" thickBot="1">
      <c r="A785" s="3"/>
      <c r="B785" s="532" t="s">
        <v>10</v>
      </c>
      <c r="C785" s="508"/>
      <c r="D785" s="508"/>
      <c r="E785" s="508"/>
      <c r="F785" s="508"/>
      <c r="G785" s="508"/>
      <c r="H785" s="331"/>
      <c r="I785" s="331"/>
    </row>
    <row r="786" spans="1:9" ht="13.5" thickBot="1">
      <c r="A786" s="57"/>
      <c r="B786" s="314" t="s">
        <v>102</v>
      </c>
      <c r="C786" s="9">
        <f>SUM(C784:C785)</f>
        <v>265153</v>
      </c>
      <c r="D786" s="9">
        <f>SUM(D784:D785)</f>
        <v>281083</v>
      </c>
      <c r="E786" s="9">
        <f>SUM(E784:E785)</f>
        <v>266139</v>
      </c>
      <c r="F786" s="9">
        <f>SUM(F784:F785)</f>
        <v>266139</v>
      </c>
      <c r="G786" s="9">
        <f>SUM(G784:G785)</f>
        <v>249825</v>
      </c>
      <c r="H786" s="332">
        <f t="shared" si="39"/>
        <v>0.9421918665826899</v>
      </c>
      <c r="I786" s="332">
        <f t="shared" si="40"/>
        <v>0.9387012050094123</v>
      </c>
    </row>
    <row r="787" spans="1:9" ht="12.75">
      <c r="A787" s="3">
        <v>2898</v>
      </c>
      <c r="B787" s="88" t="s">
        <v>378</v>
      </c>
      <c r="C787" s="63"/>
      <c r="D787" s="63"/>
      <c r="E787" s="63"/>
      <c r="F787" s="63"/>
      <c r="G787" s="63"/>
      <c r="H787" s="331"/>
      <c r="I787" s="331"/>
    </row>
    <row r="788" spans="1:9" ht="12.75">
      <c r="A788" s="90"/>
      <c r="B788" s="91" t="s">
        <v>231</v>
      </c>
      <c r="C788" s="64">
        <f>SUM(C714+C739+C764)</f>
        <v>653230</v>
      </c>
      <c r="D788" s="64">
        <f>SUM(D714+D739+D764)</f>
        <v>677023</v>
      </c>
      <c r="E788" s="64">
        <f>SUM(E714+E739+E764)</f>
        <v>679123</v>
      </c>
      <c r="F788" s="64">
        <f>SUM(F714+F739+F764)</f>
        <v>683160</v>
      </c>
      <c r="G788" s="64">
        <f>SUM(G714+G739+G764)</f>
        <v>683160</v>
      </c>
      <c r="H788" s="331">
        <f t="shared" si="39"/>
        <v>1.0458184712888263</v>
      </c>
      <c r="I788" s="331">
        <f t="shared" si="40"/>
        <v>1</v>
      </c>
    </row>
    <row r="789" spans="1:9" ht="12.75">
      <c r="A789" s="90"/>
      <c r="B789" s="91" t="s">
        <v>298</v>
      </c>
      <c r="C789" s="64">
        <f>SUM(C715)</f>
        <v>2099</v>
      </c>
      <c r="D789" s="64">
        <f>SUM(D715)</f>
        <v>2099</v>
      </c>
      <c r="E789" s="64">
        <f>SUM(E715)</f>
        <v>2099</v>
      </c>
      <c r="F789" s="64">
        <f>SUM(F715)</f>
        <v>2099</v>
      </c>
      <c r="G789" s="64">
        <f>SUM(G715)</f>
        <v>2099</v>
      </c>
      <c r="H789" s="331">
        <f t="shared" si="39"/>
        <v>1</v>
      </c>
      <c r="I789" s="331">
        <f t="shared" si="40"/>
        <v>1</v>
      </c>
    </row>
    <row r="790" spans="1:9" ht="12.75">
      <c r="A790" s="90"/>
      <c r="B790" s="91" t="s">
        <v>208</v>
      </c>
      <c r="C790" s="64"/>
      <c r="D790" s="64"/>
      <c r="E790" s="64"/>
      <c r="F790" s="64"/>
      <c r="G790" s="64"/>
      <c r="H790" s="331"/>
      <c r="I790" s="331"/>
    </row>
    <row r="791" spans="1:9" ht="12.75">
      <c r="A791" s="90"/>
      <c r="B791" s="91" t="s">
        <v>48</v>
      </c>
      <c r="C791" s="64">
        <f>SUM(C741+C717)</f>
        <v>4940</v>
      </c>
      <c r="D791" s="64">
        <f>SUM(D741+D717)</f>
        <v>4940</v>
      </c>
      <c r="E791" s="64">
        <f>SUM(E741+E717)</f>
        <v>4940</v>
      </c>
      <c r="F791" s="64">
        <f>SUM(F741+F717)</f>
        <v>4940</v>
      </c>
      <c r="G791" s="64">
        <f>SUM(G741+G717)</f>
        <v>6282</v>
      </c>
      <c r="H791" s="331">
        <f t="shared" si="39"/>
        <v>1.2716599190283402</v>
      </c>
      <c r="I791" s="331">
        <f t="shared" si="40"/>
        <v>1.2716599190283402</v>
      </c>
    </row>
    <row r="792" spans="1:9" ht="12.75">
      <c r="A792" s="90"/>
      <c r="B792" s="91" t="s">
        <v>49</v>
      </c>
      <c r="C792" s="64">
        <f>SUM(C767+C742+C718)</f>
        <v>69782</v>
      </c>
      <c r="D792" s="64">
        <f>SUM(D767+D742+D718)</f>
        <v>69782</v>
      </c>
      <c r="E792" s="64">
        <f>SUM(E767+E742+E718)</f>
        <v>69782</v>
      </c>
      <c r="F792" s="64">
        <f>SUM(F767+F742+F718)</f>
        <v>70183</v>
      </c>
      <c r="G792" s="64">
        <f>SUM(G767+G742+G718)</f>
        <v>71125</v>
      </c>
      <c r="H792" s="331">
        <f t="shared" si="39"/>
        <v>1.0192456507408787</v>
      </c>
      <c r="I792" s="331">
        <f t="shared" si="40"/>
        <v>1.013422053773706</v>
      </c>
    </row>
    <row r="793" spans="1:9" ht="12.75">
      <c r="A793" s="90"/>
      <c r="B793" s="91" t="s">
        <v>39</v>
      </c>
      <c r="C793" s="64">
        <f>SUM(C719+C769+C743)</f>
        <v>3444</v>
      </c>
      <c r="D793" s="64">
        <f>SUM(D719+D769+D743)</f>
        <v>3444</v>
      </c>
      <c r="E793" s="64">
        <f>SUM(E719+E769+E743)</f>
        <v>3444</v>
      </c>
      <c r="F793" s="64">
        <f>SUM(F719+F769+F743)</f>
        <v>3761</v>
      </c>
      <c r="G793" s="64">
        <f>SUM(G719+G769+G743)</f>
        <v>3519</v>
      </c>
      <c r="H793" s="331">
        <f t="shared" si="39"/>
        <v>1.0217770034843205</v>
      </c>
      <c r="I793" s="331">
        <f t="shared" si="40"/>
        <v>0.9356554107950014</v>
      </c>
    </row>
    <row r="794" spans="1:9" ht="12.75">
      <c r="A794" s="90"/>
      <c r="B794" s="91" t="s">
        <v>256</v>
      </c>
      <c r="C794" s="64">
        <f>SUM(C768+C744+C720)</f>
        <v>13480</v>
      </c>
      <c r="D794" s="64">
        <f>SUM(D768+D744+D720)</f>
        <v>13480</v>
      </c>
      <c r="E794" s="64">
        <f>SUM(E768+E744+E720)</f>
        <v>13480</v>
      </c>
      <c r="F794" s="64">
        <f>SUM(F768+F744+F720)</f>
        <v>13585</v>
      </c>
      <c r="G794" s="64">
        <f>SUM(G768+G744+G720)</f>
        <v>14369</v>
      </c>
      <c r="H794" s="331">
        <f t="shared" si="39"/>
        <v>1.0659495548961424</v>
      </c>
      <c r="I794" s="331">
        <f t="shared" si="40"/>
        <v>1.0577107103422894</v>
      </c>
    </row>
    <row r="795" spans="1:9" ht="12.75">
      <c r="A795" s="90"/>
      <c r="B795" s="91" t="s">
        <v>257</v>
      </c>
      <c r="C795" s="64">
        <f>SUM(C770+C745+C721)</f>
        <v>224</v>
      </c>
      <c r="D795" s="64">
        <f>SUM(D770+D745+D721)</f>
        <v>224</v>
      </c>
      <c r="E795" s="64">
        <f>SUM(E770+E745+E721)</f>
        <v>224</v>
      </c>
      <c r="F795" s="64">
        <f>SUM(F770+F745+F721)</f>
        <v>224</v>
      </c>
      <c r="G795" s="64">
        <f>SUM(G770+G745+G721)</f>
        <v>226</v>
      </c>
      <c r="H795" s="331">
        <f t="shared" si="39"/>
        <v>1.0089285714285714</v>
      </c>
      <c r="I795" s="331">
        <f t="shared" si="40"/>
        <v>1.0089285714285714</v>
      </c>
    </row>
    <row r="796" spans="1:9" ht="12.75">
      <c r="A796" s="90"/>
      <c r="B796" s="91" t="s">
        <v>50</v>
      </c>
      <c r="C796" s="64"/>
      <c r="D796" s="64"/>
      <c r="E796" s="64"/>
      <c r="F796" s="64"/>
      <c r="G796" s="64"/>
      <c r="H796" s="331"/>
      <c r="I796" s="331"/>
    </row>
    <row r="797" spans="1:9" ht="12.75">
      <c r="A797" s="90"/>
      <c r="B797" s="91" t="s">
        <v>260</v>
      </c>
      <c r="C797" s="64"/>
      <c r="D797" s="64"/>
      <c r="E797" s="64"/>
      <c r="F797" s="64"/>
      <c r="G797" s="64"/>
      <c r="H797" s="331"/>
      <c r="I797" s="331"/>
    </row>
    <row r="798" spans="1:9" ht="13.5" thickBot="1">
      <c r="A798" s="90"/>
      <c r="B798" s="91" t="s">
        <v>78</v>
      </c>
      <c r="C798" s="64">
        <f>SUM(C723+C748)</f>
        <v>0</v>
      </c>
      <c r="D798" s="64">
        <f>SUM(D723+D748)</f>
        <v>0</v>
      </c>
      <c r="E798" s="64">
        <f>SUM(E723+E748)</f>
        <v>0</v>
      </c>
      <c r="F798" s="64">
        <f>SUM(F723+F748)</f>
        <v>0</v>
      </c>
      <c r="G798" s="64">
        <f>SUM(G723+G748)</f>
        <v>303</v>
      </c>
      <c r="H798" s="331"/>
      <c r="I798" s="331"/>
    </row>
    <row r="799" spans="1:9" ht="13.5" thickBot="1">
      <c r="A799" s="93"/>
      <c r="B799" s="94" t="s">
        <v>287</v>
      </c>
      <c r="C799" s="9">
        <f>SUM(C788:C798)</f>
        <v>747199</v>
      </c>
      <c r="D799" s="9">
        <f>SUM(D788:D798)</f>
        <v>770992</v>
      </c>
      <c r="E799" s="9">
        <f>SUM(E788:E798)</f>
        <v>773092</v>
      </c>
      <c r="F799" s="9">
        <f>SUM(F788:F798)</f>
        <v>777952</v>
      </c>
      <c r="G799" s="9">
        <f>SUM(G788:G798)</f>
        <v>781083</v>
      </c>
      <c r="H799" s="332">
        <f t="shared" si="39"/>
        <v>1.0453480264293715</v>
      </c>
      <c r="I799" s="332">
        <f t="shared" si="40"/>
        <v>1.0040246699025133</v>
      </c>
    </row>
    <row r="800" spans="1:9" ht="13.5" thickBot="1">
      <c r="A800" s="3"/>
      <c r="B800" s="313" t="s">
        <v>247</v>
      </c>
      <c r="C800" s="64">
        <f>SUM(C774+C750+C725)</f>
        <v>0</v>
      </c>
      <c r="D800" s="64">
        <f>SUM(D774+D750+D725)</f>
        <v>49685</v>
      </c>
      <c r="E800" s="64">
        <f>SUM(E774+E750+E725)</f>
        <v>49685</v>
      </c>
      <c r="F800" s="64">
        <f>SUM(F774+F750+F725)</f>
        <v>49685</v>
      </c>
      <c r="G800" s="64">
        <f>SUM(G774+G750+G725)</f>
        <v>49685</v>
      </c>
      <c r="H800" s="331"/>
      <c r="I800" s="331">
        <f t="shared" si="40"/>
        <v>1</v>
      </c>
    </row>
    <row r="801" spans="1:9" ht="13.5" thickBot="1">
      <c r="A801" s="3"/>
      <c r="B801" s="314" t="s">
        <v>102</v>
      </c>
      <c r="C801" s="9">
        <f>SUM(C799:C800)</f>
        <v>747199</v>
      </c>
      <c r="D801" s="9">
        <f>SUM(D799:D800)</f>
        <v>820677</v>
      </c>
      <c r="E801" s="9">
        <f>SUM(E799:E800)</f>
        <v>822777</v>
      </c>
      <c r="F801" s="9">
        <f>SUM(F799:F800)</f>
        <v>827637</v>
      </c>
      <c r="G801" s="9">
        <f>SUM(G799:G800)</f>
        <v>830768</v>
      </c>
      <c r="H801" s="332"/>
      <c r="I801" s="332">
        <f t="shared" si="40"/>
        <v>1.003783059481391</v>
      </c>
    </row>
    <row r="802" spans="1:9" ht="12.75">
      <c r="A802" s="90"/>
      <c r="B802" s="91" t="s">
        <v>288</v>
      </c>
      <c r="C802" s="64">
        <f aca="true" t="shared" si="41" ref="C802:E803">SUM(C776+C752+C727)</f>
        <v>446192</v>
      </c>
      <c r="D802" s="64">
        <f t="shared" si="41"/>
        <v>464328</v>
      </c>
      <c r="E802" s="64">
        <f t="shared" si="41"/>
        <v>465028</v>
      </c>
      <c r="F802" s="64">
        <f>SUM(F776+F752+F727)</f>
        <v>457516</v>
      </c>
      <c r="G802" s="64">
        <f>SUM(G776+G752+G727)</f>
        <v>457516</v>
      </c>
      <c r="H802" s="331">
        <f t="shared" si="39"/>
        <v>1.025379208950407</v>
      </c>
      <c r="I802" s="331">
        <f t="shared" si="40"/>
        <v>1</v>
      </c>
    </row>
    <row r="803" spans="1:9" ht="12.75">
      <c r="A803" s="90"/>
      <c r="B803" s="91" t="s">
        <v>289</v>
      </c>
      <c r="C803" s="64">
        <f t="shared" si="41"/>
        <v>114360</v>
      </c>
      <c r="D803" s="64">
        <f t="shared" si="41"/>
        <v>118136</v>
      </c>
      <c r="E803" s="64">
        <f t="shared" si="41"/>
        <v>118136</v>
      </c>
      <c r="F803" s="64">
        <f>SUM(F777+F753+F728)</f>
        <v>116109</v>
      </c>
      <c r="G803" s="64">
        <f>SUM(G777+G753+G728)</f>
        <v>116109</v>
      </c>
      <c r="H803" s="331">
        <f t="shared" si="39"/>
        <v>1.0152938090241344</v>
      </c>
      <c r="I803" s="331">
        <f t="shared" si="40"/>
        <v>1</v>
      </c>
    </row>
    <row r="804" spans="1:9" ht="12.75">
      <c r="A804" s="90"/>
      <c r="B804" s="91" t="s">
        <v>290</v>
      </c>
      <c r="C804" s="64">
        <f>SUM(C778+C729+C754)</f>
        <v>184047</v>
      </c>
      <c r="D804" s="64">
        <f>SUM(D778+D729+D754)</f>
        <v>233845</v>
      </c>
      <c r="E804" s="64">
        <f>SUM(E778+E729+E754)</f>
        <v>235245</v>
      </c>
      <c r="F804" s="64">
        <f>SUM(F778+F729+F754)</f>
        <v>249101</v>
      </c>
      <c r="G804" s="64">
        <f>SUM(G778+G729+G754)</f>
        <v>251929</v>
      </c>
      <c r="H804" s="331">
        <f t="shared" si="39"/>
        <v>1.3688297011089559</v>
      </c>
      <c r="I804" s="331">
        <f t="shared" si="40"/>
        <v>1.0113528247578292</v>
      </c>
    </row>
    <row r="805" spans="1:9" ht="12.75">
      <c r="A805" s="96"/>
      <c r="B805" s="97" t="s">
        <v>30</v>
      </c>
      <c r="C805" s="98"/>
      <c r="D805" s="98"/>
      <c r="E805" s="98"/>
      <c r="F805" s="98"/>
      <c r="G805" s="98"/>
      <c r="H805" s="331"/>
      <c r="I805" s="331"/>
    </row>
    <row r="806" spans="1:9" ht="12.75">
      <c r="A806" s="96"/>
      <c r="B806" s="97" t="s">
        <v>317</v>
      </c>
      <c r="C806" s="98"/>
      <c r="D806" s="98">
        <f>SUM(D756)</f>
        <v>9200</v>
      </c>
      <c r="E806" s="98">
        <f>SUM(E756)</f>
        <v>9200</v>
      </c>
      <c r="F806" s="98">
        <f>SUM(F756)</f>
        <v>9200</v>
      </c>
      <c r="G806" s="98">
        <f>SUM(G756)</f>
        <v>9200</v>
      </c>
      <c r="H806" s="331"/>
      <c r="I806" s="331">
        <f t="shared" si="40"/>
        <v>1</v>
      </c>
    </row>
    <row r="807" spans="1:9" ht="12.75">
      <c r="A807" s="90"/>
      <c r="B807" s="64" t="s">
        <v>395</v>
      </c>
      <c r="C807" s="64">
        <f aca="true" t="shared" si="42" ref="C807:D809">SUM(C781+C732+C757)</f>
        <v>0</v>
      </c>
      <c r="D807" s="64">
        <f t="shared" si="42"/>
        <v>0</v>
      </c>
      <c r="E807" s="64">
        <f aca="true" t="shared" si="43" ref="E807:F809">SUM(E781+E732+E757)</f>
        <v>0</v>
      </c>
      <c r="F807" s="64">
        <f t="shared" si="43"/>
        <v>0</v>
      </c>
      <c r="G807" s="64">
        <f>SUM(G781+G732+G757)</f>
        <v>303</v>
      </c>
      <c r="H807" s="331"/>
      <c r="I807" s="331"/>
    </row>
    <row r="808" spans="1:9" ht="12.75">
      <c r="A808" s="90"/>
      <c r="B808" s="296" t="s">
        <v>728</v>
      </c>
      <c r="C808" s="64">
        <f t="shared" si="42"/>
        <v>1600</v>
      </c>
      <c r="D808" s="64">
        <f t="shared" si="42"/>
        <v>1600</v>
      </c>
      <c r="E808" s="64">
        <f t="shared" si="43"/>
        <v>1600</v>
      </c>
      <c r="F808" s="64">
        <f t="shared" si="43"/>
        <v>2143</v>
      </c>
      <c r="G808" s="64">
        <f>SUM(G782+G733+G758)</f>
        <v>2143</v>
      </c>
      <c r="H808" s="331">
        <f t="shared" si="39"/>
        <v>1.339375</v>
      </c>
      <c r="I808" s="331">
        <f t="shared" si="40"/>
        <v>1</v>
      </c>
    </row>
    <row r="809" spans="1:9" ht="13.5" thickBot="1">
      <c r="A809" s="90"/>
      <c r="B809" s="91" t="s">
        <v>291</v>
      </c>
      <c r="C809" s="64">
        <f t="shared" si="42"/>
        <v>1000</v>
      </c>
      <c r="D809" s="64">
        <f t="shared" si="42"/>
        <v>2768</v>
      </c>
      <c r="E809" s="64">
        <f t="shared" si="43"/>
        <v>2768</v>
      </c>
      <c r="F809" s="64">
        <f t="shared" si="43"/>
        <v>2768</v>
      </c>
      <c r="G809" s="64">
        <f>SUM(G783+G734+G759)</f>
        <v>2768</v>
      </c>
      <c r="H809" s="331">
        <f t="shared" si="39"/>
        <v>2.768</v>
      </c>
      <c r="I809" s="331">
        <f t="shared" si="40"/>
        <v>1</v>
      </c>
    </row>
    <row r="810" spans="1:9" ht="13.5" thickBot="1">
      <c r="A810" s="90"/>
      <c r="B810" s="94" t="s">
        <v>292</v>
      </c>
      <c r="C810" s="9">
        <f>SUM(C802:C809)-C805</f>
        <v>747199</v>
      </c>
      <c r="D810" s="9">
        <f>SUM(D802:D809)-D805-D806</f>
        <v>820677</v>
      </c>
      <c r="E810" s="9">
        <f>SUM(E802:E809)-E805-E806</f>
        <v>822777</v>
      </c>
      <c r="F810" s="9">
        <f>SUM(F802:F809)-F805-F806</f>
        <v>827637</v>
      </c>
      <c r="G810" s="9">
        <f>SUM(G802:G809)-G805-G806</f>
        <v>830768</v>
      </c>
      <c r="H810" s="332">
        <f t="shared" si="39"/>
        <v>1.1118430297685087</v>
      </c>
      <c r="I810" s="332">
        <f t="shared" si="40"/>
        <v>1.003783059481391</v>
      </c>
    </row>
    <row r="811" spans="1:9" ht="13.5" thickBot="1">
      <c r="A811" s="3"/>
      <c r="B811" s="532" t="s">
        <v>10</v>
      </c>
      <c r="C811" s="508">
        <f>SUM(C785+C761+C736)</f>
        <v>0</v>
      </c>
      <c r="D811" s="508">
        <f>SUM(D785+D761+D736)</f>
        <v>0</v>
      </c>
      <c r="E811" s="508">
        <f>SUM(E785+E761+E736)</f>
        <v>0</v>
      </c>
      <c r="F811" s="508">
        <f>SUM(F785+F761+F736)</f>
        <v>0</v>
      </c>
      <c r="G811" s="508">
        <f>SUM(G785+G761+G736)</f>
        <v>0</v>
      </c>
      <c r="H811" s="331"/>
      <c r="I811" s="331"/>
    </row>
    <row r="812" spans="1:9" ht="13.5" thickBot="1">
      <c r="A812" s="57"/>
      <c r="B812" s="314" t="s">
        <v>102</v>
      </c>
      <c r="C812" s="9">
        <f>SUM(C810:C811)</f>
        <v>747199</v>
      </c>
      <c r="D812" s="9">
        <f>SUM(D810:D811)</f>
        <v>820677</v>
      </c>
      <c r="E812" s="9">
        <f>SUM(E810:E811)</f>
        <v>822777</v>
      </c>
      <c r="F812" s="9">
        <f>SUM(F810:F811)</f>
        <v>827637</v>
      </c>
      <c r="G812" s="9">
        <f>SUM(G810:G811)</f>
        <v>830768</v>
      </c>
      <c r="H812" s="332">
        <f t="shared" si="39"/>
        <v>1.1118430297685087</v>
      </c>
      <c r="I812" s="332">
        <f t="shared" si="40"/>
        <v>1.003783059481391</v>
      </c>
    </row>
    <row r="813" spans="1:9" ht="12.75">
      <c r="A813" s="3">
        <v>2985</v>
      </c>
      <c r="B813" s="89" t="s">
        <v>379</v>
      </c>
      <c r="C813" s="104"/>
      <c r="D813" s="104"/>
      <c r="E813" s="104"/>
      <c r="F813" s="104"/>
      <c r="G813" s="104"/>
      <c r="H813" s="331"/>
      <c r="I813" s="331"/>
    </row>
    <row r="814" spans="1:9" ht="12.75" customHeight="1">
      <c r="A814" s="90"/>
      <c r="B814" s="91" t="s">
        <v>231</v>
      </c>
      <c r="C814" s="64">
        <v>307270</v>
      </c>
      <c r="D814" s="64">
        <v>307270</v>
      </c>
      <c r="E814" s="64">
        <v>307842</v>
      </c>
      <c r="F814" s="64">
        <v>318842</v>
      </c>
      <c r="G814" s="64">
        <v>318842</v>
      </c>
      <c r="H814" s="331">
        <f t="shared" si="39"/>
        <v>1.037660689296059</v>
      </c>
      <c r="I814" s="331">
        <f t="shared" si="40"/>
        <v>1</v>
      </c>
    </row>
    <row r="815" spans="1:9" ht="12.75" customHeight="1">
      <c r="A815" s="90"/>
      <c r="B815" s="251" t="s">
        <v>34</v>
      </c>
      <c r="C815" s="255">
        <v>72000</v>
      </c>
      <c r="D815" s="255">
        <v>72000</v>
      </c>
      <c r="E815" s="255">
        <v>72000</v>
      </c>
      <c r="F815" s="255">
        <v>72000</v>
      </c>
      <c r="G815" s="255">
        <v>72000</v>
      </c>
      <c r="H815" s="331">
        <f t="shared" si="39"/>
        <v>1</v>
      </c>
      <c r="I815" s="331">
        <f t="shared" si="40"/>
        <v>1</v>
      </c>
    </row>
    <row r="816" spans="1:9" ht="12.75" customHeight="1">
      <c r="A816" s="90"/>
      <c r="B816" s="251" t="s">
        <v>766</v>
      </c>
      <c r="C816" s="255">
        <v>67705</v>
      </c>
      <c r="D816" s="255">
        <v>67705</v>
      </c>
      <c r="E816" s="255">
        <v>67705</v>
      </c>
      <c r="F816" s="255">
        <v>67705</v>
      </c>
      <c r="G816" s="255">
        <v>67705</v>
      </c>
      <c r="H816" s="331">
        <f t="shared" si="39"/>
        <v>1</v>
      </c>
      <c r="I816" s="331">
        <f t="shared" si="40"/>
        <v>1</v>
      </c>
    </row>
    <row r="817" spans="1:9" ht="12.75" customHeight="1">
      <c r="A817" s="90"/>
      <c r="B817" s="251" t="s">
        <v>167</v>
      </c>
      <c r="C817" s="255">
        <v>28474</v>
      </c>
      <c r="D817" s="255">
        <v>28474</v>
      </c>
      <c r="E817" s="255">
        <v>28474</v>
      </c>
      <c r="F817" s="255">
        <v>28474</v>
      </c>
      <c r="G817" s="255">
        <v>28474</v>
      </c>
      <c r="H817" s="331">
        <f t="shared" si="39"/>
        <v>1</v>
      </c>
      <c r="I817" s="331">
        <f t="shared" si="40"/>
        <v>1</v>
      </c>
    </row>
    <row r="818" spans="1:9" ht="12.75" customHeight="1">
      <c r="A818" s="90"/>
      <c r="B818" s="251" t="s">
        <v>658</v>
      </c>
      <c r="C818" s="255">
        <v>19310</v>
      </c>
      <c r="D818" s="255">
        <v>19310</v>
      </c>
      <c r="E818" s="255">
        <v>19310</v>
      </c>
      <c r="F818" s="255">
        <v>19310</v>
      </c>
      <c r="G818" s="255">
        <v>19310</v>
      </c>
      <c r="H818" s="331">
        <f t="shared" si="39"/>
        <v>1</v>
      </c>
      <c r="I818" s="331">
        <f t="shared" si="40"/>
        <v>1</v>
      </c>
    </row>
    <row r="819" spans="1:9" ht="12.75" customHeight="1">
      <c r="A819" s="90"/>
      <c r="B819" s="251" t="s">
        <v>660</v>
      </c>
      <c r="C819" s="255">
        <v>19881</v>
      </c>
      <c r="D819" s="255">
        <v>19881</v>
      </c>
      <c r="E819" s="255">
        <v>19881</v>
      </c>
      <c r="F819" s="255">
        <v>19881</v>
      </c>
      <c r="G819" s="255">
        <v>19881</v>
      </c>
      <c r="H819" s="331">
        <f t="shared" si="39"/>
        <v>1</v>
      </c>
      <c r="I819" s="331">
        <f t="shared" si="40"/>
        <v>1</v>
      </c>
    </row>
    <row r="820" spans="1:9" ht="12.75" customHeight="1">
      <c r="A820" s="90"/>
      <c r="B820" s="91" t="s">
        <v>208</v>
      </c>
      <c r="C820" s="260">
        <v>55600</v>
      </c>
      <c r="D820" s="260">
        <v>55600</v>
      </c>
      <c r="E820" s="260">
        <v>55600</v>
      </c>
      <c r="F820" s="260">
        <v>55600</v>
      </c>
      <c r="G820" s="260">
        <v>55600</v>
      </c>
      <c r="H820" s="331">
        <f t="shared" si="39"/>
        <v>1</v>
      </c>
      <c r="I820" s="331">
        <f t="shared" si="40"/>
        <v>1</v>
      </c>
    </row>
    <row r="821" spans="1:9" ht="12.75" customHeight="1">
      <c r="A821" s="90"/>
      <c r="B821" s="91" t="s">
        <v>48</v>
      </c>
      <c r="C821" s="64">
        <v>35000</v>
      </c>
      <c r="D821" s="64">
        <v>35000</v>
      </c>
      <c r="E821" s="64">
        <v>35000</v>
      </c>
      <c r="F821" s="64">
        <v>38000</v>
      </c>
      <c r="G821" s="64">
        <v>47700</v>
      </c>
      <c r="H821" s="331">
        <f t="shared" si="39"/>
        <v>1.3628571428571428</v>
      </c>
      <c r="I821" s="331">
        <f t="shared" si="40"/>
        <v>1.2552631578947369</v>
      </c>
    </row>
    <row r="822" spans="1:9" ht="12.75" customHeight="1">
      <c r="A822" s="90"/>
      <c r="B822" s="91" t="s">
        <v>49</v>
      </c>
      <c r="C822" s="64">
        <v>20000</v>
      </c>
      <c r="D822" s="64">
        <v>20000</v>
      </c>
      <c r="E822" s="64">
        <v>20000</v>
      </c>
      <c r="F822" s="64">
        <v>15000</v>
      </c>
      <c r="G822" s="64">
        <v>16900</v>
      </c>
      <c r="H822" s="331">
        <f t="shared" si="39"/>
        <v>0.845</v>
      </c>
      <c r="I822" s="331">
        <f t="shared" si="40"/>
        <v>1.1266666666666667</v>
      </c>
    </row>
    <row r="823" spans="1:9" ht="12.75" customHeight="1">
      <c r="A823" s="90"/>
      <c r="B823" s="91" t="s">
        <v>256</v>
      </c>
      <c r="C823" s="64">
        <v>5000</v>
      </c>
      <c r="D823" s="64">
        <v>5000</v>
      </c>
      <c r="E823" s="64">
        <v>5000</v>
      </c>
      <c r="F823" s="64">
        <v>15000</v>
      </c>
      <c r="G823" s="64">
        <v>17200</v>
      </c>
      <c r="H823" s="331">
        <f t="shared" si="39"/>
        <v>3.44</v>
      </c>
      <c r="I823" s="331">
        <f t="shared" si="40"/>
        <v>1.1466666666666667</v>
      </c>
    </row>
    <row r="824" spans="1:9" ht="12.75" customHeight="1">
      <c r="A824" s="90"/>
      <c r="B824" s="91" t="s">
        <v>257</v>
      </c>
      <c r="C824" s="64"/>
      <c r="D824" s="64"/>
      <c r="E824" s="64"/>
      <c r="F824" s="64"/>
      <c r="G824" s="64"/>
      <c r="H824" s="331"/>
      <c r="I824" s="331"/>
    </row>
    <row r="825" spans="1:9" ht="12.75" customHeight="1">
      <c r="A825" s="90"/>
      <c r="B825" s="91" t="s">
        <v>50</v>
      </c>
      <c r="C825" s="64"/>
      <c r="D825" s="64"/>
      <c r="E825" s="64"/>
      <c r="F825" s="64">
        <v>3143</v>
      </c>
      <c r="G825" s="64">
        <v>5643</v>
      </c>
      <c r="H825" s="331"/>
      <c r="I825" s="331">
        <f t="shared" si="40"/>
        <v>1.7954183900731784</v>
      </c>
    </row>
    <row r="826" spans="1:9" ht="12.75" customHeight="1">
      <c r="A826" s="90"/>
      <c r="B826" s="91" t="s">
        <v>260</v>
      </c>
      <c r="C826" s="64"/>
      <c r="D826" s="64"/>
      <c r="E826" s="64"/>
      <c r="F826" s="64"/>
      <c r="G826" s="64"/>
      <c r="H826" s="331"/>
      <c r="I826" s="331"/>
    </row>
    <row r="827" spans="1:9" ht="12.75" customHeight="1" thickBot="1">
      <c r="A827" s="90"/>
      <c r="B827" s="91" t="s">
        <v>78</v>
      </c>
      <c r="C827" s="64"/>
      <c r="D827" s="64"/>
      <c r="E827" s="64"/>
      <c r="F827" s="64">
        <v>950</v>
      </c>
      <c r="G827" s="64">
        <v>950</v>
      </c>
      <c r="H827" s="331"/>
      <c r="I827" s="331">
        <f t="shared" si="40"/>
        <v>1</v>
      </c>
    </row>
    <row r="828" spans="1:9" ht="12.75" customHeight="1" thickBot="1">
      <c r="A828" s="93"/>
      <c r="B828" s="94" t="s">
        <v>287</v>
      </c>
      <c r="C828" s="9">
        <f>C814+C820+C821+C822+C823</f>
        <v>422870</v>
      </c>
      <c r="D828" s="9">
        <f>D814+D820+D821+D822+D823</f>
        <v>422870</v>
      </c>
      <c r="E828" s="9">
        <f>E814+E820+E821+E822+E823</f>
        <v>423442</v>
      </c>
      <c r="F828" s="9">
        <f>F814+F820+F821+F822+F823+F825+F827</f>
        <v>446535</v>
      </c>
      <c r="G828" s="9">
        <f>G814+G820+G821+G822+G823+G825+G827</f>
        <v>462835</v>
      </c>
      <c r="H828" s="332">
        <f t="shared" si="39"/>
        <v>1.0945089507413626</v>
      </c>
      <c r="I828" s="332">
        <f t="shared" si="40"/>
        <v>1.0365032976138489</v>
      </c>
    </row>
    <row r="829" spans="1:9" ht="12.75" customHeight="1" thickBot="1">
      <c r="A829" s="3"/>
      <c r="B829" s="313" t="s">
        <v>247</v>
      </c>
      <c r="C829" s="64"/>
      <c r="D829" s="64">
        <v>11266</v>
      </c>
      <c r="E829" s="64">
        <v>11266</v>
      </c>
      <c r="F829" s="64">
        <v>11266</v>
      </c>
      <c r="G829" s="64">
        <v>11266</v>
      </c>
      <c r="H829" s="331"/>
      <c r="I829" s="331">
        <f t="shared" si="40"/>
        <v>1</v>
      </c>
    </row>
    <row r="830" spans="1:9" ht="12.75" customHeight="1" thickBot="1">
      <c r="A830" s="3"/>
      <c r="B830" s="314" t="s">
        <v>102</v>
      </c>
      <c r="C830" s="9">
        <f>SUM(C828:C829)</f>
        <v>422870</v>
      </c>
      <c r="D830" s="9">
        <f>SUM(D828:D829)</f>
        <v>434136</v>
      </c>
      <c r="E830" s="9">
        <f>SUM(E828:E829)</f>
        <v>434708</v>
      </c>
      <c r="F830" s="9">
        <f>SUM(F828:F829)</f>
        <v>457801</v>
      </c>
      <c r="G830" s="9">
        <f>SUM(G828:G829)</f>
        <v>474101</v>
      </c>
      <c r="H830" s="332">
        <f t="shared" si="39"/>
        <v>1.1211507082554921</v>
      </c>
      <c r="I830" s="332">
        <f t="shared" si="40"/>
        <v>1.0356049899410442</v>
      </c>
    </row>
    <row r="831" spans="1:9" ht="12.75" customHeight="1">
      <c r="A831" s="90"/>
      <c r="B831" s="91" t="s">
        <v>288</v>
      </c>
      <c r="C831" s="64">
        <v>124583</v>
      </c>
      <c r="D831" s="64">
        <v>125058</v>
      </c>
      <c r="E831" s="64">
        <v>125508</v>
      </c>
      <c r="F831" s="64">
        <v>128619</v>
      </c>
      <c r="G831" s="64">
        <v>128619</v>
      </c>
      <c r="H831" s="331">
        <f t="shared" si="39"/>
        <v>1.0323960733005306</v>
      </c>
      <c r="I831" s="331">
        <f t="shared" si="40"/>
        <v>1</v>
      </c>
    </row>
    <row r="832" spans="1:9" ht="12.75" customHeight="1">
      <c r="A832" s="90"/>
      <c r="B832" s="91" t="s">
        <v>289</v>
      </c>
      <c r="C832" s="64">
        <v>33852</v>
      </c>
      <c r="D832" s="64">
        <v>33980</v>
      </c>
      <c r="E832" s="64">
        <v>34102</v>
      </c>
      <c r="F832" s="64">
        <v>34942</v>
      </c>
      <c r="G832" s="64">
        <v>32842</v>
      </c>
      <c r="H832" s="331">
        <f t="shared" si="39"/>
        <v>0.9701642443577927</v>
      </c>
      <c r="I832" s="331">
        <f t="shared" si="40"/>
        <v>0.9399004063877282</v>
      </c>
    </row>
    <row r="833" spans="1:9" ht="12.75" customHeight="1">
      <c r="A833" s="90"/>
      <c r="B833" s="91" t="s">
        <v>290</v>
      </c>
      <c r="C833" s="64">
        <v>264435</v>
      </c>
      <c r="D833" s="64">
        <v>275098</v>
      </c>
      <c r="E833" s="64">
        <v>275098</v>
      </c>
      <c r="F833" s="64">
        <v>294240</v>
      </c>
      <c r="G833" s="64">
        <v>312640</v>
      </c>
      <c r="H833" s="331">
        <f t="shared" si="39"/>
        <v>1.1822943256376803</v>
      </c>
      <c r="I833" s="331">
        <f t="shared" si="40"/>
        <v>1.0625339858618814</v>
      </c>
    </row>
    <row r="834" spans="1:10" ht="12.75" customHeight="1">
      <c r="A834" s="96"/>
      <c r="B834" s="97" t="s">
        <v>30</v>
      </c>
      <c r="C834" s="98"/>
      <c r="D834" s="98"/>
      <c r="E834" s="98"/>
      <c r="F834" s="98"/>
      <c r="G834" s="98"/>
      <c r="H834" s="331"/>
      <c r="I834" s="331"/>
      <c r="J834" s="390"/>
    </row>
    <row r="835" spans="1:10" ht="12.75" customHeight="1">
      <c r="A835" s="96"/>
      <c r="B835" s="97" t="s">
        <v>317</v>
      </c>
      <c r="C835" s="98"/>
      <c r="D835" s="98"/>
      <c r="E835" s="98"/>
      <c r="F835" s="98"/>
      <c r="G835" s="98"/>
      <c r="H835" s="331"/>
      <c r="I835" s="331"/>
      <c r="J835" s="390"/>
    </row>
    <row r="836" spans="1:9" ht="12.75" customHeight="1">
      <c r="A836" s="90"/>
      <c r="B836" s="64" t="s">
        <v>395</v>
      </c>
      <c r="C836" s="64"/>
      <c r="D836" s="64"/>
      <c r="E836" s="64"/>
      <c r="F836" s="64"/>
      <c r="G836" s="64"/>
      <c r="H836" s="331"/>
      <c r="I836" s="331"/>
    </row>
    <row r="837" spans="1:9" ht="12.75" customHeight="1">
      <c r="A837" s="90"/>
      <c r="B837" s="64" t="s">
        <v>728</v>
      </c>
      <c r="C837" s="64"/>
      <c r="D837" s="64"/>
      <c r="E837" s="64"/>
      <c r="F837" s="64"/>
      <c r="G837" s="64"/>
      <c r="H837" s="331"/>
      <c r="I837" s="331"/>
    </row>
    <row r="838" spans="1:9" ht="12.75" customHeight="1" thickBot="1">
      <c r="A838" s="90"/>
      <c r="B838" s="91" t="s">
        <v>291</v>
      </c>
      <c r="C838" s="64"/>
      <c r="D838" s="64"/>
      <c r="E838" s="64"/>
      <c r="F838" s="64"/>
      <c r="G838" s="64"/>
      <c r="H838" s="331"/>
      <c r="I838" s="331"/>
    </row>
    <row r="839" spans="1:9" ht="12.75" customHeight="1" thickBot="1">
      <c r="A839" s="90"/>
      <c r="B839" s="94" t="s">
        <v>292</v>
      </c>
      <c r="C839" s="9">
        <f>SUM(C831:C838)-C834</f>
        <v>422870</v>
      </c>
      <c r="D839" s="9">
        <f>SUM(D831:D838)-D834</f>
        <v>434136</v>
      </c>
      <c r="E839" s="9">
        <f>SUM(E831:E838)-E834</f>
        <v>434708</v>
      </c>
      <c r="F839" s="9">
        <f>SUM(F831:F838)-F834</f>
        <v>457801</v>
      </c>
      <c r="G839" s="9">
        <f>SUM(G831:G838)-G834</f>
        <v>474101</v>
      </c>
      <c r="H839" s="332">
        <f t="shared" si="39"/>
        <v>1.1211507082554921</v>
      </c>
      <c r="I839" s="332">
        <f t="shared" si="40"/>
        <v>1.0356049899410442</v>
      </c>
    </row>
    <row r="840" spans="1:9" ht="12.75" customHeight="1" thickBot="1">
      <c r="A840" s="3"/>
      <c r="B840" s="532" t="s">
        <v>10</v>
      </c>
      <c r="C840" s="508"/>
      <c r="D840" s="508"/>
      <c r="E840" s="508"/>
      <c r="F840" s="508"/>
      <c r="G840" s="508"/>
      <c r="H840" s="331"/>
      <c r="I840" s="331"/>
    </row>
    <row r="841" spans="1:9" ht="12.75" customHeight="1" thickBot="1">
      <c r="A841" s="57"/>
      <c r="B841" s="314" t="s">
        <v>102</v>
      </c>
      <c r="C841" s="9">
        <f>SUM(C839:C840)</f>
        <v>422870</v>
      </c>
      <c r="D841" s="9">
        <f>SUM(D839:D840)</f>
        <v>434136</v>
      </c>
      <c r="E841" s="9">
        <f>SUM(E839:E840)</f>
        <v>434708</v>
      </c>
      <c r="F841" s="9">
        <f>SUM(F839:F840)</f>
        <v>457801</v>
      </c>
      <c r="G841" s="9">
        <f>SUM(G839:G840)</f>
        <v>474101</v>
      </c>
      <c r="H841" s="332">
        <f t="shared" si="39"/>
        <v>1.1211507082554921</v>
      </c>
      <c r="I841" s="332">
        <f t="shared" si="40"/>
        <v>1.0356049899410442</v>
      </c>
    </row>
    <row r="842" spans="1:9" ht="12.75" customHeight="1">
      <c r="A842" s="3">
        <v>2991</v>
      </c>
      <c r="B842" s="89" t="s">
        <v>380</v>
      </c>
      <c r="C842" s="104"/>
      <c r="D842" s="104"/>
      <c r="E842" s="104"/>
      <c r="F842" s="104"/>
      <c r="G842" s="104"/>
      <c r="H842" s="331"/>
      <c r="I842" s="331"/>
    </row>
    <row r="843" spans="1:9" ht="12.75" customHeight="1">
      <c r="A843" s="90"/>
      <c r="B843" s="91" t="s">
        <v>231</v>
      </c>
      <c r="C843" s="64">
        <f>SUM(C814+C687+C788)</f>
        <v>4759981</v>
      </c>
      <c r="D843" s="64">
        <f>SUM(D814+D687+D788)</f>
        <v>4783774</v>
      </c>
      <c r="E843" s="64">
        <f>SUM(E814+E687+E788)</f>
        <v>4871393</v>
      </c>
      <c r="F843" s="64">
        <f>SUM(F814+F687+F788)</f>
        <v>4955620</v>
      </c>
      <c r="G843" s="64">
        <f>SUM(G814+G687+G788)</f>
        <v>4955620</v>
      </c>
      <c r="H843" s="331">
        <f t="shared" si="39"/>
        <v>1.0411007943098933</v>
      </c>
      <c r="I843" s="331">
        <f t="shared" si="40"/>
        <v>1</v>
      </c>
    </row>
    <row r="844" spans="1:9" ht="12.75" customHeight="1">
      <c r="A844" s="90"/>
      <c r="B844" s="91" t="s">
        <v>298</v>
      </c>
      <c r="C844" s="64">
        <f>SUM(C789+C688)</f>
        <v>164232</v>
      </c>
      <c r="D844" s="64">
        <f>SUM(D789+D688)</f>
        <v>164232</v>
      </c>
      <c r="E844" s="64">
        <f>SUM(E789+E688)</f>
        <v>170003</v>
      </c>
      <c r="F844" s="64">
        <f>SUM(F789+F688)</f>
        <v>170003</v>
      </c>
      <c r="G844" s="64">
        <f>SUM(G789+G688)</f>
        <v>170003</v>
      </c>
      <c r="H844" s="331">
        <f t="shared" si="39"/>
        <v>1.0351393151152029</v>
      </c>
      <c r="I844" s="331">
        <f t="shared" si="40"/>
        <v>1</v>
      </c>
    </row>
    <row r="845" spans="1:9" ht="12.75" customHeight="1">
      <c r="A845" s="90"/>
      <c r="B845" s="91" t="s">
        <v>208</v>
      </c>
      <c r="C845" s="64">
        <f>SUM(C820+C689)</f>
        <v>55600</v>
      </c>
      <c r="D845" s="64">
        <f>SUM(D820+D689)</f>
        <v>55600</v>
      </c>
      <c r="E845" s="64">
        <f>SUM(E820+E689)</f>
        <v>55600</v>
      </c>
      <c r="F845" s="64">
        <f>SUM(F820+F689)</f>
        <v>55600</v>
      </c>
      <c r="G845" s="64">
        <f>SUM(G820+G689)</f>
        <v>55600</v>
      </c>
      <c r="H845" s="331">
        <f aca="true" t="shared" si="44" ref="H845:H870">G845/C845</f>
        <v>1</v>
      </c>
      <c r="I845" s="331">
        <f aca="true" t="shared" si="45" ref="I845:I870">G845/F845</f>
        <v>1</v>
      </c>
    </row>
    <row r="846" spans="1:9" ht="12.75" customHeight="1">
      <c r="A846" s="90"/>
      <c r="B846" s="91" t="s">
        <v>79</v>
      </c>
      <c r="C846" s="64"/>
      <c r="D846" s="64"/>
      <c r="E846" s="64"/>
      <c r="F846" s="64"/>
      <c r="G846" s="64"/>
      <c r="H846" s="331"/>
      <c r="I846" s="331"/>
    </row>
    <row r="847" spans="1:9" ht="12.75" customHeight="1">
      <c r="A847" s="90"/>
      <c r="B847" s="91" t="s">
        <v>48</v>
      </c>
      <c r="C847" s="64">
        <f aca="true" t="shared" si="46" ref="C847:E848">SUM(C821+C791+C690)</f>
        <v>101017</v>
      </c>
      <c r="D847" s="64">
        <f t="shared" si="46"/>
        <v>101017</v>
      </c>
      <c r="E847" s="64">
        <f t="shared" si="46"/>
        <v>101247</v>
      </c>
      <c r="F847" s="64">
        <f>SUM(F821+F791+F690)</f>
        <v>95176</v>
      </c>
      <c r="G847" s="64">
        <f>SUM(G821+G791+G690)</f>
        <v>108536</v>
      </c>
      <c r="H847" s="331">
        <f t="shared" si="44"/>
        <v>1.0744330162249918</v>
      </c>
      <c r="I847" s="331">
        <f t="shared" si="45"/>
        <v>1.1403715222324955</v>
      </c>
    </row>
    <row r="848" spans="1:9" ht="12.75" customHeight="1">
      <c r="A848" s="90"/>
      <c r="B848" s="91" t="s">
        <v>49</v>
      </c>
      <c r="C848" s="64">
        <f t="shared" si="46"/>
        <v>266535</v>
      </c>
      <c r="D848" s="64">
        <f t="shared" si="46"/>
        <v>266535</v>
      </c>
      <c r="E848" s="64">
        <f t="shared" si="46"/>
        <v>266653</v>
      </c>
      <c r="F848" s="64">
        <f>SUM(F822+F792+F691)</f>
        <v>275362</v>
      </c>
      <c r="G848" s="64">
        <f>SUM(G822+G792+G691)</f>
        <v>291940</v>
      </c>
      <c r="H848" s="331">
        <f t="shared" si="44"/>
        <v>1.095315812182265</v>
      </c>
      <c r="I848" s="331">
        <f t="shared" si="45"/>
        <v>1.0602043854998149</v>
      </c>
    </row>
    <row r="849" spans="1:9" ht="12.75" customHeight="1">
      <c r="A849" s="90"/>
      <c r="B849" s="91" t="s">
        <v>39</v>
      </c>
      <c r="C849" s="64">
        <f>SUM(C793+C692)</f>
        <v>3444</v>
      </c>
      <c r="D849" s="64">
        <f>SUM(D793+D692)</f>
        <v>3444</v>
      </c>
      <c r="E849" s="64">
        <f>SUM(E793+E692)</f>
        <v>14434</v>
      </c>
      <c r="F849" s="64">
        <f>SUM(F793+F692)</f>
        <v>20535</v>
      </c>
      <c r="G849" s="64">
        <f>SUM(G793+G692)</f>
        <v>36388</v>
      </c>
      <c r="H849" s="331">
        <f t="shared" si="44"/>
        <v>10.56562137049942</v>
      </c>
      <c r="I849" s="331">
        <f t="shared" si="45"/>
        <v>1.77199902605308</v>
      </c>
    </row>
    <row r="850" spans="1:9" ht="12.75" customHeight="1">
      <c r="A850" s="90"/>
      <c r="B850" s="91" t="s">
        <v>256</v>
      </c>
      <c r="C850" s="64">
        <f aca="true" t="shared" si="47" ref="C850:D852">SUM(C823+C794+C693)</f>
        <v>49114</v>
      </c>
      <c r="D850" s="64">
        <f t="shared" si="47"/>
        <v>49114</v>
      </c>
      <c r="E850" s="64">
        <f aca="true" t="shared" si="48" ref="E850:F852">SUM(E823+E794+E693)</f>
        <v>49114</v>
      </c>
      <c r="F850" s="64">
        <f t="shared" si="48"/>
        <v>66099</v>
      </c>
      <c r="G850" s="64">
        <f>SUM(G823+G794+G693)</f>
        <v>78828</v>
      </c>
      <c r="H850" s="331">
        <f t="shared" si="44"/>
        <v>1.6050006108237977</v>
      </c>
      <c r="I850" s="331">
        <f t="shared" si="45"/>
        <v>1.192574774202333</v>
      </c>
    </row>
    <row r="851" spans="1:9" ht="12.75" customHeight="1">
      <c r="A851" s="90"/>
      <c r="B851" s="91" t="s">
        <v>257</v>
      </c>
      <c r="C851" s="64">
        <f t="shared" si="47"/>
        <v>3870</v>
      </c>
      <c r="D851" s="64">
        <f t="shared" si="47"/>
        <v>3870</v>
      </c>
      <c r="E851" s="64">
        <f t="shared" si="48"/>
        <v>4376</v>
      </c>
      <c r="F851" s="64">
        <f t="shared" si="48"/>
        <v>5590</v>
      </c>
      <c r="G851" s="64">
        <f>SUM(G824+G795+G694)</f>
        <v>5240</v>
      </c>
      <c r="H851" s="331">
        <f t="shared" si="44"/>
        <v>1.3540051679586564</v>
      </c>
      <c r="I851" s="331">
        <f t="shared" si="45"/>
        <v>0.9373881932021467</v>
      </c>
    </row>
    <row r="852" spans="1:9" ht="12.75" customHeight="1">
      <c r="A852" s="90"/>
      <c r="B852" s="91" t="s">
        <v>50</v>
      </c>
      <c r="C852" s="64">
        <f t="shared" si="47"/>
        <v>0</v>
      </c>
      <c r="D852" s="64">
        <f t="shared" si="47"/>
        <v>0</v>
      </c>
      <c r="E852" s="64">
        <f t="shared" si="48"/>
        <v>1350</v>
      </c>
      <c r="F852" s="64">
        <f t="shared" si="48"/>
        <v>16147</v>
      </c>
      <c r="G852" s="64">
        <f>SUM(G825+G796+G695)</f>
        <v>24570</v>
      </c>
      <c r="H852" s="331"/>
      <c r="I852" s="331">
        <f t="shared" si="45"/>
        <v>1.5216448875952189</v>
      </c>
    </row>
    <row r="853" spans="1:9" ht="12.75" customHeight="1">
      <c r="A853" s="90"/>
      <c r="B853" s="91" t="s">
        <v>260</v>
      </c>
      <c r="C853" s="64">
        <f>SUM(C697)</f>
        <v>0</v>
      </c>
      <c r="D853" s="64">
        <f>SUM(D697)</f>
        <v>0</v>
      </c>
      <c r="E853" s="64">
        <f>SUM(E697)</f>
        <v>0</v>
      </c>
      <c r="F853" s="64">
        <f>SUM(F697)</f>
        <v>120</v>
      </c>
      <c r="G853" s="64">
        <f>SUM(G697)</f>
        <v>210</v>
      </c>
      <c r="H853" s="331"/>
      <c r="I853" s="331">
        <f t="shared" si="45"/>
        <v>1.75</v>
      </c>
    </row>
    <row r="854" spans="1:9" ht="12.75" customHeight="1">
      <c r="A854" s="90"/>
      <c r="B854" s="91" t="s">
        <v>78</v>
      </c>
      <c r="C854" s="64">
        <f>SUM(C827+C798+C698)</f>
        <v>0</v>
      </c>
      <c r="D854" s="64">
        <f>SUM(D827+D798+D698)</f>
        <v>0</v>
      </c>
      <c r="E854" s="64">
        <f>SUM(E827+E798+E698)</f>
        <v>4034</v>
      </c>
      <c r="F854" s="64">
        <f>SUM(F827+F798+F698)</f>
        <v>34374</v>
      </c>
      <c r="G854" s="64">
        <f>SUM(G827+G798+G698)</f>
        <v>40192</v>
      </c>
      <c r="H854" s="331"/>
      <c r="I854" s="331">
        <f t="shared" si="45"/>
        <v>1.169255832896957</v>
      </c>
    </row>
    <row r="855" spans="1:9" ht="12.75" customHeight="1">
      <c r="A855" s="90"/>
      <c r="B855" s="91" t="s">
        <v>720</v>
      </c>
      <c r="C855" s="64"/>
      <c r="D855" s="64"/>
      <c r="E855" s="64"/>
      <c r="F855" s="64"/>
      <c r="G855" s="64"/>
      <c r="H855" s="331"/>
      <c r="I855" s="331"/>
    </row>
    <row r="856" spans="1:9" ht="12.75" customHeight="1" thickBot="1">
      <c r="A856" s="90"/>
      <c r="B856" s="91" t="s">
        <v>54</v>
      </c>
      <c r="C856" s="64">
        <f>SUM(C696)</f>
        <v>0</v>
      </c>
      <c r="D856" s="64">
        <f>SUM(D696)</f>
        <v>0</v>
      </c>
      <c r="E856" s="64">
        <f>SUM(E696)</f>
        <v>0</v>
      </c>
      <c r="F856" s="64">
        <f>SUM(F696)</f>
        <v>0</v>
      </c>
      <c r="G856" s="64">
        <f>SUM(G696)</f>
        <v>0</v>
      </c>
      <c r="H856" s="331"/>
      <c r="I856" s="331"/>
    </row>
    <row r="857" spans="1:9" ht="12.75" customHeight="1" thickBot="1">
      <c r="A857" s="93"/>
      <c r="B857" s="94" t="s">
        <v>287</v>
      </c>
      <c r="C857" s="9">
        <f>SUM(C843:C856)</f>
        <v>5403793</v>
      </c>
      <c r="D857" s="9">
        <f>SUM(D843:D856)</f>
        <v>5427586</v>
      </c>
      <c r="E857" s="9">
        <f>SUM(E843:E856)</f>
        <v>5538204</v>
      </c>
      <c r="F857" s="9">
        <f>SUM(F843:F856)</f>
        <v>5694626</v>
      </c>
      <c r="G857" s="9">
        <f>SUM(G843:G856)</f>
        <v>5767127</v>
      </c>
      <c r="H857" s="332">
        <f t="shared" si="44"/>
        <v>1.0672368464151014</v>
      </c>
      <c r="I857" s="332">
        <f t="shared" si="45"/>
        <v>1.0127314770100793</v>
      </c>
    </row>
    <row r="858" spans="1:9" ht="12.75" customHeight="1" thickBot="1">
      <c r="A858" s="3"/>
      <c r="B858" s="313" t="s">
        <v>247</v>
      </c>
      <c r="C858" s="64">
        <f>SUM(C829+C800+C700)</f>
        <v>0</v>
      </c>
      <c r="D858" s="64">
        <f>SUM(D829+D800+D700)</f>
        <v>468368</v>
      </c>
      <c r="E858" s="64">
        <f>SUM(E829+E800+E700)</f>
        <v>468368</v>
      </c>
      <c r="F858" s="64">
        <f>SUM(F829+F800+F700)</f>
        <v>468368</v>
      </c>
      <c r="G858" s="64">
        <f>SUM(G829+G800+G700)</f>
        <v>468368</v>
      </c>
      <c r="H858" s="331"/>
      <c r="I858" s="331">
        <f t="shared" si="45"/>
        <v>1</v>
      </c>
    </row>
    <row r="859" spans="1:9" ht="12.75" customHeight="1" thickBot="1">
      <c r="A859" s="3"/>
      <c r="B859" s="314" t="s">
        <v>102</v>
      </c>
      <c r="C859" s="9">
        <f>SUM(C857:C858)</f>
        <v>5403793</v>
      </c>
      <c r="D859" s="9">
        <f>SUM(D857:D858)</f>
        <v>5895954</v>
      </c>
      <c r="E859" s="9">
        <f>SUM(E857:E858)</f>
        <v>6006572</v>
      </c>
      <c r="F859" s="9">
        <f>SUM(F857:F858)</f>
        <v>6162994</v>
      </c>
      <c r="G859" s="9">
        <f>SUM(G857:G858)</f>
        <v>6235495</v>
      </c>
      <c r="H859" s="332">
        <f t="shared" si="44"/>
        <v>1.1539107808163636</v>
      </c>
      <c r="I859" s="332">
        <f t="shared" si="45"/>
        <v>1.0117639251311943</v>
      </c>
    </row>
    <row r="860" spans="1:9" ht="12.75" customHeight="1">
      <c r="A860" s="90"/>
      <c r="B860" s="91" t="s">
        <v>288</v>
      </c>
      <c r="C860" s="64">
        <f aca="true" t="shared" si="49" ref="C860:D863">SUM(C831+C802+C702)</f>
        <v>3146081</v>
      </c>
      <c r="D860" s="64">
        <f t="shared" si="49"/>
        <v>3241833</v>
      </c>
      <c r="E860" s="64">
        <f aca="true" t="shared" si="50" ref="E860:F863">SUM(E831+E802+E702)</f>
        <v>3272468</v>
      </c>
      <c r="F860" s="64">
        <f t="shared" si="50"/>
        <v>3271416</v>
      </c>
      <c r="G860" s="64">
        <f>SUM(G831+G802+G702)</f>
        <v>3265513</v>
      </c>
      <c r="H860" s="331">
        <f t="shared" si="44"/>
        <v>1.037962150370572</v>
      </c>
      <c r="I860" s="331">
        <f t="shared" si="45"/>
        <v>0.9981955825856449</v>
      </c>
    </row>
    <row r="861" spans="1:9" ht="12.75" customHeight="1">
      <c r="A861" s="90"/>
      <c r="B861" s="91" t="s">
        <v>289</v>
      </c>
      <c r="C861" s="64">
        <f t="shared" si="49"/>
        <v>824074</v>
      </c>
      <c r="D861" s="64">
        <f t="shared" si="49"/>
        <v>844359</v>
      </c>
      <c r="E861" s="64">
        <f t="shared" si="50"/>
        <v>851520</v>
      </c>
      <c r="F861" s="64">
        <f t="shared" si="50"/>
        <v>832793</v>
      </c>
      <c r="G861" s="64">
        <f>SUM(G832+G803+G703)</f>
        <v>822231</v>
      </c>
      <c r="H861" s="331">
        <f t="shared" si="44"/>
        <v>0.9977635503607686</v>
      </c>
      <c r="I861" s="331">
        <f t="shared" si="45"/>
        <v>0.987317376586979</v>
      </c>
    </row>
    <row r="862" spans="1:9" ht="12.75" customHeight="1">
      <c r="A862" s="90"/>
      <c r="B862" s="91" t="s">
        <v>290</v>
      </c>
      <c r="C862" s="64">
        <f t="shared" si="49"/>
        <v>1431038</v>
      </c>
      <c r="D862" s="64">
        <f t="shared" si="49"/>
        <v>1751421</v>
      </c>
      <c r="E862" s="64">
        <f t="shared" si="50"/>
        <v>1819543</v>
      </c>
      <c r="F862" s="64">
        <f t="shared" si="50"/>
        <v>1951045</v>
      </c>
      <c r="G862" s="64">
        <f>SUM(G833+G804+G704)</f>
        <v>2014154</v>
      </c>
      <c r="H862" s="331">
        <f t="shared" si="44"/>
        <v>1.4074776490910794</v>
      </c>
      <c r="I862" s="331">
        <f t="shared" si="45"/>
        <v>1.0323462554682235</v>
      </c>
    </row>
    <row r="863" spans="1:9" ht="12.75" customHeight="1">
      <c r="A863" s="96"/>
      <c r="B863" s="97" t="s">
        <v>360</v>
      </c>
      <c r="C863" s="98">
        <f t="shared" si="49"/>
        <v>0</v>
      </c>
      <c r="D863" s="98">
        <f t="shared" si="49"/>
        <v>2781</v>
      </c>
      <c r="E863" s="98">
        <f t="shared" si="50"/>
        <v>2781</v>
      </c>
      <c r="F863" s="98">
        <f t="shared" si="50"/>
        <v>2781</v>
      </c>
      <c r="G863" s="98">
        <f>SUM(G834+G805+G705)</f>
        <v>2781</v>
      </c>
      <c r="H863" s="331"/>
      <c r="I863" s="331">
        <f t="shared" si="45"/>
        <v>1</v>
      </c>
    </row>
    <row r="864" spans="1:9" ht="12.75" customHeight="1">
      <c r="A864" s="96"/>
      <c r="B864" s="97" t="s">
        <v>317</v>
      </c>
      <c r="C864" s="98"/>
      <c r="D864" s="98">
        <f aca="true" t="shared" si="51" ref="D864:F865">SUM(D806+D706)</f>
        <v>170053</v>
      </c>
      <c r="E864" s="98">
        <f t="shared" si="51"/>
        <v>170053</v>
      </c>
      <c r="F864" s="98">
        <f t="shared" si="51"/>
        <v>170053</v>
      </c>
      <c r="G864" s="98">
        <f>SUM(G806+G706)</f>
        <v>170053</v>
      </c>
      <c r="H864" s="331"/>
      <c r="I864" s="331">
        <f t="shared" si="45"/>
        <v>1</v>
      </c>
    </row>
    <row r="865" spans="1:9" ht="12.75" customHeight="1">
      <c r="A865" s="90"/>
      <c r="B865" s="64" t="s">
        <v>395</v>
      </c>
      <c r="C865" s="64">
        <f>SUM(C807+C707)</f>
        <v>0</v>
      </c>
      <c r="D865" s="64">
        <f t="shared" si="51"/>
        <v>0</v>
      </c>
      <c r="E865" s="64">
        <f t="shared" si="51"/>
        <v>0</v>
      </c>
      <c r="F865" s="64">
        <f t="shared" si="51"/>
        <v>0</v>
      </c>
      <c r="G865" s="64">
        <f>SUM(G807+G707)</f>
        <v>303</v>
      </c>
      <c r="H865" s="331"/>
      <c r="I865" s="331"/>
    </row>
    <row r="866" spans="1:9" ht="12.75" customHeight="1">
      <c r="A866" s="90"/>
      <c r="B866" s="296" t="s">
        <v>728</v>
      </c>
      <c r="C866" s="64">
        <f aca="true" t="shared" si="52" ref="C866:E867">SUM(C837+C808+C708)</f>
        <v>1600</v>
      </c>
      <c r="D866" s="64">
        <f t="shared" si="52"/>
        <v>1600</v>
      </c>
      <c r="E866" s="64">
        <f t="shared" si="52"/>
        <v>1892</v>
      </c>
      <c r="F866" s="64">
        <f>SUM(F837+F808+F708)</f>
        <v>17643</v>
      </c>
      <c r="G866" s="64">
        <f>SUM(G837+G808+G708)</f>
        <v>19384</v>
      </c>
      <c r="H866" s="331">
        <f t="shared" si="44"/>
        <v>12.115</v>
      </c>
      <c r="I866" s="331">
        <f t="shared" si="45"/>
        <v>1.0986793629201383</v>
      </c>
    </row>
    <row r="867" spans="1:9" ht="12.75" customHeight="1" thickBot="1">
      <c r="A867" s="90"/>
      <c r="B867" s="91" t="s">
        <v>291</v>
      </c>
      <c r="C867" s="64">
        <f t="shared" si="52"/>
        <v>1000</v>
      </c>
      <c r="D867" s="64">
        <f t="shared" si="52"/>
        <v>56741</v>
      </c>
      <c r="E867" s="64">
        <f t="shared" si="52"/>
        <v>61149</v>
      </c>
      <c r="F867" s="64">
        <f>SUM(F838+F809+F709)</f>
        <v>90097</v>
      </c>
      <c r="G867" s="64">
        <f>SUM(G838+G809+G709)</f>
        <v>113910</v>
      </c>
      <c r="H867" s="331">
        <f t="shared" si="44"/>
        <v>113.91</v>
      </c>
      <c r="I867" s="331">
        <f t="shared" si="45"/>
        <v>1.2643040278810616</v>
      </c>
    </row>
    <row r="868" spans="1:9" ht="12.75" customHeight="1" thickBot="1">
      <c r="A868" s="90"/>
      <c r="B868" s="94" t="s">
        <v>292</v>
      </c>
      <c r="C868" s="9">
        <f>SUM(C860:C867)-C863</f>
        <v>5403793</v>
      </c>
      <c r="D868" s="9">
        <f>SUM(D860:D867)-D863-D864</f>
        <v>5895954</v>
      </c>
      <c r="E868" s="9">
        <f>SUM(E860:E867)-E863-E864</f>
        <v>6006572</v>
      </c>
      <c r="F868" s="9">
        <f>SUM(F860:F867)-F863-F864</f>
        <v>6162994</v>
      </c>
      <c r="G868" s="9">
        <f>SUM(G860:G867)-G863-G864</f>
        <v>6235495</v>
      </c>
      <c r="H868" s="332">
        <f t="shared" si="44"/>
        <v>1.1539107808163636</v>
      </c>
      <c r="I868" s="332">
        <f t="shared" si="45"/>
        <v>1.0117639251311943</v>
      </c>
    </row>
    <row r="869" spans="1:9" ht="12.75" customHeight="1" thickBot="1">
      <c r="A869" s="3"/>
      <c r="B869" s="532" t="s">
        <v>10</v>
      </c>
      <c r="C869" s="508">
        <f>SUM(C840+C811+C711)</f>
        <v>0</v>
      </c>
      <c r="D869" s="508">
        <f>SUM(D840+D811+D711)</f>
        <v>0</v>
      </c>
      <c r="E869" s="508">
        <f>SUM(E840+E811+E711)</f>
        <v>0</v>
      </c>
      <c r="F869" s="508">
        <f>SUM(F840+F811+F711)</f>
        <v>0</v>
      </c>
      <c r="G869" s="508">
        <f>SUM(G840+G811+G711)</f>
        <v>0</v>
      </c>
      <c r="H869" s="331"/>
      <c r="I869" s="331"/>
    </row>
    <row r="870" spans="1:9" ht="12.75" customHeight="1" thickBot="1">
      <c r="A870" s="57"/>
      <c r="B870" s="314" t="s">
        <v>102</v>
      </c>
      <c r="C870" s="9">
        <f>SUM(C868:C869)</f>
        <v>5403793</v>
      </c>
      <c r="D870" s="9">
        <f>SUM(D868:D869)</f>
        <v>5895954</v>
      </c>
      <c r="E870" s="9">
        <f>SUM(E868:E869)</f>
        <v>6006572</v>
      </c>
      <c r="F870" s="9">
        <f>SUM(F868:F869)</f>
        <v>6162994</v>
      </c>
      <c r="G870" s="9">
        <f>SUM(G868:G869)</f>
        <v>6235495</v>
      </c>
      <c r="H870" s="332">
        <f t="shared" si="44"/>
        <v>1.1539107808163636</v>
      </c>
      <c r="I870" s="332">
        <f t="shared" si="45"/>
        <v>1.0117639251311943</v>
      </c>
    </row>
  </sheetData>
  <mergeCells count="2">
    <mergeCell ref="A2:H2"/>
    <mergeCell ref="A1:H1"/>
  </mergeCells>
  <printOptions horizontalCentered="1" verticalCentered="1"/>
  <pageMargins left="0" right="0" top="0.984251968503937" bottom="0.984251968503937" header="0.31496062992125984" footer="0.5118110236220472"/>
  <pageSetup firstPageNumber="11" useFirstPageNumber="1" horizontalDpi="600" verticalDpi="600" orientation="portrait" paperSize="9" scale="70" r:id="rId2"/>
  <headerFooter alignWithMargins="0">
    <oddFooter>&amp;C&amp;P. oldal</oddFooter>
  </headerFooter>
  <rowBreaks count="16" manualBreakCount="16">
    <brk id="56" max="255" man="1"/>
    <brk id="105" max="255" man="1"/>
    <brk id="153" max="255" man="1"/>
    <brk id="201" max="255" man="1"/>
    <brk id="250" max="255" man="1"/>
    <brk id="303" max="255" man="1"/>
    <brk id="353" max="255" man="1"/>
    <brk id="405" max="255" man="1"/>
    <brk id="457" max="255" man="1"/>
    <brk id="509" max="255" man="1"/>
    <brk id="561" max="255" man="1"/>
    <brk id="612" max="255" man="1"/>
    <brk id="661" max="255" man="1"/>
    <brk id="712" max="255" man="1"/>
    <brk id="762" max="255" man="1"/>
    <brk id="812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3"/>
  <sheetViews>
    <sheetView showZeros="0" workbookViewId="0" topLeftCell="A194">
      <selection activeCell="I31" sqref="I31"/>
    </sheetView>
  </sheetViews>
  <sheetFormatPr defaultColWidth="9.00390625" defaultRowHeight="13.5" customHeight="1"/>
  <cols>
    <col min="1" max="1" width="8.75390625" style="107" customWidth="1"/>
    <col min="2" max="2" width="54.375" style="108" customWidth="1"/>
    <col min="3" max="3" width="10.375" style="108" customWidth="1"/>
    <col min="4" max="4" width="10.00390625" style="108" hidden="1" customWidth="1"/>
    <col min="5" max="5" width="9.875" style="108" hidden="1" customWidth="1"/>
    <col min="6" max="6" width="10.75390625" style="108" customWidth="1"/>
    <col min="7" max="7" width="10.375" style="108" customWidth="1"/>
    <col min="8" max="8" width="9.00390625" style="108" bestFit="1" customWidth="1"/>
    <col min="9" max="9" width="9.00390625" style="108" customWidth="1"/>
    <col min="10" max="16384" width="9.125" style="108" customWidth="1"/>
  </cols>
  <sheetData>
    <row r="1" spans="1:8" s="106" customFormat="1" ht="13.5" customHeight="1">
      <c r="A1" s="637" t="s">
        <v>382</v>
      </c>
      <c r="B1" s="638"/>
      <c r="C1" s="648"/>
      <c r="D1" s="648"/>
      <c r="E1" s="648"/>
      <c r="F1" s="648"/>
      <c r="G1" s="648"/>
      <c r="H1" s="648"/>
    </row>
    <row r="2" spans="1:2" s="106" customFormat="1" ht="13.5" customHeight="1">
      <c r="A2" s="81"/>
      <c r="B2" s="81"/>
    </row>
    <row r="3" spans="1:8" s="106" customFormat="1" ht="13.5" customHeight="1">
      <c r="A3" s="637" t="s">
        <v>841</v>
      </c>
      <c r="B3" s="638"/>
      <c r="C3" s="648"/>
      <c r="D3" s="648"/>
      <c r="E3" s="648"/>
      <c r="F3" s="648"/>
      <c r="G3" s="648"/>
      <c r="H3" s="648"/>
    </row>
    <row r="4" spans="1:2" s="106" customFormat="1" ht="13.5" customHeight="1">
      <c r="A4" s="107"/>
      <c r="B4" s="105"/>
    </row>
    <row r="5" spans="3:9" ht="13.5" customHeight="1">
      <c r="C5" s="258"/>
      <c r="D5" s="258"/>
      <c r="E5" s="258"/>
      <c r="F5" s="258"/>
      <c r="G5" s="258"/>
      <c r="H5" s="312"/>
      <c r="I5" s="312" t="s">
        <v>113</v>
      </c>
    </row>
    <row r="6" spans="1:9" s="106" customFormat="1" ht="13.5" customHeight="1">
      <c r="A6" s="84" t="s">
        <v>222</v>
      </c>
      <c r="B6" s="84" t="s">
        <v>383</v>
      </c>
      <c r="C6" s="368" t="s">
        <v>675</v>
      </c>
      <c r="D6" s="368" t="s">
        <v>363</v>
      </c>
      <c r="E6" s="368" t="s">
        <v>363</v>
      </c>
      <c r="F6" s="368" t="s">
        <v>363</v>
      </c>
      <c r="G6" s="595" t="s">
        <v>343</v>
      </c>
      <c r="H6" s="329" t="s">
        <v>810</v>
      </c>
      <c r="I6" s="329" t="s">
        <v>810</v>
      </c>
    </row>
    <row r="7" spans="1:9" s="106" customFormat="1" ht="14.25" customHeight="1">
      <c r="A7" s="15"/>
      <c r="B7" s="15"/>
      <c r="C7" s="15" t="s">
        <v>13</v>
      </c>
      <c r="D7" s="15" t="s">
        <v>13</v>
      </c>
      <c r="E7" s="15" t="s">
        <v>13</v>
      </c>
      <c r="F7" s="15" t="s">
        <v>13</v>
      </c>
      <c r="G7" s="596" t="s">
        <v>344</v>
      </c>
      <c r="H7" s="15"/>
      <c r="I7" s="15"/>
    </row>
    <row r="8" spans="1:9" s="106" customFormat="1" ht="14.25" customHeight="1" thickBot="1">
      <c r="A8" s="86"/>
      <c r="B8" s="86"/>
      <c r="C8" s="18" t="s">
        <v>676</v>
      </c>
      <c r="D8" s="86" t="s">
        <v>364</v>
      </c>
      <c r="E8" s="86" t="s">
        <v>484</v>
      </c>
      <c r="F8" s="86" t="s">
        <v>591</v>
      </c>
      <c r="G8" s="597" t="s">
        <v>345</v>
      </c>
      <c r="H8" s="86" t="s">
        <v>480</v>
      </c>
      <c r="I8" s="86" t="s">
        <v>481</v>
      </c>
    </row>
    <row r="9" spans="1:9" s="106" customFormat="1" ht="12.75" thickBot="1">
      <c r="A9" s="86" t="s">
        <v>384</v>
      </c>
      <c r="B9" s="86" t="s">
        <v>227</v>
      </c>
      <c r="C9" s="227" t="s">
        <v>16</v>
      </c>
      <c r="D9" s="227" t="s">
        <v>17</v>
      </c>
      <c r="E9" s="227" t="s">
        <v>17</v>
      </c>
      <c r="F9" s="227" t="s">
        <v>17</v>
      </c>
      <c r="G9" s="227" t="s">
        <v>18</v>
      </c>
      <c r="H9" s="227" t="s">
        <v>19</v>
      </c>
      <c r="I9" s="227" t="s">
        <v>187</v>
      </c>
    </row>
    <row r="10" spans="1:9" s="106" customFormat="1" ht="12">
      <c r="A10" s="109">
        <v>3010</v>
      </c>
      <c r="B10" s="110" t="s">
        <v>385</v>
      </c>
      <c r="C10" s="122"/>
      <c r="D10" s="122"/>
      <c r="E10" s="122"/>
      <c r="F10" s="122"/>
      <c r="G10" s="122"/>
      <c r="H10" s="122"/>
      <c r="I10" s="122"/>
    </row>
    <row r="11" spans="1:9" s="106" customFormat="1" ht="12">
      <c r="A11" s="111"/>
      <c r="B11" s="112" t="s">
        <v>231</v>
      </c>
      <c r="C11" s="113">
        <v>1100</v>
      </c>
      <c r="D11" s="113">
        <v>1100</v>
      </c>
      <c r="E11" s="113">
        <v>1100</v>
      </c>
      <c r="F11" s="113">
        <v>1100</v>
      </c>
      <c r="G11" s="113">
        <v>1100</v>
      </c>
      <c r="H11" s="330">
        <f>G11/C11</f>
        <v>1</v>
      </c>
      <c r="I11" s="330">
        <f>G11/F11</f>
        <v>1</v>
      </c>
    </row>
    <row r="12" spans="1:9" s="106" customFormat="1" ht="12">
      <c r="A12" s="111"/>
      <c r="B12" s="112" t="s">
        <v>386</v>
      </c>
      <c r="C12" s="114">
        <v>210</v>
      </c>
      <c r="D12" s="114">
        <v>210</v>
      </c>
      <c r="E12" s="114">
        <v>1107</v>
      </c>
      <c r="F12" s="114">
        <v>1107</v>
      </c>
      <c r="G12" s="114">
        <v>1107</v>
      </c>
      <c r="H12" s="330">
        <f>G12/C12</f>
        <v>5.271428571428571</v>
      </c>
      <c r="I12" s="330">
        <f aca="true" t="shared" si="0" ref="I12:I75">G12/F12</f>
        <v>1</v>
      </c>
    </row>
    <row r="13" spans="1:9" s="106" customFormat="1" ht="12">
      <c r="A13" s="111"/>
      <c r="B13" s="118" t="s">
        <v>257</v>
      </c>
      <c r="C13" s="113"/>
      <c r="D13" s="113"/>
      <c r="E13" s="113">
        <v>7</v>
      </c>
      <c r="F13" s="113">
        <v>10</v>
      </c>
      <c r="G13" s="113">
        <v>10</v>
      </c>
      <c r="H13" s="330"/>
      <c r="I13" s="330">
        <f t="shared" si="0"/>
        <v>1</v>
      </c>
    </row>
    <row r="14" spans="1:9" s="106" customFormat="1" ht="12.75" thickBot="1">
      <c r="A14" s="111"/>
      <c r="B14" s="112" t="s">
        <v>78</v>
      </c>
      <c r="C14" s="302"/>
      <c r="D14" s="539"/>
      <c r="E14" s="539">
        <v>585</v>
      </c>
      <c r="F14" s="539">
        <v>585</v>
      </c>
      <c r="G14" s="539">
        <v>585</v>
      </c>
      <c r="H14" s="568"/>
      <c r="I14" s="568">
        <f t="shared" si="0"/>
        <v>1</v>
      </c>
    </row>
    <row r="15" spans="1:9" s="106" customFormat="1" ht="12.75" thickBot="1">
      <c r="A15" s="111"/>
      <c r="B15" s="102" t="s">
        <v>178</v>
      </c>
      <c r="C15" s="317">
        <f>SUM(C11:C14)</f>
        <v>1310</v>
      </c>
      <c r="D15" s="317">
        <f>SUM(D11:D14)</f>
        <v>1310</v>
      </c>
      <c r="E15" s="317">
        <f>SUM(E11:E14)</f>
        <v>2799</v>
      </c>
      <c r="F15" s="317">
        <f>SUM(F11:F14)</f>
        <v>2802</v>
      </c>
      <c r="G15" s="317">
        <f>SUM(G11:G14)</f>
        <v>2802</v>
      </c>
      <c r="H15" s="332">
        <f>G15/C15</f>
        <v>2.1389312977099237</v>
      </c>
      <c r="I15" s="332">
        <f t="shared" si="0"/>
        <v>1</v>
      </c>
    </row>
    <row r="16" spans="1:9" s="106" customFormat="1" ht="12.75" thickBot="1">
      <c r="A16" s="111"/>
      <c r="B16" s="99" t="s">
        <v>252</v>
      </c>
      <c r="C16" s="303"/>
      <c r="D16" s="303">
        <v>380</v>
      </c>
      <c r="E16" s="303">
        <v>380</v>
      </c>
      <c r="F16" s="303">
        <v>380</v>
      </c>
      <c r="G16" s="303">
        <v>380</v>
      </c>
      <c r="H16" s="331"/>
      <c r="I16" s="331">
        <f t="shared" si="0"/>
        <v>1</v>
      </c>
    </row>
    <row r="17" spans="1:9" s="106" customFormat="1" ht="12.75" thickBot="1">
      <c r="A17" s="15"/>
      <c r="B17" s="101" t="s">
        <v>102</v>
      </c>
      <c r="C17" s="317">
        <f>SUM(C15:C16)</f>
        <v>1310</v>
      </c>
      <c r="D17" s="317">
        <f>SUM(D15:D16)</f>
        <v>1690</v>
      </c>
      <c r="E17" s="317">
        <f>SUM(E15:E16)</f>
        <v>3179</v>
      </c>
      <c r="F17" s="317">
        <f>SUM(F15:F16)</f>
        <v>3182</v>
      </c>
      <c r="G17" s="317">
        <f>SUM(G15:G16)</f>
        <v>3182</v>
      </c>
      <c r="H17" s="332">
        <f>G17/C17</f>
        <v>2.429007633587786</v>
      </c>
      <c r="I17" s="332">
        <f t="shared" si="0"/>
        <v>1</v>
      </c>
    </row>
    <row r="18" spans="1:9" s="106" customFormat="1" ht="12">
      <c r="A18" s="111"/>
      <c r="B18" s="112" t="s">
        <v>288</v>
      </c>
      <c r="C18" s="113">
        <v>310</v>
      </c>
      <c r="D18" s="113">
        <v>310</v>
      </c>
      <c r="E18" s="113">
        <v>310</v>
      </c>
      <c r="F18" s="113">
        <v>310</v>
      </c>
      <c r="G18" s="113">
        <v>310</v>
      </c>
      <c r="H18" s="576">
        <f>G18/C18</f>
        <v>1</v>
      </c>
      <c r="I18" s="576">
        <f t="shared" si="0"/>
        <v>1</v>
      </c>
    </row>
    <row r="19" spans="1:9" s="106" customFormat="1" ht="12">
      <c r="A19" s="111"/>
      <c r="B19" s="112" t="s">
        <v>289</v>
      </c>
      <c r="C19" s="113"/>
      <c r="D19" s="113"/>
      <c r="E19" s="113"/>
      <c r="F19" s="113"/>
      <c r="G19" s="113"/>
      <c r="H19" s="330"/>
      <c r="I19" s="330"/>
    </row>
    <row r="20" spans="1:9" s="106" customFormat="1" ht="12">
      <c r="A20" s="111"/>
      <c r="B20" s="112" t="s">
        <v>290</v>
      </c>
      <c r="C20" s="113">
        <v>700</v>
      </c>
      <c r="D20" s="113">
        <v>1080</v>
      </c>
      <c r="E20" s="113">
        <v>2569</v>
      </c>
      <c r="F20" s="113">
        <v>2272</v>
      </c>
      <c r="G20" s="113">
        <v>2272</v>
      </c>
      <c r="H20" s="330">
        <f>G20/C20</f>
        <v>3.2457142857142856</v>
      </c>
      <c r="I20" s="330">
        <f t="shared" si="0"/>
        <v>1</v>
      </c>
    </row>
    <row r="21" spans="1:9" s="106" customFormat="1" ht="12">
      <c r="A21" s="111"/>
      <c r="B21" s="61" t="s">
        <v>143</v>
      </c>
      <c r="C21" s="113"/>
      <c r="D21" s="113"/>
      <c r="E21" s="113"/>
      <c r="F21" s="113"/>
      <c r="G21" s="113"/>
      <c r="H21" s="330"/>
      <c r="I21" s="330"/>
    </row>
    <row r="22" spans="1:9" s="106" customFormat="1" ht="12">
      <c r="A22" s="111"/>
      <c r="B22" s="10" t="s">
        <v>395</v>
      </c>
      <c r="C22" s="113">
        <v>300</v>
      </c>
      <c r="D22" s="113">
        <v>300</v>
      </c>
      <c r="E22" s="113">
        <v>300</v>
      </c>
      <c r="F22" s="113">
        <v>600</v>
      </c>
      <c r="G22" s="113">
        <v>600</v>
      </c>
      <c r="H22" s="330">
        <f>G22/C22</f>
        <v>2</v>
      </c>
      <c r="I22" s="330">
        <f t="shared" si="0"/>
        <v>1</v>
      </c>
    </row>
    <row r="23" spans="1:9" s="106" customFormat="1" ht="12">
      <c r="A23" s="111"/>
      <c r="B23" s="10" t="s">
        <v>728</v>
      </c>
      <c r="C23" s="163"/>
      <c r="D23" s="163"/>
      <c r="E23" s="163"/>
      <c r="F23" s="163"/>
      <c r="G23" s="163"/>
      <c r="H23" s="330"/>
      <c r="I23" s="330"/>
    </row>
    <row r="24" spans="1:9" s="106" customFormat="1" ht="12.75" thickBot="1">
      <c r="A24" s="111"/>
      <c r="B24" s="95" t="s">
        <v>291</v>
      </c>
      <c r="C24" s="302"/>
      <c r="D24" s="302"/>
      <c r="E24" s="302"/>
      <c r="F24" s="302"/>
      <c r="G24" s="302"/>
      <c r="H24" s="568"/>
      <c r="I24" s="568"/>
    </row>
    <row r="25" spans="1:9" s="106" customFormat="1" ht="12.75" thickBot="1">
      <c r="A25" s="111"/>
      <c r="B25" s="102" t="s">
        <v>387</v>
      </c>
      <c r="C25" s="317">
        <f>SUM(C18:C24)</f>
        <v>1310</v>
      </c>
      <c r="D25" s="317">
        <f>SUM(D18:D24)</f>
        <v>1690</v>
      </c>
      <c r="E25" s="317">
        <f>SUM(E18:E24)</f>
        <v>3179</v>
      </c>
      <c r="F25" s="317">
        <f>SUM(F18:F24)</f>
        <v>3182</v>
      </c>
      <c r="G25" s="317">
        <f>SUM(G18:G24)</f>
        <v>3182</v>
      </c>
      <c r="H25" s="332">
        <f>G25/C25</f>
        <v>2.429007633587786</v>
      </c>
      <c r="I25" s="332">
        <f t="shared" si="0"/>
        <v>1</v>
      </c>
    </row>
    <row r="26" spans="1:9" s="106" customFormat="1" ht="12">
      <c r="A26" s="111"/>
      <c r="B26" s="117" t="s">
        <v>80</v>
      </c>
      <c r="C26" s="301"/>
      <c r="D26" s="301"/>
      <c r="E26" s="301"/>
      <c r="F26" s="301"/>
      <c r="G26" s="301"/>
      <c r="H26" s="576"/>
      <c r="I26" s="576"/>
    </row>
    <row r="27" spans="1:9" s="106" customFormat="1" ht="12.75" thickBot="1">
      <c r="A27" s="15"/>
      <c r="B27" s="99" t="s">
        <v>10</v>
      </c>
      <c r="C27" s="78"/>
      <c r="D27" s="78"/>
      <c r="E27" s="78"/>
      <c r="F27" s="78"/>
      <c r="G27" s="78"/>
      <c r="H27" s="568"/>
      <c r="I27" s="568"/>
    </row>
    <row r="28" spans="1:9" s="106" customFormat="1" ht="12.75" thickBot="1">
      <c r="A28" s="86"/>
      <c r="B28" s="101" t="s">
        <v>102</v>
      </c>
      <c r="C28" s="72">
        <f>SUM(C25:C27)</f>
        <v>1310</v>
      </c>
      <c r="D28" s="72">
        <f>SUM(D25:D27)</f>
        <v>1690</v>
      </c>
      <c r="E28" s="72">
        <f>SUM(E25:E27)</f>
        <v>3179</v>
      </c>
      <c r="F28" s="72">
        <f>SUM(F25:F27)</f>
        <v>3182</v>
      </c>
      <c r="G28" s="72">
        <f>SUM(G25:G27)</f>
        <v>3182</v>
      </c>
      <c r="H28" s="332">
        <f>G28/C28</f>
        <v>2.429007633587786</v>
      </c>
      <c r="I28" s="332">
        <f t="shared" si="0"/>
        <v>1</v>
      </c>
    </row>
    <row r="29" spans="1:9" s="106" customFormat="1" ht="12">
      <c r="A29" s="109">
        <v>3012</v>
      </c>
      <c r="B29" s="110" t="s">
        <v>90</v>
      </c>
      <c r="C29" s="115"/>
      <c r="D29" s="115"/>
      <c r="E29" s="115"/>
      <c r="F29" s="115"/>
      <c r="G29" s="115"/>
      <c r="H29" s="576"/>
      <c r="I29" s="576"/>
    </row>
    <row r="30" spans="1:9" s="106" customFormat="1" ht="12">
      <c r="A30" s="111"/>
      <c r="B30" s="112" t="s">
        <v>231</v>
      </c>
      <c r="C30" s="113">
        <v>4260</v>
      </c>
      <c r="D30" s="113">
        <v>4260</v>
      </c>
      <c r="E30" s="113">
        <v>4260</v>
      </c>
      <c r="F30" s="113">
        <v>4260</v>
      </c>
      <c r="G30" s="113">
        <v>4260</v>
      </c>
      <c r="H30" s="330">
        <f>G30/C30</f>
        <v>1</v>
      </c>
      <c r="I30" s="330">
        <f t="shared" si="0"/>
        <v>1</v>
      </c>
    </row>
    <row r="31" spans="1:9" s="106" customFormat="1" ht="12">
      <c r="A31" s="111"/>
      <c r="B31" s="112" t="s">
        <v>386</v>
      </c>
      <c r="C31" s="114">
        <v>210</v>
      </c>
      <c r="D31" s="114">
        <v>210</v>
      </c>
      <c r="E31" s="114">
        <v>210</v>
      </c>
      <c r="F31" s="114">
        <v>210</v>
      </c>
      <c r="G31" s="114">
        <v>210</v>
      </c>
      <c r="H31" s="330">
        <f>G31/C31</f>
        <v>1</v>
      </c>
      <c r="I31" s="330">
        <f t="shared" si="0"/>
        <v>1</v>
      </c>
    </row>
    <row r="32" spans="1:9" s="106" customFormat="1" ht="12">
      <c r="A32" s="111"/>
      <c r="B32" s="118" t="s">
        <v>257</v>
      </c>
      <c r="C32" s="113"/>
      <c r="D32" s="113"/>
      <c r="E32" s="113">
        <v>4</v>
      </c>
      <c r="F32" s="113">
        <v>4</v>
      </c>
      <c r="G32" s="113">
        <v>4</v>
      </c>
      <c r="H32" s="330"/>
      <c r="I32" s="330">
        <f t="shared" si="0"/>
        <v>1</v>
      </c>
    </row>
    <row r="33" spans="1:9" s="106" customFormat="1" ht="12">
      <c r="A33" s="111"/>
      <c r="B33" s="112" t="s">
        <v>48</v>
      </c>
      <c r="C33" s="113"/>
      <c r="D33" s="113"/>
      <c r="E33" s="113"/>
      <c r="F33" s="113"/>
      <c r="G33" s="113"/>
      <c r="H33" s="330"/>
      <c r="I33" s="330"/>
    </row>
    <row r="34" spans="1:9" s="106" customFormat="1" ht="12.75" thickBot="1">
      <c r="A34" s="111"/>
      <c r="B34" s="112" t="s">
        <v>78</v>
      </c>
      <c r="C34" s="114"/>
      <c r="D34" s="114"/>
      <c r="E34" s="114">
        <v>3466</v>
      </c>
      <c r="F34" s="114">
        <v>3466</v>
      </c>
      <c r="G34" s="114">
        <v>3466</v>
      </c>
      <c r="H34" s="568"/>
      <c r="I34" s="568">
        <f t="shared" si="0"/>
        <v>1</v>
      </c>
    </row>
    <row r="35" spans="1:9" s="106" customFormat="1" ht="12.75" thickBot="1">
      <c r="A35" s="111"/>
      <c r="B35" s="102" t="s">
        <v>178</v>
      </c>
      <c r="C35" s="116">
        <f>SUM(C30:C34)</f>
        <v>4470</v>
      </c>
      <c r="D35" s="116">
        <f>SUM(D30:D34)</f>
        <v>4470</v>
      </c>
      <c r="E35" s="116">
        <f>SUM(E30:E34)</f>
        <v>7940</v>
      </c>
      <c r="F35" s="116">
        <f>SUM(F30:F34)</f>
        <v>7940</v>
      </c>
      <c r="G35" s="116">
        <f>SUM(G30:G34)</f>
        <v>7940</v>
      </c>
      <c r="H35" s="332">
        <f>G35/C35</f>
        <v>1.7762863534675615</v>
      </c>
      <c r="I35" s="332">
        <f t="shared" si="0"/>
        <v>1</v>
      </c>
    </row>
    <row r="36" spans="1:9" s="106" customFormat="1" ht="12.75" thickBot="1">
      <c r="A36" s="111"/>
      <c r="B36" s="99" t="s">
        <v>252</v>
      </c>
      <c r="C36" s="303"/>
      <c r="D36" s="303">
        <v>56</v>
      </c>
      <c r="E36" s="303">
        <v>56</v>
      </c>
      <c r="F36" s="303">
        <v>56</v>
      </c>
      <c r="G36" s="303">
        <v>56</v>
      </c>
      <c r="H36" s="331"/>
      <c r="I36" s="331">
        <f t="shared" si="0"/>
        <v>1</v>
      </c>
    </row>
    <row r="37" spans="1:9" s="106" customFormat="1" ht="12.75" thickBot="1">
      <c r="A37" s="15"/>
      <c r="B37" s="101" t="s">
        <v>102</v>
      </c>
      <c r="C37" s="317">
        <f>SUM(C35:C36)</f>
        <v>4470</v>
      </c>
      <c r="D37" s="317">
        <f>SUM(D35:D36)</f>
        <v>4526</v>
      </c>
      <c r="E37" s="317">
        <f>SUM(E35:E36)</f>
        <v>7996</v>
      </c>
      <c r="F37" s="317">
        <f>SUM(F35:F36)</f>
        <v>7996</v>
      </c>
      <c r="G37" s="317">
        <f>SUM(G35:G36)</f>
        <v>7996</v>
      </c>
      <c r="H37" s="332">
        <f>G37/C37</f>
        <v>1.7888143176733782</v>
      </c>
      <c r="I37" s="332">
        <f t="shared" si="0"/>
        <v>1</v>
      </c>
    </row>
    <row r="38" spans="1:9" s="106" customFormat="1" ht="12">
      <c r="A38" s="111"/>
      <c r="B38" s="112" t="s">
        <v>288</v>
      </c>
      <c r="C38" s="113">
        <v>1160</v>
      </c>
      <c r="D38" s="113">
        <v>1160</v>
      </c>
      <c r="E38" s="113">
        <v>2050</v>
      </c>
      <c r="F38" s="113">
        <v>2050</v>
      </c>
      <c r="G38" s="113">
        <v>2050</v>
      </c>
      <c r="H38" s="576">
        <f>G38/C38</f>
        <v>1.7672413793103448</v>
      </c>
      <c r="I38" s="576">
        <f t="shared" si="0"/>
        <v>1</v>
      </c>
    </row>
    <row r="39" spans="1:9" s="106" customFormat="1" ht="12">
      <c r="A39" s="111"/>
      <c r="B39" s="112" t="s">
        <v>289</v>
      </c>
      <c r="C39" s="113">
        <v>135</v>
      </c>
      <c r="D39" s="113">
        <v>135</v>
      </c>
      <c r="E39" s="113">
        <v>410</v>
      </c>
      <c r="F39" s="113">
        <v>410</v>
      </c>
      <c r="G39" s="113">
        <v>410</v>
      </c>
      <c r="H39" s="330">
        <f>G39/C39</f>
        <v>3.037037037037037</v>
      </c>
      <c r="I39" s="330">
        <f t="shared" si="0"/>
        <v>1</v>
      </c>
    </row>
    <row r="40" spans="1:9" s="106" customFormat="1" ht="12">
      <c r="A40" s="111"/>
      <c r="B40" s="112" t="s">
        <v>290</v>
      </c>
      <c r="C40" s="113">
        <v>2395</v>
      </c>
      <c r="D40" s="113">
        <v>2451</v>
      </c>
      <c r="E40" s="113">
        <v>5536</v>
      </c>
      <c r="F40" s="113">
        <v>5304</v>
      </c>
      <c r="G40" s="113">
        <v>5304</v>
      </c>
      <c r="H40" s="330">
        <f>G40/C40</f>
        <v>2.214613778705637</v>
      </c>
      <c r="I40" s="330">
        <f t="shared" si="0"/>
        <v>1</v>
      </c>
    </row>
    <row r="41" spans="1:9" s="106" customFormat="1" ht="12">
      <c r="A41" s="111"/>
      <c r="B41" s="61" t="s">
        <v>144</v>
      </c>
      <c r="C41" s="280"/>
      <c r="D41" s="280"/>
      <c r="E41" s="280"/>
      <c r="F41" s="280"/>
      <c r="G41" s="280"/>
      <c r="H41" s="330"/>
      <c r="I41" s="330"/>
    </row>
    <row r="42" spans="1:9" s="106" customFormat="1" ht="12">
      <c r="A42" s="111"/>
      <c r="B42" s="10" t="s">
        <v>395</v>
      </c>
      <c r="C42" s="113"/>
      <c r="D42" s="113"/>
      <c r="E42" s="113"/>
      <c r="F42" s="113"/>
      <c r="G42" s="113"/>
      <c r="H42" s="330"/>
      <c r="I42" s="330"/>
    </row>
    <row r="43" spans="1:9" s="106" customFormat="1" ht="12">
      <c r="A43" s="111"/>
      <c r="B43" s="10" t="s">
        <v>728</v>
      </c>
      <c r="C43" s="163">
        <v>780</v>
      </c>
      <c r="D43" s="163">
        <v>780</v>
      </c>
      <c r="E43" s="163"/>
      <c r="F43" s="163"/>
      <c r="G43" s="163"/>
      <c r="H43" s="330"/>
      <c r="I43" s="330"/>
    </row>
    <row r="44" spans="1:9" s="106" customFormat="1" ht="12.75" thickBot="1">
      <c r="A44" s="111"/>
      <c r="B44" s="95" t="s">
        <v>291</v>
      </c>
      <c r="C44" s="302"/>
      <c r="D44" s="302"/>
      <c r="E44" s="302"/>
      <c r="F44" s="302">
        <v>232</v>
      </c>
      <c r="G44" s="302">
        <v>232</v>
      </c>
      <c r="H44" s="568"/>
      <c r="I44" s="568">
        <f t="shared" si="0"/>
        <v>1</v>
      </c>
    </row>
    <row r="45" spans="1:9" s="106" customFormat="1" ht="12.75" thickBot="1">
      <c r="A45" s="111"/>
      <c r="B45" s="102" t="s">
        <v>387</v>
      </c>
      <c r="C45" s="317">
        <f>SUM(C38:C44)-C41</f>
        <v>4470</v>
      </c>
      <c r="D45" s="317">
        <f>SUM(D38:D44)-D41</f>
        <v>4526</v>
      </c>
      <c r="E45" s="317">
        <f>SUM(E38:E44)-E41</f>
        <v>7996</v>
      </c>
      <c r="F45" s="317">
        <f>SUM(F38:F44)-F41</f>
        <v>7996</v>
      </c>
      <c r="G45" s="317">
        <f>SUM(G38:G44)-G41</f>
        <v>7996</v>
      </c>
      <c r="H45" s="332">
        <f>G45/C45</f>
        <v>1.7888143176733782</v>
      </c>
      <c r="I45" s="332">
        <f t="shared" si="0"/>
        <v>1</v>
      </c>
    </row>
    <row r="46" spans="1:9" s="106" customFormat="1" ht="12">
      <c r="A46" s="111"/>
      <c r="B46" s="117" t="s">
        <v>80</v>
      </c>
      <c r="C46" s="301"/>
      <c r="D46" s="301"/>
      <c r="E46" s="301"/>
      <c r="F46" s="301"/>
      <c r="G46" s="301"/>
      <c r="H46" s="576"/>
      <c r="I46" s="576"/>
    </row>
    <row r="47" spans="1:9" s="106" customFormat="1" ht="12.75" thickBot="1">
      <c r="A47" s="111"/>
      <c r="B47" s="99" t="s">
        <v>10</v>
      </c>
      <c r="C47" s="78"/>
      <c r="D47" s="78"/>
      <c r="E47" s="78"/>
      <c r="F47" s="78"/>
      <c r="G47" s="78"/>
      <c r="H47" s="568"/>
      <c r="I47" s="568"/>
    </row>
    <row r="48" spans="1:9" s="106" customFormat="1" ht="12.75" thickBot="1">
      <c r="A48" s="221"/>
      <c r="B48" s="101" t="s">
        <v>102</v>
      </c>
      <c r="C48" s="72">
        <f>SUM(C45:C47)</f>
        <v>4470</v>
      </c>
      <c r="D48" s="72">
        <f>SUM(D45:D47)</f>
        <v>4526</v>
      </c>
      <c r="E48" s="72">
        <f>SUM(E45:E47)</f>
        <v>7996</v>
      </c>
      <c r="F48" s="72">
        <f>SUM(F45:F47)</f>
        <v>7996</v>
      </c>
      <c r="G48" s="72">
        <f>SUM(G45:G47)</f>
        <v>7996</v>
      </c>
      <c r="H48" s="332">
        <f>G48/C48</f>
        <v>1.7888143176733782</v>
      </c>
      <c r="I48" s="332">
        <f t="shared" si="0"/>
        <v>1</v>
      </c>
    </row>
    <row r="49" spans="1:9" s="106" customFormat="1" ht="12">
      <c r="A49" s="15">
        <v>3015</v>
      </c>
      <c r="B49" s="110" t="s">
        <v>388</v>
      </c>
      <c r="C49" s="113"/>
      <c r="D49" s="113"/>
      <c r="E49" s="113"/>
      <c r="F49" s="113"/>
      <c r="G49" s="113"/>
      <c r="H49" s="576"/>
      <c r="I49" s="576"/>
    </row>
    <row r="50" spans="1:9" s="106" customFormat="1" ht="12">
      <c r="A50" s="111"/>
      <c r="B50" s="112" t="s">
        <v>231</v>
      </c>
      <c r="C50" s="113">
        <v>1320</v>
      </c>
      <c r="D50" s="113">
        <v>1320</v>
      </c>
      <c r="E50" s="113">
        <v>1320</v>
      </c>
      <c r="F50" s="113">
        <v>1320</v>
      </c>
      <c r="G50" s="113">
        <v>1320</v>
      </c>
      <c r="H50" s="330">
        <f>G50/C50</f>
        <v>1</v>
      </c>
      <c r="I50" s="330">
        <f t="shared" si="0"/>
        <v>1</v>
      </c>
    </row>
    <row r="51" spans="1:9" s="106" customFormat="1" ht="12">
      <c r="A51" s="111"/>
      <c r="B51" s="112" t="s">
        <v>386</v>
      </c>
      <c r="C51" s="114">
        <v>210</v>
      </c>
      <c r="D51" s="114">
        <v>210</v>
      </c>
      <c r="E51" s="114">
        <v>1150</v>
      </c>
      <c r="F51" s="114">
        <v>1150</v>
      </c>
      <c r="G51" s="114">
        <v>1150</v>
      </c>
      <c r="H51" s="330">
        <f>G51/C51</f>
        <v>5.476190476190476</v>
      </c>
      <c r="I51" s="330">
        <f t="shared" si="0"/>
        <v>1</v>
      </c>
    </row>
    <row r="52" spans="1:9" s="106" customFormat="1" ht="12">
      <c r="A52" s="111"/>
      <c r="B52" s="118" t="s">
        <v>257</v>
      </c>
      <c r="C52" s="113"/>
      <c r="D52" s="113"/>
      <c r="E52" s="113">
        <v>4</v>
      </c>
      <c r="F52" s="113">
        <v>7</v>
      </c>
      <c r="G52" s="113">
        <v>7</v>
      </c>
      <c r="H52" s="330"/>
      <c r="I52" s="330">
        <f t="shared" si="0"/>
        <v>1</v>
      </c>
    </row>
    <row r="53" spans="1:9" s="106" customFormat="1" ht="12.75" thickBot="1">
      <c r="A53" s="111"/>
      <c r="B53" s="112" t="s">
        <v>78</v>
      </c>
      <c r="C53" s="302"/>
      <c r="D53" s="539"/>
      <c r="E53" s="539">
        <v>400</v>
      </c>
      <c r="F53" s="539">
        <v>400</v>
      </c>
      <c r="G53" s="539">
        <v>400</v>
      </c>
      <c r="H53" s="568"/>
      <c r="I53" s="568">
        <f t="shared" si="0"/>
        <v>1</v>
      </c>
    </row>
    <row r="54" spans="1:9" s="106" customFormat="1" ht="12.75" thickBot="1">
      <c r="A54" s="111"/>
      <c r="B54" s="102" t="s">
        <v>178</v>
      </c>
      <c r="C54" s="317">
        <f>SUM(C50:C53)</f>
        <v>1530</v>
      </c>
      <c r="D54" s="317">
        <f>SUM(D50:D53)</f>
        <v>1530</v>
      </c>
      <c r="E54" s="317">
        <f>SUM(E50:E53)</f>
        <v>2874</v>
      </c>
      <c r="F54" s="317">
        <f>SUM(F50:F53)</f>
        <v>2877</v>
      </c>
      <c r="G54" s="317">
        <f>SUM(G50:G53)</f>
        <v>2877</v>
      </c>
      <c r="H54" s="332">
        <f>G54/C54</f>
        <v>1.880392156862745</v>
      </c>
      <c r="I54" s="332">
        <f t="shared" si="0"/>
        <v>1</v>
      </c>
    </row>
    <row r="55" spans="1:9" s="106" customFormat="1" ht="12.75" thickBot="1">
      <c r="A55" s="111"/>
      <c r="B55" s="99" t="s">
        <v>252</v>
      </c>
      <c r="C55" s="303"/>
      <c r="D55" s="303">
        <v>496</v>
      </c>
      <c r="E55" s="303">
        <v>496</v>
      </c>
      <c r="F55" s="303">
        <v>496</v>
      </c>
      <c r="G55" s="303">
        <v>496</v>
      </c>
      <c r="H55" s="331"/>
      <c r="I55" s="331">
        <f t="shared" si="0"/>
        <v>1</v>
      </c>
    </row>
    <row r="56" spans="1:9" s="106" customFormat="1" ht="12.75" thickBot="1">
      <c r="A56" s="15"/>
      <c r="B56" s="101" t="s">
        <v>102</v>
      </c>
      <c r="C56" s="317">
        <f>SUM(C54:C55)</f>
        <v>1530</v>
      </c>
      <c r="D56" s="317">
        <f>SUM(D54:D55)</f>
        <v>2026</v>
      </c>
      <c r="E56" s="317">
        <f>SUM(E54:E55)</f>
        <v>3370</v>
      </c>
      <c r="F56" s="317">
        <f>SUM(F54:F55)</f>
        <v>3373</v>
      </c>
      <c r="G56" s="317">
        <f>SUM(G54:G55)</f>
        <v>3373</v>
      </c>
      <c r="H56" s="332">
        <f>G56/C56</f>
        <v>2.204575163398693</v>
      </c>
      <c r="I56" s="332">
        <f t="shared" si="0"/>
        <v>1</v>
      </c>
    </row>
    <row r="57" spans="1:9" s="106" customFormat="1" ht="12">
      <c r="A57" s="111"/>
      <c r="B57" s="112" t="s">
        <v>288</v>
      </c>
      <c r="C57" s="113">
        <v>720</v>
      </c>
      <c r="D57" s="113">
        <v>720</v>
      </c>
      <c r="E57" s="113">
        <v>720</v>
      </c>
      <c r="F57" s="113">
        <v>720</v>
      </c>
      <c r="G57" s="113">
        <v>720</v>
      </c>
      <c r="H57" s="576">
        <f>G57/C57</f>
        <v>1</v>
      </c>
      <c r="I57" s="576">
        <f t="shared" si="0"/>
        <v>1</v>
      </c>
    </row>
    <row r="58" spans="1:9" s="106" customFormat="1" ht="12">
      <c r="A58" s="111"/>
      <c r="B58" s="112" t="s">
        <v>289</v>
      </c>
      <c r="C58" s="113"/>
      <c r="D58" s="113"/>
      <c r="E58" s="113">
        <v>10</v>
      </c>
      <c r="F58" s="113">
        <v>10</v>
      </c>
      <c r="G58" s="113">
        <v>10</v>
      </c>
      <c r="H58" s="330"/>
      <c r="I58" s="330">
        <f t="shared" si="0"/>
        <v>1</v>
      </c>
    </row>
    <row r="59" spans="1:9" s="106" customFormat="1" ht="12">
      <c r="A59" s="111"/>
      <c r="B59" s="112" t="s">
        <v>290</v>
      </c>
      <c r="C59" s="113">
        <v>710</v>
      </c>
      <c r="D59" s="113">
        <v>1206</v>
      </c>
      <c r="E59" s="113">
        <v>2540</v>
      </c>
      <c r="F59" s="113">
        <v>2543</v>
      </c>
      <c r="G59" s="113">
        <v>2543</v>
      </c>
      <c r="H59" s="330">
        <f>G59/C59</f>
        <v>3.5816901408450703</v>
      </c>
      <c r="I59" s="330">
        <f t="shared" si="0"/>
        <v>1</v>
      </c>
    </row>
    <row r="60" spans="1:9" s="106" customFormat="1" ht="12">
      <c r="A60" s="111"/>
      <c r="B60" s="61" t="s">
        <v>145</v>
      </c>
      <c r="C60" s="113"/>
      <c r="D60" s="113"/>
      <c r="E60" s="113"/>
      <c r="F60" s="113"/>
      <c r="G60" s="113"/>
      <c r="H60" s="330"/>
      <c r="I60" s="330"/>
    </row>
    <row r="61" spans="1:9" s="106" customFormat="1" ht="12">
      <c r="A61" s="111"/>
      <c r="B61" s="10" t="s">
        <v>395</v>
      </c>
      <c r="C61" s="113">
        <v>100</v>
      </c>
      <c r="D61" s="113">
        <v>100</v>
      </c>
      <c r="E61" s="113">
        <v>100</v>
      </c>
      <c r="F61" s="113">
        <v>100</v>
      </c>
      <c r="G61" s="113">
        <v>100</v>
      </c>
      <c r="H61" s="330">
        <f>G61/C61</f>
        <v>1</v>
      </c>
      <c r="I61" s="330">
        <f t="shared" si="0"/>
        <v>1</v>
      </c>
    </row>
    <row r="62" spans="1:9" s="106" customFormat="1" ht="12">
      <c r="A62" s="111"/>
      <c r="B62" s="10" t="s">
        <v>728</v>
      </c>
      <c r="C62" s="163"/>
      <c r="D62" s="163"/>
      <c r="E62" s="163"/>
      <c r="F62" s="163"/>
      <c r="G62" s="163"/>
      <c r="H62" s="330"/>
      <c r="I62" s="330"/>
    </row>
    <row r="63" spans="1:9" s="106" customFormat="1" ht="12.75" thickBot="1">
      <c r="A63" s="111"/>
      <c r="B63" s="95" t="s">
        <v>291</v>
      </c>
      <c r="C63" s="302"/>
      <c r="D63" s="302"/>
      <c r="E63" s="302"/>
      <c r="F63" s="302"/>
      <c r="G63" s="302"/>
      <c r="H63" s="568"/>
      <c r="I63" s="568"/>
    </row>
    <row r="64" spans="1:9" s="106" customFormat="1" ht="12.75" thickBot="1">
      <c r="A64" s="111"/>
      <c r="B64" s="102" t="s">
        <v>387</v>
      </c>
      <c r="C64" s="317">
        <f>SUM(C57:C63)</f>
        <v>1530</v>
      </c>
      <c r="D64" s="317">
        <f>SUM(D57:D63)</f>
        <v>2026</v>
      </c>
      <c r="E64" s="317">
        <f>SUM(E57:E63)</f>
        <v>3370</v>
      </c>
      <c r="F64" s="317">
        <f>SUM(F57:F63)</f>
        <v>3373</v>
      </c>
      <c r="G64" s="317">
        <f>SUM(G57:G63)</f>
        <v>3373</v>
      </c>
      <c r="H64" s="332">
        <f>G64/C64</f>
        <v>2.204575163398693</v>
      </c>
      <c r="I64" s="332">
        <f t="shared" si="0"/>
        <v>1</v>
      </c>
    </row>
    <row r="65" spans="1:9" s="106" customFormat="1" ht="12">
      <c r="A65" s="111"/>
      <c r="B65" s="117" t="s">
        <v>80</v>
      </c>
      <c r="C65" s="301"/>
      <c r="D65" s="301"/>
      <c r="E65" s="301"/>
      <c r="F65" s="301"/>
      <c r="G65" s="301"/>
      <c r="H65" s="576"/>
      <c r="I65" s="576"/>
    </row>
    <row r="66" spans="1:9" s="106" customFormat="1" ht="12.75" thickBot="1">
      <c r="A66" s="15"/>
      <c r="B66" s="99" t="s">
        <v>10</v>
      </c>
      <c r="C66" s="78"/>
      <c r="D66" s="78"/>
      <c r="E66" s="78"/>
      <c r="F66" s="78"/>
      <c r="G66" s="78"/>
      <c r="H66" s="568"/>
      <c r="I66" s="568"/>
    </row>
    <row r="67" spans="1:9" s="106" customFormat="1" ht="12.75" thickBot="1">
      <c r="A67" s="86"/>
      <c r="B67" s="101" t="s">
        <v>102</v>
      </c>
      <c r="C67" s="72">
        <f>SUM(C64:C66)</f>
        <v>1530</v>
      </c>
      <c r="D67" s="72">
        <f>SUM(D64:D66)</f>
        <v>2026</v>
      </c>
      <c r="E67" s="72">
        <f>SUM(E64:E66)</f>
        <v>3370</v>
      </c>
      <c r="F67" s="72">
        <f>SUM(F64:F66)</f>
        <v>3373</v>
      </c>
      <c r="G67" s="72">
        <f>SUM(G64:G66)</f>
        <v>3373</v>
      </c>
      <c r="H67" s="332">
        <f>G67/C67</f>
        <v>2.204575163398693</v>
      </c>
      <c r="I67" s="332">
        <f t="shared" si="0"/>
        <v>1</v>
      </c>
    </row>
    <row r="68" spans="1:9" s="106" customFormat="1" ht="12">
      <c r="A68" s="15">
        <v>3025</v>
      </c>
      <c r="B68" s="110" t="s">
        <v>390</v>
      </c>
      <c r="C68" s="113"/>
      <c r="D68" s="113"/>
      <c r="E68" s="113"/>
      <c r="F68" s="113"/>
      <c r="G68" s="113"/>
      <c r="H68" s="576"/>
      <c r="I68" s="576"/>
    </row>
    <row r="69" spans="1:9" s="106" customFormat="1" ht="12">
      <c r="A69" s="111"/>
      <c r="B69" s="112" t="s">
        <v>231</v>
      </c>
      <c r="C69" s="113">
        <v>1190</v>
      </c>
      <c r="D69" s="113">
        <v>1190</v>
      </c>
      <c r="E69" s="113">
        <v>1190</v>
      </c>
      <c r="F69" s="113">
        <v>1190</v>
      </c>
      <c r="G69" s="113">
        <v>1190</v>
      </c>
      <c r="H69" s="330">
        <f>G69/C69</f>
        <v>1</v>
      </c>
      <c r="I69" s="330">
        <f t="shared" si="0"/>
        <v>1</v>
      </c>
    </row>
    <row r="70" spans="1:9" s="106" customFormat="1" ht="12">
      <c r="A70" s="111"/>
      <c r="B70" s="112" t="s">
        <v>386</v>
      </c>
      <c r="C70" s="114">
        <v>210</v>
      </c>
      <c r="D70" s="114">
        <v>210</v>
      </c>
      <c r="E70" s="114">
        <v>424</v>
      </c>
      <c r="F70" s="114">
        <v>424</v>
      </c>
      <c r="G70" s="114">
        <v>424</v>
      </c>
      <c r="H70" s="330">
        <f>G70/C70</f>
        <v>2.019047619047619</v>
      </c>
      <c r="I70" s="330">
        <f t="shared" si="0"/>
        <v>1</v>
      </c>
    </row>
    <row r="71" spans="1:9" s="106" customFormat="1" ht="12">
      <c r="A71" s="111"/>
      <c r="B71" s="118" t="s">
        <v>257</v>
      </c>
      <c r="C71" s="113"/>
      <c r="D71" s="113"/>
      <c r="E71" s="113">
        <v>26</v>
      </c>
      <c r="F71" s="113">
        <v>38</v>
      </c>
      <c r="G71" s="113">
        <v>38</v>
      </c>
      <c r="H71" s="330"/>
      <c r="I71" s="330">
        <f t="shared" si="0"/>
        <v>1</v>
      </c>
    </row>
    <row r="72" spans="1:9" s="106" customFormat="1" ht="12">
      <c r="A72" s="111"/>
      <c r="B72" s="112" t="s">
        <v>78</v>
      </c>
      <c r="C72" s="113"/>
      <c r="D72" s="113"/>
      <c r="E72" s="113">
        <v>620</v>
      </c>
      <c r="F72" s="113">
        <v>620</v>
      </c>
      <c r="G72" s="113">
        <v>620</v>
      </c>
      <c r="H72" s="330"/>
      <c r="I72" s="330">
        <f t="shared" si="0"/>
        <v>1</v>
      </c>
    </row>
    <row r="73" spans="1:9" s="106" customFormat="1" ht="12.75" thickBot="1">
      <c r="A73" s="111"/>
      <c r="B73" s="387" t="s">
        <v>50</v>
      </c>
      <c r="C73" s="302"/>
      <c r="D73" s="539"/>
      <c r="E73" s="539"/>
      <c r="F73" s="539"/>
      <c r="G73" s="539"/>
      <c r="H73" s="568"/>
      <c r="I73" s="568"/>
    </row>
    <row r="74" spans="1:9" s="106" customFormat="1" ht="12.75" thickBot="1">
      <c r="A74" s="111"/>
      <c r="B74" s="102" t="s">
        <v>178</v>
      </c>
      <c r="C74" s="317">
        <f>SUM(C69:C73)</f>
        <v>1400</v>
      </c>
      <c r="D74" s="317">
        <f>SUM(D69:D73)</f>
        <v>1400</v>
      </c>
      <c r="E74" s="317">
        <f>SUM(E69:E73)</f>
        <v>2260</v>
      </c>
      <c r="F74" s="317">
        <f>SUM(F69:F73)</f>
        <v>2272</v>
      </c>
      <c r="G74" s="317">
        <f>SUM(G69:G73)</f>
        <v>2272</v>
      </c>
      <c r="H74" s="332">
        <f>G74/C74</f>
        <v>1.6228571428571428</v>
      </c>
      <c r="I74" s="332">
        <f t="shared" si="0"/>
        <v>1</v>
      </c>
    </row>
    <row r="75" spans="1:9" s="106" customFormat="1" ht="12.75" thickBot="1">
      <c r="A75" s="111"/>
      <c r="B75" s="99" t="s">
        <v>252</v>
      </c>
      <c r="C75" s="303"/>
      <c r="D75" s="303">
        <v>2273</v>
      </c>
      <c r="E75" s="303">
        <v>2273</v>
      </c>
      <c r="F75" s="303">
        <v>2273</v>
      </c>
      <c r="G75" s="303">
        <v>2273</v>
      </c>
      <c r="H75" s="331"/>
      <c r="I75" s="331">
        <f t="shared" si="0"/>
        <v>1</v>
      </c>
    </row>
    <row r="76" spans="1:9" s="106" customFormat="1" ht="12.75" thickBot="1">
      <c r="A76" s="15"/>
      <c r="B76" s="101" t="s">
        <v>102</v>
      </c>
      <c r="C76" s="317">
        <f>SUM(C74:C75)</f>
        <v>1400</v>
      </c>
      <c r="D76" s="317">
        <f>SUM(D74:D75)</f>
        <v>3673</v>
      </c>
      <c r="E76" s="317">
        <f>SUM(E74:E75)</f>
        <v>4533</v>
      </c>
      <c r="F76" s="317">
        <f>SUM(F74:F75)</f>
        <v>4545</v>
      </c>
      <c r="G76" s="317">
        <f>SUM(G74:G75)</f>
        <v>4545</v>
      </c>
      <c r="H76" s="332">
        <f>G76/C76</f>
        <v>3.2464285714285714</v>
      </c>
      <c r="I76" s="332">
        <f aca="true" t="shared" si="1" ref="I76:I138">G76/F76</f>
        <v>1</v>
      </c>
    </row>
    <row r="77" spans="1:9" s="106" customFormat="1" ht="12">
      <c r="A77" s="111"/>
      <c r="B77" s="112" t="s">
        <v>288</v>
      </c>
      <c r="C77" s="113">
        <v>430</v>
      </c>
      <c r="D77" s="113">
        <v>430</v>
      </c>
      <c r="E77" s="113">
        <v>500</v>
      </c>
      <c r="F77" s="113">
        <v>500</v>
      </c>
      <c r="G77" s="113">
        <v>500</v>
      </c>
      <c r="H77" s="576">
        <f>G77/C77</f>
        <v>1.1627906976744187</v>
      </c>
      <c r="I77" s="576">
        <f t="shared" si="1"/>
        <v>1</v>
      </c>
    </row>
    <row r="78" spans="1:9" s="106" customFormat="1" ht="12">
      <c r="A78" s="111"/>
      <c r="B78" s="112" t="s">
        <v>289</v>
      </c>
      <c r="C78" s="113"/>
      <c r="D78" s="113"/>
      <c r="E78" s="113"/>
      <c r="F78" s="113"/>
      <c r="G78" s="113"/>
      <c r="H78" s="330"/>
      <c r="I78" s="330"/>
    </row>
    <row r="79" spans="1:9" s="106" customFormat="1" ht="12">
      <c r="A79" s="111"/>
      <c r="B79" s="112" t="s">
        <v>290</v>
      </c>
      <c r="C79" s="113">
        <v>970</v>
      </c>
      <c r="D79" s="113">
        <v>3243</v>
      </c>
      <c r="E79" s="113">
        <v>4033</v>
      </c>
      <c r="F79" s="113">
        <v>4045</v>
      </c>
      <c r="G79" s="113">
        <v>4045</v>
      </c>
      <c r="H79" s="330">
        <f>G79/C79</f>
        <v>4.170103092783505</v>
      </c>
      <c r="I79" s="330">
        <f t="shared" si="1"/>
        <v>1</v>
      </c>
    </row>
    <row r="80" spans="1:9" s="106" customFormat="1" ht="12">
      <c r="A80" s="111"/>
      <c r="B80" s="61" t="s">
        <v>145</v>
      </c>
      <c r="C80" s="113"/>
      <c r="D80" s="113"/>
      <c r="E80" s="113"/>
      <c r="F80" s="113"/>
      <c r="G80" s="113"/>
      <c r="H80" s="330"/>
      <c r="I80" s="330"/>
    </row>
    <row r="81" spans="1:9" s="106" customFormat="1" ht="12">
      <c r="A81" s="111"/>
      <c r="B81" s="10" t="s">
        <v>395</v>
      </c>
      <c r="C81" s="113"/>
      <c r="D81" s="113"/>
      <c r="E81" s="113"/>
      <c r="F81" s="113"/>
      <c r="G81" s="113"/>
      <c r="H81" s="330"/>
      <c r="I81" s="330"/>
    </row>
    <row r="82" spans="1:9" s="106" customFormat="1" ht="12">
      <c r="A82" s="111"/>
      <c r="B82" s="10" t="s">
        <v>728</v>
      </c>
      <c r="C82" s="163"/>
      <c r="D82" s="163"/>
      <c r="E82" s="163"/>
      <c r="F82" s="163"/>
      <c r="G82" s="163"/>
      <c r="H82" s="330"/>
      <c r="I82" s="330"/>
    </row>
    <row r="83" spans="1:9" s="106" customFormat="1" ht="12.75" thickBot="1">
      <c r="A83" s="111"/>
      <c r="B83" s="95" t="s">
        <v>291</v>
      </c>
      <c r="C83" s="302"/>
      <c r="D83" s="302"/>
      <c r="E83" s="302"/>
      <c r="F83" s="302"/>
      <c r="G83" s="302"/>
      <c r="H83" s="568"/>
      <c r="I83" s="568"/>
    </row>
    <row r="84" spans="1:9" s="106" customFormat="1" ht="12.75" thickBot="1">
      <c r="A84" s="111"/>
      <c r="B84" s="102" t="s">
        <v>387</v>
      </c>
      <c r="C84" s="317">
        <f>SUM(C77:C83)</f>
        <v>1400</v>
      </c>
      <c r="D84" s="317">
        <f>SUM(D77:D83)</f>
        <v>3673</v>
      </c>
      <c r="E84" s="317">
        <f>SUM(E77:E83)</f>
        <v>4533</v>
      </c>
      <c r="F84" s="317">
        <f>SUM(F77:F83)</f>
        <v>4545</v>
      </c>
      <c r="G84" s="317">
        <f>SUM(G77:G83)</f>
        <v>4545</v>
      </c>
      <c r="H84" s="332">
        <f>G84/C84</f>
        <v>3.2464285714285714</v>
      </c>
      <c r="I84" s="332">
        <f t="shared" si="1"/>
        <v>1</v>
      </c>
    </row>
    <row r="85" spans="1:9" s="106" customFormat="1" ht="12">
      <c r="A85" s="111"/>
      <c r="B85" s="117" t="s">
        <v>80</v>
      </c>
      <c r="C85" s="301"/>
      <c r="D85" s="301"/>
      <c r="E85" s="301"/>
      <c r="F85" s="301"/>
      <c r="G85" s="301"/>
      <c r="H85" s="576"/>
      <c r="I85" s="576"/>
    </row>
    <row r="86" spans="1:9" s="106" customFormat="1" ht="12.75" thickBot="1">
      <c r="A86" s="15"/>
      <c r="B86" s="99" t="s">
        <v>10</v>
      </c>
      <c r="C86" s="78"/>
      <c r="D86" s="78"/>
      <c r="E86" s="78"/>
      <c r="F86" s="78"/>
      <c r="G86" s="78"/>
      <c r="H86" s="568"/>
      <c r="I86" s="568"/>
    </row>
    <row r="87" spans="1:9" s="106" customFormat="1" ht="12.75" thickBot="1">
      <c r="A87" s="86"/>
      <c r="B87" s="101" t="s">
        <v>102</v>
      </c>
      <c r="C87" s="72">
        <f>SUM(C84:C86)</f>
        <v>1400</v>
      </c>
      <c r="D87" s="72">
        <f>SUM(D84:D86)</f>
        <v>3673</v>
      </c>
      <c r="E87" s="72">
        <f>SUM(E84:E86)</f>
        <v>4533</v>
      </c>
      <c r="F87" s="72">
        <f>SUM(F84:F86)</f>
        <v>4545</v>
      </c>
      <c r="G87" s="72">
        <f>SUM(G84:G86)</f>
        <v>4545</v>
      </c>
      <c r="H87" s="332">
        <f>G87/C87</f>
        <v>3.2464285714285714</v>
      </c>
      <c r="I87" s="332">
        <f t="shared" si="1"/>
        <v>1</v>
      </c>
    </row>
    <row r="88" spans="1:9" s="106" customFormat="1" ht="12">
      <c r="A88" s="15">
        <v>3030</v>
      </c>
      <c r="B88" s="110" t="s">
        <v>391</v>
      </c>
      <c r="C88" s="113"/>
      <c r="D88" s="113"/>
      <c r="E88" s="113"/>
      <c r="F88" s="113"/>
      <c r="G88" s="113"/>
      <c r="H88" s="576"/>
      <c r="I88" s="576"/>
    </row>
    <row r="89" spans="1:9" s="106" customFormat="1" ht="12">
      <c r="A89" s="111"/>
      <c r="B89" s="112" t="s">
        <v>231</v>
      </c>
      <c r="C89" s="113">
        <v>1000</v>
      </c>
      <c r="D89" s="113">
        <v>1000</v>
      </c>
      <c r="E89" s="113">
        <v>1000</v>
      </c>
      <c r="F89" s="113">
        <v>1000</v>
      </c>
      <c r="G89" s="113">
        <v>1000</v>
      </c>
      <c r="H89" s="330">
        <f>G89/C89</f>
        <v>1</v>
      </c>
      <c r="I89" s="330">
        <f t="shared" si="1"/>
        <v>1</v>
      </c>
    </row>
    <row r="90" spans="1:9" s="106" customFormat="1" ht="12">
      <c r="A90" s="111"/>
      <c r="B90" s="112" t="s">
        <v>386</v>
      </c>
      <c r="C90" s="114">
        <v>210</v>
      </c>
      <c r="D90" s="114">
        <v>210</v>
      </c>
      <c r="E90" s="114">
        <v>1363</v>
      </c>
      <c r="F90" s="114">
        <v>1363</v>
      </c>
      <c r="G90" s="114">
        <v>1363</v>
      </c>
      <c r="H90" s="330">
        <f>G90/C90</f>
        <v>6.4904761904761905</v>
      </c>
      <c r="I90" s="330">
        <f t="shared" si="1"/>
        <v>1</v>
      </c>
    </row>
    <row r="91" spans="1:9" s="106" customFormat="1" ht="12">
      <c r="A91" s="111"/>
      <c r="B91" s="118" t="s">
        <v>257</v>
      </c>
      <c r="C91" s="113"/>
      <c r="D91" s="113"/>
      <c r="E91" s="113">
        <v>17</v>
      </c>
      <c r="F91" s="113">
        <v>25</v>
      </c>
      <c r="G91" s="113">
        <v>25</v>
      </c>
      <c r="H91" s="330"/>
      <c r="I91" s="330">
        <f t="shared" si="1"/>
        <v>1</v>
      </c>
    </row>
    <row r="92" spans="1:9" s="106" customFormat="1" ht="12.75" thickBot="1">
      <c r="A92" s="111"/>
      <c r="B92" s="112" t="s">
        <v>78</v>
      </c>
      <c r="C92" s="302"/>
      <c r="D92" s="539"/>
      <c r="E92" s="539"/>
      <c r="F92" s="539"/>
      <c r="G92" s="539"/>
      <c r="H92" s="568"/>
      <c r="I92" s="568"/>
    </row>
    <row r="93" spans="1:9" s="106" customFormat="1" ht="12.75" thickBot="1">
      <c r="A93" s="111"/>
      <c r="B93" s="102" t="s">
        <v>178</v>
      </c>
      <c r="C93" s="317">
        <f>SUM(C89:C92)</f>
        <v>1210</v>
      </c>
      <c r="D93" s="317">
        <f>SUM(D89:D92)</f>
        <v>1210</v>
      </c>
      <c r="E93" s="317">
        <f>SUM(E89:E92)</f>
        <v>2380</v>
      </c>
      <c r="F93" s="317">
        <f>SUM(F89:F92)</f>
        <v>2388</v>
      </c>
      <c r="G93" s="317">
        <f>SUM(G89:G92)</f>
        <v>2388</v>
      </c>
      <c r="H93" s="332">
        <f>G93/C93</f>
        <v>1.9735537190082644</v>
      </c>
      <c r="I93" s="332">
        <f t="shared" si="1"/>
        <v>1</v>
      </c>
    </row>
    <row r="94" spans="1:9" s="106" customFormat="1" ht="12.75" thickBot="1">
      <c r="A94" s="111"/>
      <c r="B94" s="99" t="s">
        <v>252</v>
      </c>
      <c r="C94" s="303"/>
      <c r="D94" s="303">
        <v>989</v>
      </c>
      <c r="E94" s="303">
        <v>989</v>
      </c>
      <c r="F94" s="303">
        <v>989</v>
      </c>
      <c r="G94" s="303">
        <v>989</v>
      </c>
      <c r="H94" s="331"/>
      <c r="I94" s="331">
        <f t="shared" si="1"/>
        <v>1</v>
      </c>
    </row>
    <row r="95" spans="1:9" s="106" customFormat="1" ht="12.75" thickBot="1">
      <c r="A95" s="15"/>
      <c r="B95" s="101" t="s">
        <v>102</v>
      </c>
      <c r="C95" s="317">
        <f>SUM(C93:C94)</f>
        <v>1210</v>
      </c>
      <c r="D95" s="317">
        <f>SUM(D93:D94)</f>
        <v>2199</v>
      </c>
      <c r="E95" s="317">
        <f>SUM(E93:E94)</f>
        <v>3369</v>
      </c>
      <c r="F95" s="317">
        <f>SUM(F93:F94)</f>
        <v>3377</v>
      </c>
      <c r="G95" s="317">
        <f>SUM(G93:G94)</f>
        <v>3377</v>
      </c>
      <c r="H95" s="332">
        <f>G95/C95</f>
        <v>2.790909090909091</v>
      </c>
      <c r="I95" s="332">
        <f t="shared" si="1"/>
        <v>1</v>
      </c>
    </row>
    <row r="96" spans="1:9" s="106" customFormat="1" ht="12">
      <c r="A96" s="111"/>
      <c r="B96" s="112" t="s">
        <v>288</v>
      </c>
      <c r="C96" s="113">
        <v>50</v>
      </c>
      <c r="D96" s="113">
        <v>50</v>
      </c>
      <c r="E96" s="113">
        <v>50</v>
      </c>
      <c r="F96" s="113">
        <v>50</v>
      </c>
      <c r="G96" s="113">
        <v>50</v>
      </c>
      <c r="H96" s="576">
        <f>G96/C96</f>
        <v>1</v>
      </c>
      <c r="I96" s="576">
        <f t="shared" si="1"/>
        <v>1</v>
      </c>
    </row>
    <row r="97" spans="1:9" s="106" customFormat="1" ht="12">
      <c r="A97" s="111"/>
      <c r="B97" s="112" t="s">
        <v>289</v>
      </c>
      <c r="C97" s="113"/>
      <c r="D97" s="113"/>
      <c r="E97" s="113"/>
      <c r="F97" s="113"/>
      <c r="G97" s="113"/>
      <c r="H97" s="330"/>
      <c r="I97" s="330"/>
    </row>
    <row r="98" spans="1:9" s="106" customFormat="1" ht="12">
      <c r="A98" s="111"/>
      <c r="B98" s="112" t="s">
        <v>290</v>
      </c>
      <c r="C98" s="113">
        <v>260</v>
      </c>
      <c r="D98" s="113">
        <v>260</v>
      </c>
      <c r="E98" s="113">
        <v>277</v>
      </c>
      <c r="F98" s="113">
        <v>585</v>
      </c>
      <c r="G98" s="113">
        <v>585</v>
      </c>
      <c r="H98" s="330">
        <f>G98/C98</f>
        <v>2.25</v>
      </c>
      <c r="I98" s="330">
        <f t="shared" si="1"/>
        <v>1</v>
      </c>
    </row>
    <row r="99" spans="1:9" s="106" customFormat="1" ht="12">
      <c r="A99" s="111"/>
      <c r="B99" s="61" t="s">
        <v>145</v>
      </c>
      <c r="C99" s="113"/>
      <c r="D99" s="113"/>
      <c r="E99" s="113"/>
      <c r="F99" s="113"/>
      <c r="G99" s="113"/>
      <c r="H99" s="330"/>
      <c r="I99" s="330"/>
    </row>
    <row r="100" spans="1:9" s="106" customFormat="1" ht="12">
      <c r="A100" s="111"/>
      <c r="B100" s="10" t="s">
        <v>395</v>
      </c>
      <c r="C100" s="113">
        <v>900</v>
      </c>
      <c r="D100" s="113">
        <v>1889</v>
      </c>
      <c r="E100" s="113">
        <v>3042</v>
      </c>
      <c r="F100" s="113">
        <v>2742</v>
      </c>
      <c r="G100" s="113">
        <v>2742</v>
      </c>
      <c r="H100" s="330">
        <f>G100/C100</f>
        <v>3.046666666666667</v>
      </c>
      <c r="I100" s="330">
        <f t="shared" si="1"/>
        <v>1</v>
      </c>
    </row>
    <row r="101" spans="1:9" s="106" customFormat="1" ht="12">
      <c r="A101" s="111"/>
      <c r="B101" s="10" t="s">
        <v>728</v>
      </c>
      <c r="C101" s="163"/>
      <c r="D101" s="163"/>
      <c r="E101" s="163"/>
      <c r="F101" s="163"/>
      <c r="G101" s="163"/>
      <c r="H101" s="330"/>
      <c r="I101" s="330"/>
    </row>
    <row r="102" spans="1:9" s="106" customFormat="1" ht="12.75" thickBot="1">
      <c r="A102" s="111"/>
      <c r="B102" s="95" t="s">
        <v>291</v>
      </c>
      <c r="C102" s="302"/>
      <c r="D102" s="302"/>
      <c r="E102" s="302"/>
      <c r="F102" s="302"/>
      <c r="G102" s="302"/>
      <c r="H102" s="568"/>
      <c r="I102" s="568"/>
    </row>
    <row r="103" spans="1:9" s="106" customFormat="1" ht="12.75" thickBot="1">
      <c r="A103" s="111"/>
      <c r="B103" s="102" t="s">
        <v>387</v>
      </c>
      <c r="C103" s="317">
        <f>SUM(C96:C102)</f>
        <v>1210</v>
      </c>
      <c r="D103" s="317">
        <f>SUM(D96:D102)</f>
        <v>2199</v>
      </c>
      <c r="E103" s="317">
        <f>SUM(E96:E102)</f>
        <v>3369</v>
      </c>
      <c r="F103" s="317">
        <f>SUM(F96:F102)</f>
        <v>3377</v>
      </c>
      <c r="G103" s="317">
        <f>SUM(G96:G102)</f>
        <v>3377</v>
      </c>
      <c r="H103" s="332">
        <f>G103/C103</f>
        <v>2.790909090909091</v>
      </c>
      <c r="I103" s="332">
        <f t="shared" si="1"/>
        <v>1</v>
      </c>
    </row>
    <row r="104" spans="1:9" s="106" customFormat="1" ht="12">
      <c r="A104" s="111"/>
      <c r="B104" s="117" t="s">
        <v>80</v>
      </c>
      <c r="C104" s="301"/>
      <c r="D104" s="301"/>
      <c r="E104" s="301"/>
      <c r="F104" s="301"/>
      <c r="G104" s="301"/>
      <c r="H104" s="576"/>
      <c r="I104" s="576"/>
    </row>
    <row r="105" spans="1:9" s="106" customFormat="1" ht="12.75" thickBot="1">
      <c r="A105" s="15"/>
      <c r="B105" s="99" t="s">
        <v>10</v>
      </c>
      <c r="C105" s="78"/>
      <c r="D105" s="78"/>
      <c r="E105" s="78"/>
      <c r="F105" s="78"/>
      <c r="G105" s="78"/>
      <c r="H105" s="568"/>
      <c r="I105" s="568"/>
    </row>
    <row r="106" spans="1:9" s="106" customFormat="1" ht="12.75" thickBot="1">
      <c r="A106" s="86"/>
      <c r="B106" s="101" t="s">
        <v>102</v>
      </c>
      <c r="C106" s="72">
        <f>SUM(C103:C105)</f>
        <v>1210</v>
      </c>
      <c r="D106" s="72">
        <f>SUM(D103:D105)</f>
        <v>2199</v>
      </c>
      <c r="E106" s="72">
        <f>SUM(E103:E105)</f>
        <v>3369</v>
      </c>
      <c r="F106" s="72">
        <f>SUM(F103:F105)</f>
        <v>3377</v>
      </c>
      <c r="G106" s="72">
        <f>SUM(G103:G105)</f>
        <v>3377</v>
      </c>
      <c r="H106" s="332">
        <f>G106/C106</f>
        <v>2.790909090909091</v>
      </c>
      <c r="I106" s="332">
        <f t="shared" si="1"/>
        <v>1</v>
      </c>
    </row>
    <row r="107" spans="1:9" s="106" customFormat="1" ht="12">
      <c r="A107" s="15">
        <v>3035</v>
      </c>
      <c r="B107" s="110" t="s">
        <v>656</v>
      </c>
      <c r="C107" s="113"/>
      <c r="D107" s="113"/>
      <c r="E107" s="113"/>
      <c r="F107" s="113"/>
      <c r="G107" s="113"/>
      <c r="H107" s="576"/>
      <c r="I107" s="576"/>
    </row>
    <row r="108" spans="1:9" s="106" customFormat="1" ht="12">
      <c r="A108" s="111"/>
      <c r="B108" s="112" t="s">
        <v>231</v>
      </c>
      <c r="C108" s="113">
        <v>1040</v>
      </c>
      <c r="D108" s="113">
        <v>1040</v>
      </c>
      <c r="E108" s="113">
        <v>1040</v>
      </c>
      <c r="F108" s="113">
        <v>1040</v>
      </c>
      <c r="G108" s="113">
        <v>1040</v>
      </c>
      <c r="H108" s="330">
        <f>G108/C108</f>
        <v>1</v>
      </c>
      <c r="I108" s="330">
        <f t="shared" si="1"/>
        <v>1</v>
      </c>
    </row>
    <row r="109" spans="1:9" s="106" customFormat="1" ht="12">
      <c r="A109" s="111"/>
      <c r="B109" s="112" t="s">
        <v>386</v>
      </c>
      <c r="C109" s="114">
        <v>209</v>
      </c>
      <c r="D109" s="114">
        <v>209</v>
      </c>
      <c r="E109" s="114">
        <v>209</v>
      </c>
      <c r="F109" s="114">
        <v>209</v>
      </c>
      <c r="G109" s="114">
        <v>209</v>
      </c>
      <c r="H109" s="330">
        <f>G109/C109</f>
        <v>1</v>
      </c>
      <c r="I109" s="330">
        <f t="shared" si="1"/>
        <v>1</v>
      </c>
    </row>
    <row r="110" spans="1:9" s="106" customFormat="1" ht="12">
      <c r="A110" s="111"/>
      <c r="B110" s="118" t="s">
        <v>257</v>
      </c>
      <c r="C110" s="113"/>
      <c r="D110" s="113"/>
      <c r="E110" s="113">
        <v>4</v>
      </c>
      <c r="F110" s="113">
        <v>8</v>
      </c>
      <c r="G110" s="113">
        <v>8</v>
      </c>
      <c r="H110" s="330"/>
      <c r="I110" s="330">
        <f t="shared" si="1"/>
        <v>1</v>
      </c>
    </row>
    <row r="111" spans="1:9" s="106" customFormat="1" ht="12.75" thickBot="1">
      <c r="A111" s="111"/>
      <c r="B111" s="112" t="s">
        <v>78</v>
      </c>
      <c r="C111" s="302"/>
      <c r="D111" s="539"/>
      <c r="E111" s="539">
        <v>72</v>
      </c>
      <c r="F111" s="539">
        <v>72</v>
      </c>
      <c r="G111" s="539">
        <v>72</v>
      </c>
      <c r="H111" s="568"/>
      <c r="I111" s="568">
        <f t="shared" si="1"/>
        <v>1</v>
      </c>
    </row>
    <row r="112" spans="1:9" s="106" customFormat="1" ht="12.75" thickBot="1">
      <c r="A112" s="111"/>
      <c r="B112" s="102" t="s">
        <v>178</v>
      </c>
      <c r="C112" s="317">
        <f>SUM(C108:C111)</f>
        <v>1249</v>
      </c>
      <c r="D112" s="317">
        <f>SUM(D108:D111)</f>
        <v>1249</v>
      </c>
      <c r="E112" s="317">
        <f>SUM(E108:E111)</f>
        <v>1325</v>
      </c>
      <c r="F112" s="317">
        <f>SUM(F108:F111)</f>
        <v>1329</v>
      </c>
      <c r="G112" s="317">
        <f>SUM(G108:G111)</f>
        <v>1329</v>
      </c>
      <c r="H112" s="332">
        <f>G112/C112</f>
        <v>1.0640512409927942</v>
      </c>
      <c r="I112" s="332">
        <f t="shared" si="1"/>
        <v>1</v>
      </c>
    </row>
    <row r="113" spans="1:9" s="106" customFormat="1" ht="12.75" thickBot="1">
      <c r="A113" s="111"/>
      <c r="B113" s="99" t="s">
        <v>252</v>
      </c>
      <c r="C113" s="303"/>
      <c r="D113" s="303">
        <v>244</v>
      </c>
      <c r="E113" s="303">
        <v>244</v>
      </c>
      <c r="F113" s="303">
        <v>244</v>
      </c>
      <c r="G113" s="303">
        <v>244</v>
      </c>
      <c r="H113" s="331"/>
      <c r="I113" s="331">
        <f t="shared" si="1"/>
        <v>1</v>
      </c>
    </row>
    <row r="114" spans="1:9" s="106" customFormat="1" ht="12.75" thickBot="1">
      <c r="A114" s="15"/>
      <c r="B114" s="101" t="s">
        <v>102</v>
      </c>
      <c r="C114" s="317">
        <f>SUM(C112:C113)</f>
        <v>1249</v>
      </c>
      <c r="D114" s="317">
        <f>SUM(D112:D113)</f>
        <v>1493</v>
      </c>
      <c r="E114" s="317">
        <f>SUM(E112:E113)</f>
        <v>1569</v>
      </c>
      <c r="F114" s="317">
        <f>SUM(F112:F113)</f>
        <v>1573</v>
      </c>
      <c r="G114" s="317">
        <f>SUM(G112:G113)</f>
        <v>1573</v>
      </c>
      <c r="H114" s="332">
        <f>G114/C114</f>
        <v>1.2594075260208166</v>
      </c>
      <c r="I114" s="332">
        <f t="shared" si="1"/>
        <v>1</v>
      </c>
    </row>
    <row r="115" spans="1:9" s="106" customFormat="1" ht="12">
      <c r="A115" s="111"/>
      <c r="B115" s="112" t="s">
        <v>288</v>
      </c>
      <c r="C115" s="113">
        <v>400</v>
      </c>
      <c r="D115" s="113">
        <v>400</v>
      </c>
      <c r="E115" s="113">
        <v>400</v>
      </c>
      <c r="F115" s="113">
        <v>400</v>
      </c>
      <c r="G115" s="113">
        <v>400</v>
      </c>
      <c r="H115" s="576">
        <f>G115/C115</f>
        <v>1</v>
      </c>
      <c r="I115" s="576">
        <f t="shared" si="1"/>
        <v>1</v>
      </c>
    </row>
    <row r="116" spans="1:9" s="106" customFormat="1" ht="12">
      <c r="A116" s="111"/>
      <c r="B116" s="112" t="s">
        <v>289</v>
      </c>
      <c r="C116" s="113"/>
      <c r="D116" s="113"/>
      <c r="E116" s="113"/>
      <c r="F116" s="113"/>
      <c r="G116" s="113"/>
      <c r="H116" s="330"/>
      <c r="I116" s="330"/>
    </row>
    <row r="117" spans="1:9" s="106" customFormat="1" ht="12">
      <c r="A117" s="111"/>
      <c r="B117" s="112" t="s">
        <v>290</v>
      </c>
      <c r="C117" s="113">
        <v>849</v>
      </c>
      <c r="D117" s="113">
        <v>1093</v>
      </c>
      <c r="E117" s="113">
        <v>1169</v>
      </c>
      <c r="F117" s="113">
        <v>1123</v>
      </c>
      <c r="G117" s="113">
        <v>1123</v>
      </c>
      <c r="H117" s="330">
        <f>G117/C117</f>
        <v>1.3227326266195525</v>
      </c>
      <c r="I117" s="330">
        <f t="shared" si="1"/>
        <v>1</v>
      </c>
    </row>
    <row r="118" spans="1:9" s="106" customFormat="1" ht="12">
      <c r="A118" s="111"/>
      <c r="B118" s="61" t="s">
        <v>144</v>
      </c>
      <c r="C118" s="113"/>
      <c r="D118" s="113"/>
      <c r="E118" s="113"/>
      <c r="F118" s="113"/>
      <c r="G118" s="113"/>
      <c r="H118" s="330"/>
      <c r="I118" s="330"/>
    </row>
    <row r="119" spans="1:9" s="106" customFormat="1" ht="12">
      <c r="A119" s="111"/>
      <c r="B119" s="10" t="s">
        <v>395</v>
      </c>
      <c r="C119" s="113"/>
      <c r="D119" s="113"/>
      <c r="E119" s="113"/>
      <c r="F119" s="113"/>
      <c r="G119" s="113"/>
      <c r="H119" s="330"/>
      <c r="I119" s="330"/>
    </row>
    <row r="120" spans="1:9" s="106" customFormat="1" ht="12">
      <c r="A120" s="111"/>
      <c r="B120" s="10" t="s">
        <v>728</v>
      </c>
      <c r="C120" s="163"/>
      <c r="D120" s="163"/>
      <c r="E120" s="163"/>
      <c r="F120" s="163"/>
      <c r="G120" s="163"/>
      <c r="H120" s="330"/>
      <c r="I120" s="330"/>
    </row>
    <row r="121" spans="1:9" s="106" customFormat="1" ht="12.75" thickBot="1">
      <c r="A121" s="111"/>
      <c r="B121" s="95" t="s">
        <v>291</v>
      </c>
      <c r="C121" s="302"/>
      <c r="D121" s="302"/>
      <c r="E121" s="302"/>
      <c r="F121" s="302">
        <v>50</v>
      </c>
      <c r="G121" s="302">
        <v>50</v>
      </c>
      <c r="H121" s="568"/>
      <c r="I121" s="568">
        <f t="shared" si="1"/>
        <v>1</v>
      </c>
    </row>
    <row r="122" spans="1:9" s="106" customFormat="1" ht="12.75" thickBot="1">
      <c r="A122" s="111"/>
      <c r="B122" s="102" t="s">
        <v>387</v>
      </c>
      <c r="C122" s="317">
        <f>SUM(C115:C121)</f>
        <v>1249</v>
      </c>
      <c r="D122" s="317">
        <f>SUM(D115:D121)</f>
        <v>1493</v>
      </c>
      <c r="E122" s="317">
        <f>SUM(E115:E121)</f>
        <v>1569</v>
      </c>
      <c r="F122" s="317">
        <f>SUM(F115:F121)</f>
        <v>1573</v>
      </c>
      <c r="G122" s="317">
        <f>SUM(G115:G121)</f>
        <v>1573</v>
      </c>
      <c r="H122" s="332">
        <f>G122/C122</f>
        <v>1.2594075260208166</v>
      </c>
      <c r="I122" s="332">
        <f t="shared" si="1"/>
        <v>1</v>
      </c>
    </row>
    <row r="123" spans="1:9" s="106" customFormat="1" ht="12">
      <c r="A123" s="111"/>
      <c r="B123" s="117" t="s">
        <v>80</v>
      </c>
      <c r="C123" s="301"/>
      <c r="D123" s="301"/>
      <c r="E123" s="301"/>
      <c r="F123" s="301"/>
      <c r="G123" s="301"/>
      <c r="H123" s="576"/>
      <c r="I123" s="576"/>
    </row>
    <row r="124" spans="1:9" s="106" customFormat="1" ht="12.75" thickBot="1">
      <c r="A124" s="15"/>
      <c r="B124" s="99" t="s">
        <v>10</v>
      </c>
      <c r="C124" s="78"/>
      <c r="D124" s="78"/>
      <c r="E124" s="78"/>
      <c r="F124" s="78"/>
      <c r="G124" s="78"/>
      <c r="H124" s="568"/>
      <c r="I124" s="568"/>
    </row>
    <row r="125" spans="1:9" s="106" customFormat="1" ht="12.75" thickBot="1">
      <c r="A125" s="86"/>
      <c r="B125" s="101" t="s">
        <v>102</v>
      </c>
      <c r="C125" s="72">
        <f>SUM(C122:C124)</f>
        <v>1249</v>
      </c>
      <c r="D125" s="72">
        <f>SUM(D122:D124)</f>
        <v>1493</v>
      </c>
      <c r="E125" s="72">
        <f>SUM(E122:E124)</f>
        <v>1569</v>
      </c>
      <c r="F125" s="72">
        <f>SUM(F122:F124)</f>
        <v>1573</v>
      </c>
      <c r="G125" s="72">
        <f>SUM(G122:G124)</f>
        <v>1573</v>
      </c>
      <c r="H125" s="332">
        <f>G125/C125</f>
        <v>1.2594075260208166</v>
      </c>
      <c r="I125" s="332">
        <f t="shared" si="1"/>
        <v>1</v>
      </c>
    </row>
    <row r="126" spans="1:9" s="83" customFormat="1" ht="12">
      <c r="A126" s="15">
        <v>3041</v>
      </c>
      <c r="B126" s="110" t="s">
        <v>398</v>
      </c>
      <c r="C126" s="113"/>
      <c r="D126" s="113"/>
      <c r="E126" s="113"/>
      <c r="F126" s="113"/>
      <c r="G126" s="113"/>
      <c r="H126" s="576"/>
      <c r="I126" s="576"/>
    </row>
    <row r="127" spans="1:9" s="83" customFormat="1" ht="12">
      <c r="A127" s="111"/>
      <c r="B127" s="112" t="s">
        <v>231</v>
      </c>
      <c r="C127" s="113">
        <v>1040</v>
      </c>
      <c r="D127" s="113">
        <v>1040</v>
      </c>
      <c r="E127" s="113">
        <v>1040</v>
      </c>
      <c r="F127" s="113">
        <v>1040</v>
      </c>
      <c r="G127" s="113">
        <v>1040</v>
      </c>
      <c r="H127" s="330">
        <f>G127/C127</f>
        <v>1</v>
      </c>
      <c r="I127" s="330">
        <f t="shared" si="1"/>
        <v>1</v>
      </c>
    </row>
    <row r="128" spans="1:9" s="83" customFormat="1" ht="12">
      <c r="A128" s="111"/>
      <c r="B128" s="112" t="s">
        <v>386</v>
      </c>
      <c r="C128" s="114">
        <v>209</v>
      </c>
      <c r="D128" s="114">
        <v>209</v>
      </c>
      <c r="E128" s="114">
        <v>1576</v>
      </c>
      <c r="F128" s="114">
        <v>1576</v>
      </c>
      <c r="G128" s="114">
        <v>1576</v>
      </c>
      <c r="H128" s="330">
        <f>G128/C128</f>
        <v>7.54066985645933</v>
      </c>
      <c r="I128" s="330">
        <f t="shared" si="1"/>
        <v>1</v>
      </c>
    </row>
    <row r="129" spans="1:9" s="83" customFormat="1" ht="12">
      <c r="A129" s="111"/>
      <c r="B129" s="118" t="s">
        <v>257</v>
      </c>
      <c r="C129" s="113"/>
      <c r="D129" s="113"/>
      <c r="E129" s="113">
        <v>4</v>
      </c>
      <c r="F129" s="113">
        <v>7</v>
      </c>
      <c r="G129" s="113">
        <v>7</v>
      </c>
      <c r="H129" s="330"/>
      <c r="I129" s="330">
        <f t="shared" si="1"/>
        <v>1</v>
      </c>
    </row>
    <row r="130" spans="1:9" s="83" customFormat="1" ht="12.75" thickBot="1">
      <c r="A130" s="111"/>
      <c r="B130" s="112" t="s">
        <v>78</v>
      </c>
      <c r="C130" s="302"/>
      <c r="D130" s="539"/>
      <c r="E130" s="539">
        <v>310</v>
      </c>
      <c r="F130" s="539">
        <v>310</v>
      </c>
      <c r="G130" s="539">
        <v>310</v>
      </c>
      <c r="H130" s="568"/>
      <c r="I130" s="568">
        <f t="shared" si="1"/>
        <v>1</v>
      </c>
    </row>
    <row r="131" spans="1:9" s="83" customFormat="1" ht="12.75" thickBot="1">
      <c r="A131" s="111"/>
      <c r="B131" s="102" t="s">
        <v>178</v>
      </c>
      <c r="C131" s="317">
        <f>SUM(C127:C130)</f>
        <v>1249</v>
      </c>
      <c r="D131" s="317">
        <f>SUM(D127:D130)</f>
        <v>1249</v>
      </c>
      <c r="E131" s="317">
        <f>SUM(E127:E130)</f>
        <v>2930</v>
      </c>
      <c r="F131" s="317">
        <f>SUM(F127:F130)</f>
        <v>2933</v>
      </c>
      <c r="G131" s="317">
        <f>SUM(G127:G130)</f>
        <v>2933</v>
      </c>
      <c r="H131" s="332">
        <f>G131/C131</f>
        <v>2.348278622898319</v>
      </c>
      <c r="I131" s="332">
        <f t="shared" si="1"/>
        <v>1</v>
      </c>
    </row>
    <row r="132" spans="1:9" s="83" customFormat="1" ht="12.75" thickBot="1">
      <c r="A132" s="111"/>
      <c r="B132" s="99" t="s">
        <v>252</v>
      </c>
      <c r="C132" s="303"/>
      <c r="D132" s="303">
        <v>309</v>
      </c>
      <c r="E132" s="303">
        <v>309</v>
      </c>
      <c r="F132" s="303">
        <v>309</v>
      </c>
      <c r="G132" s="303">
        <v>309</v>
      </c>
      <c r="H132" s="331"/>
      <c r="I132" s="331">
        <f t="shared" si="1"/>
        <v>1</v>
      </c>
    </row>
    <row r="133" spans="1:9" s="83" customFormat="1" ht="12.75" thickBot="1">
      <c r="A133" s="15"/>
      <c r="B133" s="101" t="s">
        <v>102</v>
      </c>
      <c r="C133" s="317">
        <f>SUM(C131:C132)</f>
        <v>1249</v>
      </c>
      <c r="D133" s="317">
        <f>SUM(D131:D132)</f>
        <v>1558</v>
      </c>
      <c r="E133" s="317">
        <f>SUM(E131:E132)</f>
        <v>3239</v>
      </c>
      <c r="F133" s="317">
        <f>SUM(F131:F132)</f>
        <v>3242</v>
      </c>
      <c r="G133" s="317">
        <f>SUM(G131:G132)</f>
        <v>3242</v>
      </c>
      <c r="H133" s="332">
        <f>G133/C133</f>
        <v>2.5956765412329865</v>
      </c>
      <c r="I133" s="332">
        <f t="shared" si="1"/>
        <v>1</v>
      </c>
    </row>
    <row r="134" spans="1:9" s="83" customFormat="1" ht="12">
      <c r="A134" s="111"/>
      <c r="B134" s="112" t="s">
        <v>288</v>
      </c>
      <c r="C134" s="113">
        <v>739</v>
      </c>
      <c r="D134" s="113">
        <v>739</v>
      </c>
      <c r="E134" s="113">
        <v>739</v>
      </c>
      <c r="F134" s="113">
        <v>739</v>
      </c>
      <c r="G134" s="113">
        <v>739</v>
      </c>
      <c r="H134" s="576">
        <f>G134/C134</f>
        <v>1</v>
      </c>
      <c r="I134" s="576">
        <f t="shared" si="1"/>
        <v>1</v>
      </c>
    </row>
    <row r="135" spans="1:9" s="83" customFormat="1" ht="12">
      <c r="A135" s="111"/>
      <c r="B135" s="112" t="s">
        <v>289</v>
      </c>
      <c r="C135" s="113"/>
      <c r="D135" s="113"/>
      <c r="E135" s="113"/>
      <c r="F135" s="113"/>
      <c r="G135" s="113"/>
      <c r="H135" s="330"/>
      <c r="I135" s="330"/>
    </row>
    <row r="136" spans="1:9" s="83" customFormat="1" ht="12">
      <c r="A136" s="111"/>
      <c r="B136" s="112" t="s">
        <v>290</v>
      </c>
      <c r="C136" s="113">
        <v>510</v>
      </c>
      <c r="D136" s="113">
        <v>819</v>
      </c>
      <c r="E136" s="113">
        <v>2500</v>
      </c>
      <c r="F136" s="113">
        <v>1953</v>
      </c>
      <c r="G136" s="113">
        <v>1953</v>
      </c>
      <c r="H136" s="330">
        <f>G136/C136</f>
        <v>3.8294117647058825</v>
      </c>
      <c r="I136" s="330">
        <f t="shared" si="1"/>
        <v>1</v>
      </c>
    </row>
    <row r="137" spans="1:9" s="83" customFormat="1" ht="12">
      <c r="A137" s="111"/>
      <c r="B137" s="61" t="s">
        <v>144</v>
      </c>
      <c r="C137" s="113"/>
      <c r="D137" s="113"/>
      <c r="E137" s="113"/>
      <c r="F137" s="113"/>
      <c r="G137" s="113"/>
      <c r="H137" s="330"/>
      <c r="I137" s="330"/>
    </row>
    <row r="138" spans="1:9" s="83" customFormat="1" ht="12">
      <c r="A138" s="111"/>
      <c r="B138" s="10" t="s">
        <v>395</v>
      </c>
      <c r="C138" s="113"/>
      <c r="D138" s="113"/>
      <c r="E138" s="113"/>
      <c r="F138" s="113">
        <v>250</v>
      </c>
      <c r="G138" s="113">
        <v>250</v>
      </c>
      <c r="H138" s="330"/>
      <c r="I138" s="330">
        <f t="shared" si="1"/>
        <v>1</v>
      </c>
    </row>
    <row r="139" spans="1:9" s="83" customFormat="1" ht="12">
      <c r="A139" s="111"/>
      <c r="B139" s="10" t="s">
        <v>728</v>
      </c>
      <c r="C139" s="163"/>
      <c r="D139" s="163"/>
      <c r="E139" s="163"/>
      <c r="F139" s="163"/>
      <c r="G139" s="163"/>
      <c r="H139" s="330"/>
      <c r="I139" s="330"/>
    </row>
    <row r="140" spans="1:9" s="83" customFormat="1" ht="12.75" thickBot="1">
      <c r="A140" s="111"/>
      <c r="B140" s="95" t="s">
        <v>291</v>
      </c>
      <c r="C140" s="302"/>
      <c r="D140" s="302"/>
      <c r="E140" s="302"/>
      <c r="F140" s="302">
        <v>300</v>
      </c>
      <c r="G140" s="302">
        <v>300</v>
      </c>
      <c r="H140" s="568"/>
      <c r="I140" s="568">
        <f aca="true" t="shared" si="2" ref="I140:I203">G140/F140</f>
        <v>1</v>
      </c>
    </row>
    <row r="141" spans="1:9" s="83" customFormat="1" ht="12.75" thickBot="1">
      <c r="A141" s="111"/>
      <c r="B141" s="102" t="s">
        <v>387</v>
      </c>
      <c r="C141" s="317">
        <f>SUM(C134:C140)</f>
        <v>1249</v>
      </c>
      <c r="D141" s="317">
        <f>SUM(D134:D140)</f>
        <v>1558</v>
      </c>
      <c r="E141" s="317">
        <f>SUM(E134:E140)</f>
        <v>3239</v>
      </c>
      <c r="F141" s="317">
        <f>SUM(F134:F140)</f>
        <v>3242</v>
      </c>
      <c r="G141" s="317">
        <f>SUM(G134:G140)</f>
        <v>3242</v>
      </c>
      <c r="H141" s="332">
        <f>G141/C141</f>
        <v>2.5956765412329865</v>
      </c>
      <c r="I141" s="332">
        <f t="shared" si="2"/>
        <v>1</v>
      </c>
    </row>
    <row r="142" spans="1:9" s="83" customFormat="1" ht="12">
      <c r="A142" s="111"/>
      <c r="B142" s="117" t="s">
        <v>80</v>
      </c>
      <c r="C142" s="301"/>
      <c r="D142" s="301"/>
      <c r="E142" s="301"/>
      <c r="F142" s="301"/>
      <c r="G142" s="301"/>
      <c r="H142" s="576"/>
      <c r="I142" s="576"/>
    </row>
    <row r="143" spans="1:9" s="83" customFormat="1" ht="12.75" thickBot="1">
      <c r="A143" s="15"/>
      <c r="B143" s="99" t="s">
        <v>10</v>
      </c>
      <c r="C143" s="78"/>
      <c r="D143" s="78"/>
      <c r="E143" s="78"/>
      <c r="F143" s="78"/>
      <c r="G143" s="78"/>
      <c r="H143" s="568"/>
      <c r="I143" s="568"/>
    </row>
    <row r="144" spans="1:9" s="83" customFormat="1" ht="12.75" thickBot="1">
      <c r="A144" s="86"/>
      <c r="B144" s="101" t="s">
        <v>102</v>
      </c>
      <c r="C144" s="72">
        <f>SUM(C141:C143)</f>
        <v>1249</v>
      </c>
      <c r="D144" s="72">
        <f>SUM(D141:D143)</f>
        <v>1558</v>
      </c>
      <c r="E144" s="72">
        <f>SUM(E141:E143)</f>
        <v>3239</v>
      </c>
      <c r="F144" s="72">
        <f>SUM(F141:F143)</f>
        <v>3242</v>
      </c>
      <c r="G144" s="72">
        <f>SUM(G141:G143)</f>
        <v>3242</v>
      </c>
      <c r="H144" s="332">
        <f>G144/C144</f>
        <v>2.5956765412329865</v>
      </c>
      <c r="I144" s="332">
        <f t="shared" si="2"/>
        <v>1</v>
      </c>
    </row>
    <row r="145" spans="1:9" s="106" customFormat="1" ht="12">
      <c r="A145" s="15">
        <v>3044</v>
      </c>
      <c r="B145" s="110" t="s">
        <v>396</v>
      </c>
      <c r="C145" s="113"/>
      <c r="D145" s="113"/>
      <c r="E145" s="113"/>
      <c r="F145" s="113"/>
      <c r="G145" s="113"/>
      <c r="H145" s="576"/>
      <c r="I145" s="576"/>
    </row>
    <row r="146" spans="1:9" s="106" customFormat="1" ht="12">
      <c r="A146" s="111"/>
      <c r="B146" s="112" t="s">
        <v>231</v>
      </c>
      <c r="C146" s="113">
        <v>990</v>
      </c>
      <c r="D146" s="113">
        <v>990</v>
      </c>
      <c r="E146" s="113">
        <v>990</v>
      </c>
      <c r="F146" s="113">
        <v>990</v>
      </c>
      <c r="G146" s="113">
        <v>990</v>
      </c>
      <c r="H146" s="330">
        <f>G146/C146</f>
        <v>1</v>
      </c>
      <c r="I146" s="330">
        <f t="shared" si="2"/>
        <v>1</v>
      </c>
    </row>
    <row r="147" spans="1:9" s="106" customFormat="1" ht="12">
      <c r="A147" s="111"/>
      <c r="B147" s="112" t="s">
        <v>386</v>
      </c>
      <c r="C147" s="113">
        <v>209</v>
      </c>
      <c r="D147" s="113">
        <v>209</v>
      </c>
      <c r="E147" s="113">
        <v>209</v>
      </c>
      <c r="F147" s="113">
        <v>209</v>
      </c>
      <c r="G147" s="113">
        <v>209</v>
      </c>
      <c r="H147" s="330">
        <f>G147/C147</f>
        <v>1</v>
      </c>
      <c r="I147" s="330">
        <f t="shared" si="2"/>
        <v>1</v>
      </c>
    </row>
    <row r="148" spans="1:9" s="106" customFormat="1" ht="12">
      <c r="A148" s="111"/>
      <c r="B148" s="118" t="s">
        <v>257</v>
      </c>
      <c r="C148" s="113"/>
      <c r="D148" s="113"/>
      <c r="E148" s="113">
        <v>10</v>
      </c>
      <c r="F148" s="113">
        <v>15</v>
      </c>
      <c r="G148" s="113">
        <v>15</v>
      </c>
      <c r="H148" s="330"/>
      <c r="I148" s="330">
        <f t="shared" si="2"/>
        <v>1</v>
      </c>
    </row>
    <row r="149" spans="1:9" s="106" customFormat="1" ht="12.75" thickBot="1">
      <c r="A149" s="111"/>
      <c r="B149" s="112" t="s">
        <v>78</v>
      </c>
      <c r="C149" s="302"/>
      <c r="D149" s="539"/>
      <c r="E149" s="539">
        <v>210</v>
      </c>
      <c r="F149" s="539">
        <v>210</v>
      </c>
      <c r="G149" s="539">
        <v>210</v>
      </c>
      <c r="H149" s="568"/>
      <c r="I149" s="568">
        <f t="shared" si="2"/>
        <v>1</v>
      </c>
    </row>
    <row r="150" spans="1:9" s="106" customFormat="1" ht="12.75" thickBot="1">
      <c r="A150" s="111"/>
      <c r="B150" s="102" t="s">
        <v>178</v>
      </c>
      <c r="C150" s="317">
        <f>SUM(C146:C149)</f>
        <v>1199</v>
      </c>
      <c r="D150" s="317">
        <f>SUM(D146:D149)</f>
        <v>1199</v>
      </c>
      <c r="E150" s="317">
        <f>SUM(E146:E149)</f>
        <v>1419</v>
      </c>
      <c r="F150" s="317">
        <f>SUM(F146:F149)</f>
        <v>1424</v>
      </c>
      <c r="G150" s="317">
        <f>SUM(G146:G149)</f>
        <v>1424</v>
      </c>
      <c r="H150" s="332">
        <f>G150/C150</f>
        <v>1.1876563803169309</v>
      </c>
      <c r="I150" s="332">
        <f t="shared" si="2"/>
        <v>1</v>
      </c>
    </row>
    <row r="151" spans="1:9" s="106" customFormat="1" ht="12.75" thickBot="1">
      <c r="A151" s="111"/>
      <c r="B151" s="99" t="s">
        <v>252</v>
      </c>
      <c r="C151" s="303"/>
      <c r="D151" s="303">
        <v>498</v>
      </c>
      <c r="E151" s="303">
        <v>498</v>
      </c>
      <c r="F151" s="303">
        <v>498</v>
      </c>
      <c r="G151" s="303">
        <v>498</v>
      </c>
      <c r="H151" s="331"/>
      <c r="I151" s="331">
        <f t="shared" si="2"/>
        <v>1</v>
      </c>
    </row>
    <row r="152" spans="1:9" s="106" customFormat="1" ht="12.75" thickBot="1">
      <c r="A152" s="15"/>
      <c r="B152" s="101" t="s">
        <v>102</v>
      </c>
      <c r="C152" s="317">
        <f>SUM(C150:C151)</f>
        <v>1199</v>
      </c>
      <c r="D152" s="317">
        <f>SUM(D150:D151)</f>
        <v>1697</v>
      </c>
      <c r="E152" s="317">
        <f>SUM(E150:E151)</f>
        <v>1917</v>
      </c>
      <c r="F152" s="317">
        <f>SUM(F150:F151)</f>
        <v>1922</v>
      </c>
      <c r="G152" s="317">
        <f>SUM(G150:G151)</f>
        <v>1922</v>
      </c>
      <c r="H152" s="332">
        <f>G152/C152</f>
        <v>1.603002502085071</v>
      </c>
      <c r="I152" s="332">
        <f t="shared" si="2"/>
        <v>1</v>
      </c>
    </row>
    <row r="153" spans="1:9" s="106" customFormat="1" ht="12">
      <c r="A153" s="111"/>
      <c r="B153" s="112" t="s">
        <v>288</v>
      </c>
      <c r="C153" s="113">
        <v>590</v>
      </c>
      <c r="D153" s="113">
        <v>590</v>
      </c>
      <c r="E153" s="113">
        <v>590</v>
      </c>
      <c r="F153" s="113">
        <v>590</v>
      </c>
      <c r="G153" s="113">
        <v>590</v>
      </c>
      <c r="H153" s="576">
        <f>G153/C153</f>
        <v>1</v>
      </c>
      <c r="I153" s="576">
        <f t="shared" si="2"/>
        <v>1</v>
      </c>
    </row>
    <row r="154" spans="1:9" s="106" customFormat="1" ht="12">
      <c r="A154" s="111"/>
      <c r="B154" s="112" t="s">
        <v>289</v>
      </c>
      <c r="C154" s="113">
        <v>130</v>
      </c>
      <c r="D154" s="113">
        <v>130</v>
      </c>
      <c r="E154" s="113">
        <v>130</v>
      </c>
      <c r="F154" s="113">
        <v>130</v>
      </c>
      <c r="G154" s="113">
        <v>130</v>
      </c>
      <c r="H154" s="330">
        <f>G154/C154</f>
        <v>1</v>
      </c>
      <c r="I154" s="330">
        <f t="shared" si="2"/>
        <v>1</v>
      </c>
    </row>
    <row r="155" spans="1:9" s="106" customFormat="1" ht="12">
      <c r="A155" s="111"/>
      <c r="B155" s="112" t="s">
        <v>290</v>
      </c>
      <c r="C155" s="113">
        <v>479</v>
      </c>
      <c r="D155" s="113">
        <v>977</v>
      </c>
      <c r="E155" s="113">
        <v>1197</v>
      </c>
      <c r="F155" s="113">
        <v>1202</v>
      </c>
      <c r="G155" s="113">
        <v>1202</v>
      </c>
      <c r="H155" s="330">
        <f>G155/C155</f>
        <v>2.509394572025052</v>
      </c>
      <c r="I155" s="330">
        <f t="shared" si="2"/>
        <v>1</v>
      </c>
    </row>
    <row r="156" spans="1:9" s="106" customFormat="1" ht="12">
      <c r="A156" s="111"/>
      <c r="B156" s="61" t="s">
        <v>144</v>
      </c>
      <c r="C156" s="113"/>
      <c r="D156" s="113"/>
      <c r="E156" s="113"/>
      <c r="F156" s="113"/>
      <c r="G156" s="113"/>
      <c r="H156" s="330"/>
      <c r="I156" s="330"/>
    </row>
    <row r="157" spans="1:9" s="106" customFormat="1" ht="12">
      <c r="A157" s="111"/>
      <c r="B157" s="10" t="s">
        <v>395</v>
      </c>
      <c r="C157" s="113"/>
      <c r="D157" s="113"/>
      <c r="E157" s="113"/>
      <c r="F157" s="113"/>
      <c r="G157" s="113"/>
      <c r="H157" s="330"/>
      <c r="I157" s="330"/>
    </row>
    <row r="158" spans="1:9" s="106" customFormat="1" ht="12">
      <c r="A158" s="111"/>
      <c r="B158" s="10" t="s">
        <v>728</v>
      </c>
      <c r="C158" s="163"/>
      <c r="D158" s="163"/>
      <c r="E158" s="163"/>
      <c r="F158" s="163"/>
      <c r="G158" s="163"/>
      <c r="H158" s="330"/>
      <c r="I158" s="330"/>
    </row>
    <row r="159" spans="1:9" s="106" customFormat="1" ht="12.75" thickBot="1">
      <c r="A159" s="111"/>
      <c r="B159" s="95" t="s">
        <v>291</v>
      </c>
      <c r="C159" s="302"/>
      <c r="D159" s="302"/>
      <c r="E159" s="302"/>
      <c r="F159" s="302"/>
      <c r="G159" s="302"/>
      <c r="H159" s="568"/>
      <c r="I159" s="568"/>
    </row>
    <row r="160" spans="1:9" s="106" customFormat="1" ht="12.75" thickBot="1">
      <c r="A160" s="15"/>
      <c r="B160" s="102" t="s">
        <v>387</v>
      </c>
      <c r="C160" s="317">
        <f>SUM(C153:C159)</f>
        <v>1199</v>
      </c>
      <c r="D160" s="317">
        <f>SUM(D153:D159)</f>
        <v>1697</v>
      </c>
      <c r="E160" s="317">
        <f>SUM(E153:E159)</f>
        <v>1917</v>
      </c>
      <c r="F160" s="317">
        <f>SUM(F153:F159)</f>
        <v>1922</v>
      </c>
      <c r="G160" s="317">
        <f>SUM(G153:G159)</f>
        <v>1922</v>
      </c>
      <c r="H160" s="332">
        <f>G160/C160</f>
        <v>1.603002502085071</v>
      </c>
      <c r="I160" s="332">
        <f t="shared" si="2"/>
        <v>1</v>
      </c>
    </row>
    <row r="161" spans="1:9" s="106" customFormat="1" ht="12">
      <c r="A161" s="15"/>
      <c r="B161" s="117" t="s">
        <v>80</v>
      </c>
      <c r="C161" s="301"/>
      <c r="D161" s="301"/>
      <c r="E161" s="301"/>
      <c r="F161" s="301"/>
      <c r="G161" s="301"/>
      <c r="H161" s="576"/>
      <c r="I161" s="576"/>
    </row>
    <row r="162" spans="1:9" s="106" customFormat="1" ht="12.75" thickBot="1">
      <c r="A162" s="15"/>
      <c r="B162" s="99" t="s">
        <v>10</v>
      </c>
      <c r="C162" s="78"/>
      <c r="D162" s="78"/>
      <c r="E162" s="78"/>
      <c r="F162" s="78"/>
      <c r="G162" s="78"/>
      <c r="H162" s="568"/>
      <c r="I162" s="568"/>
    </row>
    <row r="163" spans="1:9" s="106" customFormat="1" ht="12.75" thickBot="1">
      <c r="A163" s="221"/>
      <c r="B163" s="101" t="s">
        <v>102</v>
      </c>
      <c r="C163" s="72">
        <f>SUM(C160:C162)</f>
        <v>1199</v>
      </c>
      <c r="D163" s="72">
        <f>SUM(D160:D162)</f>
        <v>1697</v>
      </c>
      <c r="E163" s="72">
        <f>SUM(E160:E162)</f>
        <v>1917</v>
      </c>
      <c r="F163" s="72">
        <f>SUM(F160:F162)</f>
        <v>1922</v>
      </c>
      <c r="G163" s="72">
        <f>SUM(G160:G162)</f>
        <v>1922</v>
      </c>
      <c r="H163" s="332">
        <f>G163/C163</f>
        <v>1.603002502085071</v>
      </c>
      <c r="I163" s="332">
        <f t="shared" si="2"/>
        <v>1</v>
      </c>
    </row>
    <row r="164" spans="1:9" s="106" customFormat="1" ht="12">
      <c r="A164" s="15">
        <v>3047</v>
      </c>
      <c r="B164" s="110" t="s">
        <v>862</v>
      </c>
      <c r="C164" s="113"/>
      <c r="D164" s="113"/>
      <c r="E164" s="113"/>
      <c r="F164" s="113"/>
      <c r="G164" s="113"/>
      <c r="H164" s="576"/>
      <c r="I164" s="576"/>
    </row>
    <row r="165" spans="1:9" s="106" customFormat="1" ht="12">
      <c r="A165" s="111"/>
      <c r="B165" s="112" t="s">
        <v>231</v>
      </c>
      <c r="C165" s="113">
        <v>980</v>
      </c>
      <c r="D165" s="113">
        <v>980</v>
      </c>
      <c r="E165" s="113">
        <v>980</v>
      </c>
      <c r="F165" s="113">
        <v>980</v>
      </c>
      <c r="G165" s="113">
        <v>980</v>
      </c>
      <c r="H165" s="330">
        <f>G165/C165</f>
        <v>1</v>
      </c>
      <c r="I165" s="330">
        <f t="shared" si="2"/>
        <v>1</v>
      </c>
    </row>
    <row r="166" spans="1:9" s="106" customFormat="1" ht="12">
      <c r="A166" s="111"/>
      <c r="B166" s="112" t="s">
        <v>386</v>
      </c>
      <c r="C166" s="114">
        <v>209</v>
      </c>
      <c r="D166" s="114">
        <v>209</v>
      </c>
      <c r="E166" s="114">
        <v>551</v>
      </c>
      <c r="F166" s="114">
        <v>551</v>
      </c>
      <c r="G166" s="114">
        <v>551</v>
      </c>
      <c r="H166" s="330">
        <f>G166/C166</f>
        <v>2.6363636363636362</v>
      </c>
      <c r="I166" s="330">
        <f t="shared" si="2"/>
        <v>1</v>
      </c>
    </row>
    <row r="167" spans="1:9" s="106" customFormat="1" ht="12">
      <c r="A167" s="111"/>
      <c r="B167" s="118" t="s">
        <v>257</v>
      </c>
      <c r="C167" s="113"/>
      <c r="D167" s="113"/>
      <c r="E167" s="113">
        <v>3</v>
      </c>
      <c r="F167" s="113">
        <v>6</v>
      </c>
      <c r="G167" s="113">
        <v>6</v>
      </c>
      <c r="H167" s="330"/>
      <c r="I167" s="330">
        <f t="shared" si="2"/>
        <v>1</v>
      </c>
    </row>
    <row r="168" spans="1:9" s="106" customFormat="1" ht="12.75" thickBot="1">
      <c r="A168" s="111"/>
      <c r="B168" s="112" t="s">
        <v>78</v>
      </c>
      <c r="C168" s="302"/>
      <c r="D168" s="539"/>
      <c r="E168" s="539">
        <v>361</v>
      </c>
      <c r="F168" s="539">
        <v>361</v>
      </c>
      <c r="G168" s="539">
        <v>361</v>
      </c>
      <c r="H168" s="568"/>
      <c r="I168" s="568">
        <f t="shared" si="2"/>
        <v>1</v>
      </c>
    </row>
    <row r="169" spans="1:9" s="106" customFormat="1" ht="12.75" thickBot="1">
      <c r="A169" s="111"/>
      <c r="B169" s="102" t="s">
        <v>178</v>
      </c>
      <c r="C169" s="317">
        <f>SUM(C165:C168)</f>
        <v>1189</v>
      </c>
      <c r="D169" s="317">
        <f>SUM(D165:D168)</f>
        <v>1189</v>
      </c>
      <c r="E169" s="317">
        <f>SUM(E165:E168)</f>
        <v>1895</v>
      </c>
      <c r="F169" s="317">
        <f>SUM(F165:F168)</f>
        <v>1898</v>
      </c>
      <c r="G169" s="317">
        <f>SUM(G165:G168)</f>
        <v>1898</v>
      </c>
      <c r="H169" s="332">
        <f>G169/C169</f>
        <v>1.5962994112699749</v>
      </c>
      <c r="I169" s="332">
        <f t="shared" si="2"/>
        <v>1</v>
      </c>
    </row>
    <row r="170" spans="1:9" s="106" customFormat="1" ht="12.75" thickBot="1">
      <c r="A170" s="111"/>
      <c r="B170" s="99" t="s">
        <v>252</v>
      </c>
      <c r="C170" s="303"/>
      <c r="D170" s="303">
        <v>64</v>
      </c>
      <c r="E170" s="303">
        <v>64</v>
      </c>
      <c r="F170" s="303">
        <v>64</v>
      </c>
      <c r="G170" s="303">
        <v>64</v>
      </c>
      <c r="H170" s="331"/>
      <c r="I170" s="331">
        <f t="shared" si="2"/>
        <v>1</v>
      </c>
    </row>
    <row r="171" spans="1:9" s="106" customFormat="1" ht="12.75" thickBot="1">
      <c r="A171" s="15"/>
      <c r="B171" s="101" t="s">
        <v>102</v>
      </c>
      <c r="C171" s="317">
        <f>SUM(C169:C170)</f>
        <v>1189</v>
      </c>
      <c r="D171" s="317">
        <f>SUM(D169:D170)</f>
        <v>1253</v>
      </c>
      <c r="E171" s="317">
        <f>SUM(E169:E170)</f>
        <v>1959</v>
      </c>
      <c r="F171" s="317">
        <f>SUM(F169:F170)</f>
        <v>1962</v>
      </c>
      <c r="G171" s="317">
        <f>SUM(G169:G170)</f>
        <v>1962</v>
      </c>
      <c r="H171" s="332">
        <f>G171/C171</f>
        <v>1.6501261564339782</v>
      </c>
      <c r="I171" s="332">
        <f t="shared" si="2"/>
        <v>1</v>
      </c>
    </row>
    <row r="172" spans="1:9" s="106" customFormat="1" ht="12">
      <c r="A172" s="111"/>
      <c r="B172" s="112" t="s">
        <v>288</v>
      </c>
      <c r="C172" s="113">
        <v>120</v>
      </c>
      <c r="D172" s="113">
        <v>120</v>
      </c>
      <c r="E172" s="113">
        <v>120</v>
      </c>
      <c r="F172" s="113">
        <v>120</v>
      </c>
      <c r="G172" s="113">
        <v>120</v>
      </c>
      <c r="H172" s="576">
        <f>G172/C172</f>
        <v>1</v>
      </c>
      <c r="I172" s="576">
        <f t="shared" si="2"/>
        <v>1</v>
      </c>
    </row>
    <row r="173" spans="1:9" s="106" customFormat="1" ht="12">
      <c r="A173" s="111"/>
      <c r="B173" s="112" t="s">
        <v>289</v>
      </c>
      <c r="C173" s="113"/>
      <c r="D173" s="113"/>
      <c r="E173" s="113"/>
      <c r="F173" s="113"/>
      <c r="G173" s="113"/>
      <c r="H173" s="330"/>
      <c r="I173" s="330"/>
    </row>
    <row r="174" spans="1:9" s="106" customFormat="1" ht="12">
      <c r="A174" s="111"/>
      <c r="B174" s="112" t="s">
        <v>290</v>
      </c>
      <c r="C174" s="113">
        <v>949</v>
      </c>
      <c r="D174" s="113">
        <v>1013</v>
      </c>
      <c r="E174" s="113">
        <v>1689</v>
      </c>
      <c r="F174" s="113">
        <v>1692</v>
      </c>
      <c r="G174" s="113">
        <v>1692</v>
      </c>
      <c r="H174" s="330">
        <f>G174/C174</f>
        <v>1.7829293993677555</v>
      </c>
      <c r="I174" s="330">
        <f t="shared" si="2"/>
        <v>1</v>
      </c>
    </row>
    <row r="175" spans="1:9" s="106" customFormat="1" ht="12">
      <c r="A175" s="111"/>
      <c r="B175" s="61" t="s">
        <v>144</v>
      </c>
      <c r="C175" s="113"/>
      <c r="D175" s="113"/>
      <c r="E175" s="113"/>
      <c r="F175" s="113"/>
      <c r="G175" s="113"/>
      <c r="H175" s="330"/>
      <c r="I175" s="330"/>
    </row>
    <row r="176" spans="1:9" s="106" customFormat="1" ht="12">
      <c r="A176" s="111"/>
      <c r="B176" s="10" t="s">
        <v>395</v>
      </c>
      <c r="C176" s="113">
        <v>120</v>
      </c>
      <c r="D176" s="113">
        <v>120</v>
      </c>
      <c r="E176" s="113">
        <v>150</v>
      </c>
      <c r="F176" s="113">
        <v>150</v>
      </c>
      <c r="G176" s="113">
        <v>150</v>
      </c>
      <c r="H176" s="330">
        <f>G176/C176</f>
        <v>1.25</v>
      </c>
      <c r="I176" s="330">
        <f t="shared" si="2"/>
        <v>1</v>
      </c>
    </row>
    <row r="177" spans="1:9" s="106" customFormat="1" ht="12">
      <c r="A177" s="111"/>
      <c r="B177" s="10" t="s">
        <v>728</v>
      </c>
      <c r="C177" s="163"/>
      <c r="D177" s="163"/>
      <c r="E177" s="163"/>
      <c r="F177" s="163"/>
      <c r="G177" s="163"/>
      <c r="H177" s="330"/>
      <c r="I177" s="330"/>
    </row>
    <row r="178" spans="1:9" s="106" customFormat="1" ht="12.75" thickBot="1">
      <c r="A178" s="111"/>
      <c r="B178" s="95" t="s">
        <v>291</v>
      </c>
      <c r="C178" s="302"/>
      <c r="D178" s="302"/>
      <c r="E178" s="302"/>
      <c r="F178" s="302"/>
      <c r="G178" s="302"/>
      <c r="H178" s="568"/>
      <c r="I178" s="568"/>
    </row>
    <row r="179" spans="1:9" s="106" customFormat="1" ht="12.75" thickBot="1">
      <c r="A179" s="111"/>
      <c r="B179" s="102" t="s">
        <v>387</v>
      </c>
      <c r="C179" s="317">
        <f>SUM(C172:C178)</f>
        <v>1189</v>
      </c>
      <c r="D179" s="317">
        <f>SUM(D172:D178)</f>
        <v>1253</v>
      </c>
      <c r="E179" s="317">
        <f>SUM(E172:E178)</f>
        <v>1959</v>
      </c>
      <c r="F179" s="317">
        <f>SUM(F172:F178)</f>
        <v>1962</v>
      </c>
      <c r="G179" s="317">
        <f>SUM(G172:G178)</f>
        <v>1962</v>
      </c>
      <c r="H179" s="332">
        <f>G179/C179</f>
        <v>1.6501261564339782</v>
      </c>
      <c r="I179" s="332">
        <f t="shared" si="2"/>
        <v>1</v>
      </c>
    </row>
    <row r="180" spans="1:9" s="106" customFormat="1" ht="12">
      <c r="A180" s="111"/>
      <c r="B180" s="117" t="s">
        <v>80</v>
      </c>
      <c r="C180" s="301"/>
      <c r="D180" s="301"/>
      <c r="E180" s="301"/>
      <c r="F180" s="301"/>
      <c r="G180" s="301"/>
      <c r="H180" s="576"/>
      <c r="I180" s="576"/>
    </row>
    <row r="181" spans="1:9" s="106" customFormat="1" ht="12.75" thickBot="1">
      <c r="A181" s="15"/>
      <c r="B181" s="99" t="s">
        <v>10</v>
      </c>
      <c r="C181" s="78"/>
      <c r="D181" s="78"/>
      <c r="E181" s="78"/>
      <c r="F181" s="78"/>
      <c r="G181" s="78"/>
      <c r="H181" s="568"/>
      <c r="I181" s="568"/>
    </row>
    <row r="182" spans="1:9" s="106" customFormat="1" ht="12.75" thickBot="1">
      <c r="A182" s="86"/>
      <c r="B182" s="101" t="s">
        <v>102</v>
      </c>
      <c r="C182" s="72">
        <f>SUM(C179:C181)</f>
        <v>1189</v>
      </c>
      <c r="D182" s="72">
        <f>SUM(D179:D181)</f>
        <v>1253</v>
      </c>
      <c r="E182" s="72">
        <f>SUM(E179:E181)</f>
        <v>1959</v>
      </c>
      <c r="F182" s="72">
        <f>SUM(F179:F181)</f>
        <v>1962</v>
      </c>
      <c r="G182" s="72">
        <f>SUM(G179:G181)</f>
        <v>1962</v>
      </c>
      <c r="H182" s="332">
        <f>G182/C182</f>
        <v>1.6501261564339782</v>
      </c>
      <c r="I182" s="332">
        <f t="shared" si="2"/>
        <v>1</v>
      </c>
    </row>
    <row r="183" spans="1:9" s="83" customFormat="1" ht="12">
      <c r="A183" s="15">
        <v>3051</v>
      </c>
      <c r="B183" s="110" t="s">
        <v>397</v>
      </c>
      <c r="C183" s="113"/>
      <c r="D183" s="113"/>
      <c r="E183" s="113"/>
      <c r="F183" s="113"/>
      <c r="G183" s="113"/>
      <c r="H183" s="576"/>
      <c r="I183" s="576"/>
    </row>
    <row r="184" spans="1:9" ht="12">
      <c r="A184" s="111"/>
      <c r="B184" s="112" t="s">
        <v>231</v>
      </c>
      <c r="C184" s="113">
        <v>1080</v>
      </c>
      <c r="D184" s="113">
        <v>1080</v>
      </c>
      <c r="E184" s="113">
        <v>1080</v>
      </c>
      <c r="F184" s="113">
        <v>1080</v>
      </c>
      <c r="G184" s="113">
        <v>1080</v>
      </c>
      <c r="H184" s="330">
        <f>G184/C184</f>
        <v>1</v>
      </c>
      <c r="I184" s="330">
        <f t="shared" si="2"/>
        <v>1</v>
      </c>
    </row>
    <row r="185" spans="1:9" ht="12">
      <c r="A185" s="111"/>
      <c r="B185" s="112" t="s">
        <v>386</v>
      </c>
      <c r="C185" s="114">
        <v>209</v>
      </c>
      <c r="D185" s="114">
        <v>209</v>
      </c>
      <c r="E185" s="114">
        <v>892</v>
      </c>
      <c r="F185" s="114">
        <v>892</v>
      </c>
      <c r="G185" s="114">
        <v>892</v>
      </c>
      <c r="H185" s="330">
        <f>G185/C185</f>
        <v>4.267942583732057</v>
      </c>
      <c r="I185" s="330">
        <f t="shared" si="2"/>
        <v>1</v>
      </c>
    </row>
    <row r="186" spans="1:9" ht="12">
      <c r="A186" s="111"/>
      <c r="B186" s="118" t="s">
        <v>257</v>
      </c>
      <c r="C186" s="113"/>
      <c r="D186" s="113"/>
      <c r="E186" s="113">
        <v>66</v>
      </c>
      <c r="F186" s="113">
        <v>89</v>
      </c>
      <c r="G186" s="113">
        <v>89</v>
      </c>
      <c r="H186" s="330"/>
      <c r="I186" s="330">
        <f t="shared" si="2"/>
        <v>1</v>
      </c>
    </row>
    <row r="187" spans="1:9" ht="12.75" thickBot="1">
      <c r="A187" s="111"/>
      <c r="B187" s="112" t="s">
        <v>78</v>
      </c>
      <c r="C187" s="302"/>
      <c r="D187" s="539"/>
      <c r="E187" s="539">
        <v>576</v>
      </c>
      <c r="F187" s="539">
        <v>576</v>
      </c>
      <c r="G187" s="539">
        <v>576</v>
      </c>
      <c r="H187" s="568"/>
      <c r="I187" s="568">
        <f t="shared" si="2"/>
        <v>1</v>
      </c>
    </row>
    <row r="188" spans="1:9" ht="12.75" thickBot="1">
      <c r="A188" s="111"/>
      <c r="B188" s="102" t="s">
        <v>178</v>
      </c>
      <c r="C188" s="317">
        <f>SUM(C184:C187)</f>
        <v>1289</v>
      </c>
      <c r="D188" s="317">
        <f>SUM(D184:D187)</f>
        <v>1289</v>
      </c>
      <c r="E188" s="317">
        <f>SUM(E184:E187)</f>
        <v>2614</v>
      </c>
      <c r="F188" s="317">
        <f>SUM(F184:F187)</f>
        <v>2637</v>
      </c>
      <c r="G188" s="317">
        <f>SUM(G184:G187)</f>
        <v>2637</v>
      </c>
      <c r="H188" s="332">
        <f>G188/C188</f>
        <v>2.0457719162141195</v>
      </c>
      <c r="I188" s="332">
        <f t="shared" si="2"/>
        <v>1</v>
      </c>
    </row>
    <row r="189" spans="1:9" ht="12.75" thickBot="1">
      <c r="A189" s="111"/>
      <c r="B189" s="99" t="s">
        <v>252</v>
      </c>
      <c r="C189" s="303"/>
      <c r="D189" s="303">
        <v>4947</v>
      </c>
      <c r="E189" s="303">
        <v>4947</v>
      </c>
      <c r="F189" s="303">
        <v>4947</v>
      </c>
      <c r="G189" s="303">
        <v>4947</v>
      </c>
      <c r="H189" s="331"/>
      <c r="I189" s="331">
        <f t="shared" si="2"/>
        <v>1</v>
      </c>
    </row>
    <row r="190" spans="1:9" s="106" customFormat="1" ht="12.75" thickBot="1">
      <c r="A190" s="15"/>
      <c r="B190" s="101" t="s">
        <v>102</v>
      </c>
      <c r="C190" s="317">
        <f>SUM(C188:C189)</f>
        <v>1289</v>
      </c>
      <c r="D190" s="317">
        <f>SUM(D188:D189)</f>
        <v>6236</v>
      </c>
      <c r="E190" s="317">
        <f>SUM(E188:E189)</f>
        <v>7561</v>
      </c>
      <c r="F190" s="317">
        <f>SUM(F188:F189)</f>
        <v>7584</v>
      </c>
      <c r="G190" s="317">
        <f>SUM(G188:G189)</f>
        <v>7584</v>
      </c>
      <c r="H190" s="332">
        <f>G190/C190</f>
        <v>5.883630721489527</v>
      </c>
      <c r="I190" s="332">
        <f t="shared" si="2"/>
        <v>1</v>
      </c>
    </row>
    <row r="191" spans="1:9" s="83" customFormat="1" ht="12">
      <c r="A191" s="111"/>
      <c r="B191" s="112" t="s">
        <v>288</v>
      </c>
      <c r="C191" s="113">
        <v>650</v>
      </c>
      <c r="D191" s="113">
        <v>650</v>
      </c>
      <c r="E191" s="113">
        <v>1000</v>
      </c>
      <c r="F191" s="113">
        <v>1000</v>
      </c>
      <c r="G191" s="113">
        <v>1000</v>
      </c>
      <c r="H191" s="576">
        <f>G191/C191</f>
        <v>1.5384615384615385</v>
      </c>
      <c r="I191" s="576">
        <f t="shared" si="2"/>
        <v>1</v>
      </c>
    </row>
    <row r="192" spans="1:9" s="83" customFormat="1" ht="12">
      <c r="A192" s="111"/>
      <c r="B192" s="112" t="s">
        <v>289</v>
      </c>
      <c r="C192" s="113">
        <v>175</v>
      </c>
      <c r="D192" s="113">
        <v>175</v>
      </c>
      <c r="E192" s="113">
        <v>270</v>
      </c>
      <c r="F192" s="113">
        <v>270</v>
      </c>
      <c r="G192" s="113">
        <v>270</v>
      </c>
      <c r="H192" s="330">
        <f>G192/C192</f>
        <v>1.542857142857143</v>
      </c>
      <c r="I192" s="330">
        <f t="shared" si="2"/>
        <v>1</v>
      </c>
    </row>
    <row r="193" spans="1:9" s="83" customFormat="1" ht="12">
      <c r="A193" s="111"/>
      <c r="B193" s="112" t="s">
        <v>290</v>
      </c>
      <c r="C193" s="113">
        <v>464</v>
      </c>
      <c r="D193" s="113">
        <v>5411</v>
      </c>
      <c r="E193" s="113">
        <v>6291</v>
      </c>
      <c r="F193" s="113">
        <v>6314</v>
      </c>
      <c r="G193" s="113">
        <v>6314</v>
      </c>
      <c r="H193" s="330">
        <f>G193/C193</f>
        <v>13.607758620689655</v>
      </c>
      <c r="I193" s="330">
        <f t="shared" si="2"/>
        <v>1</v>
      </c>
    </row>
    <row r="194" spans="1:9" s="83" customFormat="1" ht="12">
      <c r="A194" s="111"/>
      <c r="B194" s="61" t="s">
        <v>144</v>
      </c>
      <c r="C194" s="113"/>
      <c r="D194" s="113"/>
      <c r="E194" s="113"/>
      <c r="F194" s="113"/>
      <c r="G194" s="113"/>
      <c r="H194" s="330"/>
      <c r="I194" s="330"/>
    </row>
    <row r="195" spans="1:9" s="83" customFormat="1" ht="12">
      <c r="A195" s="111"/>
      <c r="B195" s="10" t="s">
        <v>395</v>
      </c>
      <c r="C195" s="113"/>
      <c r="D195" s="113"/>
      <c r="E195" s="113"/>
      <c r="F195" s="113"/>
      <c r="G195" s="113"/>
      <c r="H195" s="330"/>
      <c r="I195" s="330"/>
    </row>
    <row r="196" spans="1:9" s="83" customFormat="1" ht="12">
      <c r="A196" s="111"/>
      <c r="B196" s="10" t="s">
        <v>728</v>
      </c>
      <c r="C196" s="163"/>
      <c r="D196" s="163"/>
      <c r="E196" s="163"/>
      <c r="F196" s="163"/>
      <c r="G196" s="163"/>
      <c r="H196" s="330"/>
      <c r="I196" s="330"/>
    </row>
    <row r="197" spans="1:9" s="83" customFormat="1" ht="12.75" thickBot="1">
      <c r="A197" s="111"/>
      <c r="B197" s="95" t="s">
        <v>291</v>
      </c>
      <c r="C197" s="302"/>
      <c r="D197" s="302"/>
      <c r="E197" s="302"/>
      <c r="F197" s="302"/>
      <c r="G197" s="302"/>
      <c r="H197" s="568"/>
      <c r="I197" s="568"/>
    </row>
    <row r="198" spans="1:9" s="83" customFormat="1" ht="12.75" thickBot="1">
      <c r="A198" s="111"/>
      <c r="B198" s="102" t="s">
        <v>387</v>
      </c>
      <c r="C198" s="317">
        <f>SUM(C191:C197)</f>
        <v>1289</v>
      </c>
      <c r="D198" s="317">
        <f>SUM(D191:D197)</f>
        <v>6236</v>
      </c>
      <c r="E198" s="317">
        <f>SUM(E191:E197)</f>
        <v>7561</v>
      </c>
      <c r="F198" s="317">
        <f>SUM(F191:F197)</f>
        <v>7584</v>
      </c>
      <c r="G198" s="317">
        <f>SUM(G191:G197)</f>
        <v>7584</v>
      </c>
      <c r="H198" s="332">
        <f>G198/C198</f>
        <v>5.883630721489527</v>
      </c>
      <c r="I198" s="332">
        <f t="shared" si="2"/>
        <v>1</v>
      </c>
    </row>
    <row r="199" spans="1:9" s="83" customFormat="1" ht="12">
      <c r="A199" s="111"/>
      <c r="B199" s="117" t="s">
        <v>80</v>
      </c>
      <c r="C199" s="301"/>
      <c r="D199" s="301"/>
      <c r="E199" s="301"/>
      <c r="F199" s="301"/>
      <c r="G199" s="301"/>
      <c r="H199" s="576"/>
      <c r="I199" s="576"/>
    </row>
    <row r="200" spans="1:9" s="106" customFormat="1" ht="12.75" thickBot="1">
      <c r="A200" s="15"/>
      <c r="B200" s="99" t="s">
        <v>10</v>
      </c>
      <c r="C200" s="78"/>
      <c r="D200" s="78"/>
      <c r="E200" s="78"/>
      <c r="F200" s="78"/>
      <c r="G200" s="78"/>
      <c r="H200" s="568"/>
      <c r="I200" s="568"/>
    </row>
    <row r="201" spans="1:9" s="106" customFormat="1" ht="12.75" thickBot="1">
      <c r="A201" s="86"/>
      <c r="B201" s="101" t="s">
        <v>102</v>
      </c>
      <c r="C201" s="72">
        <f>SUM(C198:C200)</f>
        <v>1289</v>
      </c>
      <c r="D201" s="72">
        <f>SUM(D198:D200)</f>
        <v>6236</v>
      </c>
      <c r="E201" s="72">
        <f>SUM(E198:E200)</f>
        <v>7561</v>
      </c>
      <c r="F201" s="72">
        <f>SUM(F198:F200)</f>
        <v>7584</v>
      </c>
      <c r="G201" s="72">
        <f>SUM(G198:G200)</f>
        <v>7584</v>
      </c>
      <c r="H201" s="332">
        <f>G201/C201</f>
        <v>5.883630721489527</v>
      </c>
      <c r="I201" s="332">
        <f t="shared" si="2"/>
        <v>1</v>
      </c>
    </row>
    <row r="202" spans="1:9" s="106" customFormat="1" ht="12">
      <c r="A202" s="15">
        <v>3079</v>
      </c>
      <c r="B202" s="122" t="s">
        <v>399</v>
      </c>
      <c r="C202" s="10"/>
      <c r="D202" s="10"/>
      <c r="E202" s="10"/>
      <c r="F202" s="10"/>
      <c r="G202" s="10"/>
      <c r="H202" s="576"/>
      <c r="I202" s="576"/>
    </row>
    <row r="203" spans="1:9" ht="13.5" customHeight="1">
      <c r="A203" s="111"/>
      <c r="B203" s="112" t="s">
        <v>774</v>
      </c>
      <c r="C203" s="10">
        <f>SUM(C184+C165+C146+C127+C89+C69+C50+C30+C11+C108)</f>
        <v>14000</v>
      </c>
      <c r="D203" s="10">
        <f>SUM(D184+D165+D146+D127+D89+D69+D50+D30+D11+D108)</f>
        <v>14000</v>
      </c>
      <c r="E203" s="10">
        <f>SUM(E184+E165+E146+E127+E89+E69+E50+E30+E11+E108)</f>
        <v>14000</v>
      </c>
      <c r="F203" s="10">
        <f>SUM(F184+F165+F146+F127+F89+F69+F50+F30+F11+F108)</f>
        <v>14000</v>
      </c>
      <c r="G203" s="10">
        <f>SUM(G184+G165+G146+G127+G89+G69+G50+G30+G11+G108)</f>
        <v>14000</v>
      </c>
      <c r="H203" s="330">
        <f>G203/C203</f>
        <v>1</v>
      </c>
      <c r="I203" s="330">
        <f t="shared" si="2"/>
        <v>1</v>
      </c>
    </row>
    <row r="204" spans="1:9" ht="13.5" customHeight="1">
      <c r="A204" s="111"/>
      <c r="B204" s="112" t="s">
        <v>775</v>
      </c>
      <c r="C204" s="10"/>
      <c r="D204" s="10"/>
      <c r="E204" s="10"/>
      <c r="F204" s="10"/>
      <c r="G204" s="10"/>
      <c r="H204" s="330"/>
      <c r="I204" s="330"/>
    </row>
    <row r="205" spans="1:9" ht="13.5" customHeight="1">
      <c r="A205" s="111"/>
      <c r="B205" s="112" t="s">
        <v>386</v>
      </c>
      <c r="C205" s="10">
        <f>SUM(C185+C166+C147+C128+C90+C70+C51+C31+C12+C109)</f>
        <v>2095</v>
      </c>
      <c r="D205" s="10">
        <f>SUM(D185+D166+D147+D128+D90+D70+D51+D31+D12+D109)</f>
        <v>2095</v>
      </c>
      <c r="E205" s="10">
        <f>SUM(E185+E166+E147+E128+E90+E70+E51+E31+E12+E109)</f>
        <v>7691</v>
      </c>
      <c r="F205" s="10">
        <f>SUM(F185+F166+F147+F128+F90+F70+F51+F31+F12+F109)</f>
        <v>7691</v>
      </c>
      <c r="G205" s="10">
        <f>SUM(G185+G166+G147+G128+G90+G70+G51+G31+G12+G109)</f>
        <v>7691</v>
      </c>
      <c r="H205" s="330">
        <f aca="true" t="shared" si="3" ref="H205:H223">G205/C205</f>
        <v>3.6711217183770883</v>
      </c>
      <c r="I205" s="330">
        <f aca="true" t="shared" si="4" ref="I205:I223">G205/F205</f>
        <v>1</v>
      </c>
    </row>
    <row r="206" spans="1:9" ht="13.5" customHeight="1">
      <c r="A206" s="111"/>
      <c r="B206" s="91" t="s">
        <v>48</v>
      </c>
      <c r="C206" s="10"/>
      <c r="D206" s="10"/>
      <c r="E206" s="10"/>
      <c r="F206" s="10"/>
      <c r="G206" s="10"/>
      <c r="H206" s="330"/>
      <c r="I206" s="330"/>
    </row>
    <row r="207" spans="1:9" ht="13.5" customHeight="1">
      <c r="A207" s="111"/>
      <c r="B207" s="118" t="s">
        <v>257</v>
      </c>
      <c r="C207" s="10"/>
      <c r="D207" s="10"/>
      <c r="E207" s="10">
        <f>SUM(E186+E167+E148+E129+E110+E91+E71+E52+E32+E13)</f>
        <v>145</v>
      </c>
      <c r="F207" s="10">
        <f>SUM(F186+F167+F148+F129+F110+F91+F71+F52+F32+F13)</f>
        <v>209</v>
      </c>
      <c r="G207" s="10">
        <f>SUM(G186+G167+G148+G129+G110+G91+G71+G52+G32+G13)</f>
        <v>209</v>
      </c>
      <c r="H207" s="330"/>
      <c r="I207" s="330">
        <f t="shared" si="4"/>
        <v>1</v>
      </c>
    </row>
    <row r="208" spans="1:9" ht="13.5" customHeight="1">
      <c r="A208" s="111"/>
      <c r="B208" s="112" t="s">
        <v>35</v>
      </c>
      <c r="C208" s="10"/>
      <c r="D208" s="10"/>
      <c r="E208" s="10"/>
      <c r="F208" s="10"/>
      <c r="G208" s="10"/>
      <c r="H208" s="330"/>
      <c r="I208" s="330"/>
    </row>
    <row r="209" spans="1:9" ht="13.5" customHeight="1" thickBot="1">
      <c r="A209" s="111"/>
      <c r="B209" s="112" t="s">
        <v>78</v>
      </c>
      <c r="C209" s="540"/>
      <c r="D209" s="540"/>
      <c r="E209" s="540">
        <f>SUM(E187+E168+E149+E130+E111+E72+E53+E34+E14)</f>
        <v>6600</v>
      </c>
      <c r="F209" s="540">
        <f>SUM(F187+F168+F149+F130+F111+F72+F53+F34+F14)</f>
        <v>6600</v>
      </c>
      <c r="G209" s="540">
        <f>SUM(G187+G168+G149+G130+G111+G72+G53+G34+G14)</f>
        <v>6600</v>
      </c>
      <c r="H209" s="568"/>
      <c r="I209" s="568">
        <f t="shared" si="4"/>
        <v>1</v>
      </c>
    </row>
    <row r="210" spans="1:9" ht="13.5" customHeight="1" thickBot="1">
      <c r="A210" s="111"/>
      <c r="B210" s="102" t="s">
        <v>178</v>
      </c>
      <c r="C210" s="72">
        <f>SUM(C203:C209)</f>
        <v>16095</v>
      </c>
      <c r="D210" s="72">
        <f>SUM(D203:D209)</f>
        <v>16095</v>
      </c>
      <c r="E210" s="72">
        <f>SUM(E203:E209)</f>
        <v>28436</v>
      </c>
      <c r="F210" s="72">
        <f>SUM(F203:F209)</f>
        <v>28500</v>
      </c>
      <c r="G210" s="72">
        <f>SUM(G203:G209)</f>
        <v>28500</v>
      </c>
      <c r="H210" s="332">
        <f t="shared" si="3"/>
        <v>1.7707362534948743</v>
      </c>
      <c r="I210" s="332">
        <f t="shared" si="4"/>
        <v>1</v>
      </c>
    </row>
    <row r="211" spans="1:9" ht="13.5" customHeight="1" thickBot="1">
      <c r="A211" s="111"/>
      <c r="B211" s="99" t="s">
        <v>252</v>
      </c>
      <c r="C211" s="10">
        <f>SUM(C16+C36+C55+C75+C94+C132+C151+C170+C189)</f>
        <v>0</v>
      </c>
      <c r="D211" s="10">
        <f>SUM(D16+D36+D55+D75+D94+D132+D151+D170+D189+D113)</f>
        <v>10256</v>
      </c>
      <c r="E211" s="10">
        <f>SUM(E16+E36+E55+E75+E94+E132+E151+E170+E189+E113)</f>
        <v>10256</v>
      </c>
      <c r="F211" s="10">
        <f>SUM(F16+F36+F55+F75+F94+F132+F151+F170+F189+F113)</f>
        <v>10256</v>
      </c>
      <c r="G211" s="10">
        <f>SUM(G16+G36+G55+G75+G94+G132+G151+G170+G189+G113)</f>
        <v>10256</v>
      </c>
      <c r="H211" s="331"/>
      <c r="I211" s="331">
        <f t="shared" si="4"/>
        <v>1</v>
      </c>
    </row>
    <row r="212" spans="1:9" s="106" customFormat="1" ht="13.5" customHeight="1" thickBot="1">
      <c r="A212" s="15"/>
      <c r="B212" s="101" t="s">
        <v>102</v>
      </c>
      <c r="C212" s="121">
        <f>SUM(C210:C211)</f>
        <v>16095</v>
      </c>
      <c r="D212" s="121">
        <f>SUM(D210:D211)</f>
        <v>26351</v>
      </c>
      <c r="E212" s="121">
        <f>SUM(E210:E211)</f>
        <v>38692</v>
      </c>
      <c r="F212" s="121">
        <f>SUM(F210:F211)</f>
        <v>38756</v>
      </c>
      <c r="G212" s="121">
        <f>SUM(G210:G211)</f>
        <v>38756</v>
      </c>
      <c r="H212" s="332">
        <f t="shared" si="3"/>
        <v>2.4079527803665735</v>
      </c>
      <c r="I212" s="332">
        <f t="shared" si="4"/>
        <v>1</v>
      </c>
    </row>
    <row r="213" spans="1:9" s="83" customFormat="1" ht="13.5" customHeight="1">
      <c r="A213" s="111"/>
      <c r="B213" s="112" t="s">
        <v>288</v>
      </c>
      <c r="C213" s="10">
        <f>SUM(C191+C172+C153+C134+C96+C77+C57+C38+C18+C115)</f>
        <v>5169</v>
      </c>
      <c r="D213" s="10">
        <f>SUM(D191+D172+D153+D134+D96+D77+D57+D38+D18+D115)</f>
        <v>5169</v>
      </c>
      <c r="E213" s="10">
        <f>SUM(E191+E172+E153+E134+E96+E77+E57+E38+E18+E115)</f>
        <v>6479</v>
      </c>
      <c r="F213" s="10">
        <f>SUM(F191+F172+F153+F134+F96+F77+F57+F38+F18+F115)</f>
        <v>6479</v>
      </c>
      <c r="G213" s="10">
        <f>SUM(G191+G172+G153+G134+G96+G77+G57+G38+G18+G115)</f>
        <v>6479</v>
      </c>
      <c r="H213" s="576">
        <f t="shared" si="3"/>
        <v>1.253433933062488</v>
      </c>
      <c r="I213" s="576">
        <f t="shared" si="4"/>
        <v>1</v>
      </c>
    </row>
    <row r="214" spans="1:9" s="83" customFormat="1" ht="13.5" customHeight="1">
      <c r="A214" s="111"/>
      <c r="B214" s="112" t="s">
        <v>289</v>
      </c>
      <c r="C214" s="10">
        <f>SUM(C192+C173+C154+C135+C97+C78+C58+C39+C19+C116)</f>
        <v>440</v>
      </c>
      <c r="D214" s="10">
        <f>SUM(D192+D173+D154+D135+D97+D78+D58+D39+D19)</f>
        <v>440</v>
      </c>
      <c r="E214" s="10">
        <f>SUM(E192+E173+E154+E135+E97+E78+E58+E39+E19)</f>
        <v>820</v>
      </c>
      <c r="F214" s="10">
        <f>SUM(F192+F173+F154+F135+F97+F78+F58+F39+F19)</f>
        <v>820</v>
      </c>
      <c r="G214" s="10">
        <f>SUM(G192+G173+G154+G135+G97+G78+G58+G39+G19)</f>
        <v>820</v>
      </c>
      <c r="H214" s="330">
        <f t="shared" si="3"/>
        <v>1.8636363636363635</v>
      </c>
      <c r="I214" s="330">
        <f t="shared" si="4"/>
        <v>1</v>
      </c>
    </row>
    <row r="215" spans="1:9" s="83" customFormat="1" ht="13.5" customHeight="1">
      <c r="A215" s="111"/>
      <c r="B215" s="112" t="s">
        <v>290</v>
      </c>
      <c r="C215" s="10">
        <f>SUM(C193+C174+C155+C136+C98+C79+C59+C40+C20+C117)</f>
        <v>8286</v>
      </c>
      <c r="D215" s="10">
        <f>SUM(D193+D174+D155+D136+D98+D79+D59+D40+D20+D117)</f>
        <v>17553</v>
      </c>
      <c r="E215" s="10">
        <f>SUM(E193+E174+E155+E136+E98+E79+E59+E40+E20+E117)</f>
        <v>27801</v>
      </c>
      <c r="F215" s="10">
        <f>SUM(F193+F174+F155+F136+F98+F79+F59+F40+F20+F117)</f>
        <v>27033</v>
      </c>
      <c r="G215" s="10">
        <f>SUM(G193+G174+G155+G136+G98+G79+G59+G40+G20+G117)</f>
        <v>27033</v>
      </c>
      <c r="H215" s="330">
        <f t="shared" si="3"/>
        <v>3.26249094858798</v>
      </c>
      <c r="I215" s="330">
        <f t="shared" si="4"/>
        <v>1</v>
      </c>
    </row>
    <row r="216" spans="1:9" s="83" customFormat="1" ht="13.5" customHeight="1">
      <c r="A216" s="111"/>
      <c r="B216" s="61" t="s">
        <v>144</v>
      </c>
      <c r="C216" s="10">
        <f aca="true" t="shared" si="5" ref="C216:D219">SUM(C194+C175+C156+C137+C99+C80+C60+C41+C21)</f>
        <v>0</v>
      </c>
      <c r="D216" s="10">
        <f t="shared" si="5"/>
        <v>0</v>
      </c>
      <c r="E216" s="10">
        <f aca="true" t="shared" si="6" ref="E216:F219">SUM(E194+E175+E156+E137+E99+E80+E60+E41+E21)</f>
        <v>0</v>
      </c>
      <c r="F216" s="10">
        <f t="shared" si="6"/>
        <v>0</v>
      </c>
      <c r="G216" s="10">
        <f>SUM(G194+G175+G156+G137+G99+G80+G60+G41+G21)</f>
        <v>0</v>
      </c>
      <c r="H216" s="330"/>
      <c r="I216" s="330"/>
    </row>
    <row r="217" spans="1:9" s="83" customFormat="1" ht="13.5" customHeight="1">
      <c r="A217" s="111"/>
      <c r="B217" s="10" t="s">
        <v>395</v>
      </c>
      <c r="C217" s="10">
        <f t="shared" si="5"/>
        <v>1420</v>
      </c>
      <c r="D217" s="10">
        <f t="shared" si="5"/>
        <v>2409</v>
      </c>
      <c r="E217" s="10">
        <f t="shared" si="6"/>
        <v>3592</v>
      </c>
      <c r="F217" s="10">
        <f t="shared" si="6"/>
        <v>3842</v>
      </c>
      <c r="G217" s="10">
        <f>SUM(G195+G176+G157+G138+G100+G81+G61+G42+G22)</f>
        <v>3842</v>
      </c>
      <c r="H217" s="330">
        <f t="shared" si="3"/>
        <v>2.7056338028169016</v>
      </c>
      <c r="I217" s="330">
        <f t="shared" si="4"/>
        <v>1</v>
      </c>
    </row>
    <row r="218" spans="1:9" s="83" customFormat="1" ht="13.5" customHeight="1">
      <c r="A218" s="111"/>
      <c r="B218" s="10" t="s">
        <v>728</v>
      </c>
      <c r="C218" s="10">
        <f t="shared" si="5"/>
        <v>780</v>
      </c>
      <c r="D218" s="10">
        <f t="shared" si="5"/>
        <v>780</v>
      </c>
      <c r="E218" s="10">
        <f t="shared" si="6"/>
        <v>0</v>
      </c>
      <c r="F218" s="10">
        <f t="shared" si="6"/>
        <v>0</v>
      </c>
      <c r="G218" s="10">
        <f>SUM(G196+G177+G158+G139+G101+G82+G62+G43+G23)</f>
        <v>0</v>
      </c>
      <c r="H218" s="330">
        <f t="shared" si="3"/>
        <v>0</v>
      </c>
      <c r="I218" s="330"/>
    </row>
    <row r="219" spans="1:9" s="83" customFormat="1" ht="13.5" customHeight="1" thickBot="1">
      <c r="A219" s="111"/>
      <c r="B219" s="95" t="s">
        <v>291</v>
      </c>
      <c r="C219" s="10">
        <f t="shared" si="5"/>
        <v>0</v>
      </c>
      <c r="D219" s="10">
        <f t="shared" si="5"/>
        <v>0</v>
      </c>
      <c r="E219" s="10">
        <f t="shared" si="6"/>
        <v>0</v>
      </c>
      <c r="F219" s="10">
        <f>SUM(F197+F178+F159+F140+F102+F83+F63+F44+F24+F121)</f>
        <v>582</v>
      </c>
      <c r="G219" s="10">
        <f>SUM(G197+G178+G159+G140+G102+G83+G63+G44+G24+G121)</f>
        <v>582</v>
      </c>
      <c r="H219" s="568"/>
      <c r="I219" s="568">
        <f t="shared" si="4"/>
        <v>1</v>
      </c>
    </row>
    <row r="220" spans="1:9" s="83" customFormat="1" ht="13.5" customHeight="1" thickBot="1">
      <c r="A220" s="111"/>
      <c r="B220" s="102" t="s">
        <v>387</v>
      </c>
      <c r="C220" s="116">
        <f>SUM(C213:C219)-C216</f>
        <v>16095</v>
      </c>
      <c r="D220" s="116">
        <f>SUM(D213:D219)-D216</f>
        <v>26351</v>
      </c>
      <c r="E220" s="116">
        <f>SUM(E213:E219)-E216</f>
        <v>38692</v>
      </c>
      <c r="F220" s="116">
        <f>SUM(F213:F219)-F216</f>
        <v>38756</v>
      </c>
      <c r="G220" s="116">
        <f>SUM(G213:G219)-G216</f>
        <v>38756</v>
      </c>
      <c r="H220" s="332">
        <f t="shared" si="3"/>
        <v>2.4079527803665735</v>
      </c>
      <c r="I220" s="332">
        <f t="shared" si="4"/>
        <v>1</v>
      </c>
    </row>
    <row r="221" spans="1:9" s="83" customFormat="1" ht="13.5" customHeight="1">
      <c r="A221" s="111"/>
      <c r="B221" s="117" t="s">
        <v>80</v>
      </c>
      <c r="C221" s="318">
        <f>SUM(C199+C104+C85+C46)</f>
        <v>0</v>
      </c>
      <c r="D221" s="318">
        <f>SUM(D199+D104+D85+D46)</f>
        <v>0</v>
      </c>
      <c r="E221" s="318">
        <f>SUM(E199+E104+E85+E46)</f>
        <v>0</v>
      </c>
      <c r="F221" s="318">
        <f>SUM(F199+F104+F85+F46)</f>
        <v>0</v>
      </c>
      <c r="G221" s="318">
        <f>SUM(G199+G104+G85+G46)</f>
        <v>0</v>
      </c>
      <c r="H221" s="576"/>
      <c r="I221" s="576"/>
    </row>
    <row r="222" spans="1:9" s="83" customFormat="1" ht="13.5" customHeight="1" thickBot="1">
      <c r="A222" s="111"/>
      <c r="B222" s="99" t="s">
        <v>10</v>
      </c>
      <c r="C222" s="220"/>
      <c r="D222" s="220"/>
      <c r="E222" s="220"/>
      <c r="F222" s="220"/>
      <c r="G222" s="220"/>
      <c r="H222" s="568"/>
      <c r="I222" s="568"/>
    </row>
    <row r="223" spans="1:9" s="106" customFormat="1" ht="13.5" customHeight="1" thickBot="1">
      <c r="A223" s="86"/>
      <c r="B223" s="101" t="s">
        <v>102</v>
      </c>
      <c r="C223" s="220">
        <f>SUM(C220:C222)</f>
        <v>16095</v>
      </c>
      <c r="D223" s="220">
        <f>SUM(D220:D222)</f>
        <v>26351</v>
      </c>
      <c r="E223" s="220">
        <f>SUM(E220:E222)</f>
        <v>38692</v>
      </c>
      <c r="F223" s="220">
        <f>SUM(F220:F222)</f>
        <v>38756</v>
      </c>
      <c r="G223" s="220">
        <f>SUM(G220:G222)</f>
        <v>38756</v>
      </c>
      <c r="H223" s="332">
        <f t="shared" si="3"/>
        <v>2.4079527803665735</v>
      </c>
      <c r="I223" s="332">
        <f t="shared" si="4"/>
        <v>1</v>
      </c>
    </row>
    <row r="224" ht="12"/>
  </sheetData>
  <mergeCells count="2">
    <mergeCell ref="A3:H3"/>
    <mergeCell ref="A1:H1"/>
  </mergeCells>
  <printOptions horizontalCentered="1" verticalCentered="1"/>
  <pageMargins left="0.1968503937007874" right="0.1968503937007874" top="0.984251968503937" bottom="0.984251968503937" header="0.5118110236220472" footer="0.5118110236220472"/>
  <pageSetup firstPageNumber="28" useFirstPageNumber="1" horizontalDpi="600" verticalDpi="600" orientation="landscape" paperSize="9" scale="92" r:id="rId2"/>
  <headerFooter alignWithMargins="0">
    <oddFooter>&amp;C&amp;P. oldal</oddFooter>
  </headerFooter>
  <rowBreaks count="10" manualBreakCount="10">
    <brk id="28" max="255" man="1"/>
    <brk id="48" max="255" man="1"/>
    <brk id="67" max="255" man="1"/>
    <brk id="87" max="255" man="1"/>
    <brk id="106" max="255" man="1"/>
    <brk id="125" max="255" man="1"/>
    <brk id="144" max="255" man="1"/>
    <brk id="163" max="255" man="1"/>
    <brk id="182" max="255" man="1"/>
    <brk id="201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09"/>
  <sheetViews>
    <sheetView showZeros="0" zoomScaleSheetLayoutView="100" workbookViewId="0" topLeftCell="A76">
      <selection activeCell="G97" sqref="G97"/>
    </sheetView>
  </sheetViews>
  <sheetFormatPr defaultColWidth="9.00390625" defaultRowHeight="13.5" customHeight="1"/>
  <cols>
    <col min="1" max="1" width="6.125" style="126" bestFit="1" customWidth="1"/>
    <col min="2" max="2" width="46.75390625" style="126" customWidth="1"/>
    <col min="3" max="3" width="11.25390625" style="126" customWidth="1"/>
    <col min="4" max="4" width="10.00390625" style="126" hidden="1" customWidth="1"/>
    <col min="5" max="5" width="9.875" style="126" hidden="1" customWidth="1"/>
    <col min="6" max="7" width="9.875" style="126" customWidth="1"/>
    <col min="8" max="8" width="9.00390625" style="126" bestFit="1" customWidth="1"/>
    <col min="9" max="16384" width="9.125" style="126" customWidth="1"/>
  </cols>
  <sheetData>
    <row r="1" spans="1:9" ht="13.5" customHeight="1">
      <c r="A1" s="640" t="s">
        <v>400</v>
      </c>
      <c r="B1" s="648"/>
      <c r="C1" s="648"/>
      <c r="D1" s="648"/>
      <c r="E1" s="648"/>
      <c r="F1" s="648"/>
      <c r="G1" s="648"/>
      <c r="H1" s="648"/>
      <c r="I1" s="648"/>
    </row>
    <row r="2" spans="1:2" ht="13.5" customHeight="1">
      <c r="A2" s="125"/>
      <c r="B2" s="125"/>
    </row>
    <row r="3" spans="1:9" ht="13.5" customHeight="1">
      <c r="A3" s="639" t="s">
        <v>604</v>
      </c>
      <c r="B3" s="648"/>
      <c r="C3" s="648"/>
      <c r="D3" s="648"/>
      <c r="E3" s="648"/>
      <c r="F3" s="648"/>
      <c r="G3" s="648"/>
      <c r="H3" s="648"/>
      <c r="I3" s="648"/>
    </row>
    <row r="4" spans="1:2" ht="13.5" customHeight="1">
      <c r="A4" s="127"/>
      <c r="B4" s="125"/>
    </row>
    <row r="5" spans="1:2" ht="13.5" customHeight="1">
      <c r="A5" s="127"/>
      <c r="B5" s="125"/>
    </row>
    <row r="6" spans="1:56" ht="13.5" customHeight="1">
      <c r="A6" s="48"/>
      <c r="B6" s="48"/>
      <c r="C6" s="328"/>
      <c r="D6" s="275"/>
      <c r="E6" s="275"/>
      <c r="F6" s="275"/>
      <c r="G6" s="275"/>
      <c r="H6" s="312"/>
      <c r="I6" s="312" t="s">
        <v>113</v>
      </c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</row>
    <row r="7" spans="1:56" ht="13.5" customHeight="1">
      <c r="A7" s="44" t="s">
        <v>222</v>
      </c>
      <c r="B7" s="84" t="s">
        <v>12</v>
      </c>
      <c r="C7" s="368" t="s">
        <v>675</v>
      </c>
      <c r="D7" s="368" t="s">
        <v>363</v>
      </c>
      <c r="E7" s="368" t="s">
        <v>363</v>
      </c>
      <c r="F7" s="368" t="s">
        <v>363</v>
      </c>
      <c r="G7" s="595" t="s">
        <v>343</v>
      </c>
      <c r="H7" s="329" t="s">
        <v>810</v>
      </c>
      <c r="I7" s="329" t="s">
        <v>810</v>
      </c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</row>
    <row r="8" spans="1:56" ht="12.75">
      <c r="A8" s="128"/>
      <c r="B8" s="129"/>
      <c r="C8" s="15" t="s">
        <v>13</v>
      </c>
      <c r="D8" s="15" t="s">
        <v>13</v>
      </c>
      <c r="E8" s="15" t="s">
        <v>13</v>
      </c>
      <c r="F8" s="15" t="s">
        <v>13</v>
      </c>
      <c r="G8" s="596" t="s">
        <v>344</v>
      </c>
      <c r="H8" s="15"/>
      <c r="I8" s="15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</row>
    <row r="9" spans="1:9" ht="13.5" thickBot="1">
      <c r="A9" s="130"/>
      <c r="B9" s="131"/>
      <c r="C9" s="86" t="s">
        <v>676</v>
      </c>
      <c r="D9" s="86" t="s">
        <v>364</v>
      </c>
      <c r="E9" s="86" t="s">
        <v>484</v>
      </c>
      <c r="F9" s="86" t="s">
        <v>591</v>
      </c>
      <c r="G9" s="597" t="s">
        <v>345</v>
      </c>
      <c r="H9" s="86" t="s">
        <v>480</v>
      </c>
      <c r="I9" s="86" t="s">
        <v>481</v>
      </c>
    </row>
    <row r="10" spans="1:9" ht="13.5" customHeight="1" thickBot="1">
      <c r="A10" s="132" t="s">
        <v>14</v>
      </c>
      <c r="B10" s="227" t="s">
        <v>15</v>
      </c>
      <c r="C10" s="370" t="s">
        <v>16</v>
      </c>
      <c r="D10" s="370" t="s">
        <v>17</v>
      </c>
      <c r="E10" s="370" t="s">
        <v>17</v>
      </c>
      <c r="F10" s="370" t="s">
        <v>17</v>
      </c>
      <c r="G10" s="370" t="s">
        <v>18</v>
      </c>
      <c r="H10" s="370" t="s">
        <v>19</v>
      </c>
      <c r="I10" s="370" t="s">
        <v>187</v>
      </c>
    </row>
    <row r="11" spans="1:9" ht="13.5" customHeight="1">
      <c r="A11" s="133">
        <v>3080</v>
      </c>
      <c r="B11" s="134" t="s">
        <v>468</v>
      </c>
      <c r="C11" s="243"/>
      <c r="D11" s="243"/>
      <c r="E11" s="243"/>
      <c r="F11" s="243"/>
      <c r="G11" s="243"/>
      <c r="H11" s="243"/>
      <c r="I11" s="243"/>
    </row>
    <row r="12" spans="1:9" ht="13.5" customHeight="1">
      <c r="A12" s="133"/>
      <c r="B12" s="29" t="s">
        <v>36</v>
      </c>
      <c r="C12" s="123">
        <f>SUM(C13)</f>
        <v>3500</v>
      </c>
      <c r="D12" s="123">
        <f>SUM(D13)</f>
        <v>3500</v>
      </c>
      <c r="E12" s="123">
        <f>SUM(E13)</f>
        <v>3500</v>
      </c>
      <c r="F12" s="123">
        <f>SUM(F13)</f>
        <v>3500</v>
      </c>
      <c r="G12" s="123">
        <f>SUM(G13)</f>
        <v>3500</v>
      </c>
      <c r="H12" s="333">
        <f>G12/C12</f>
        <v>1</v>
      </c>
      <c r="I12" s="333">
        <f>G12/F12</f>
        <v>1</v>
      </c>
    </row>
    <row r="13" spans="1:9" ht="13.5" customHeight="1">
      <c r="A13" s="133"/>
      <c r="B13" s="135" t="s">
        <v>405</v>
      </c>
      <c r="C13" s="113">
        <v>3500</v>
      </c>
      <c r="D13" s="113">
        <v>3500</v>
      </c>
      <c r="E13" s="113">
        <v>3500</v>
      </c>
      <c r="F13" s="113">
        <v>3500</v>
      </c>
      <c r="G13" s="113">
        <v>3500</v>
      </c>
      <c r="H13" s="333">
        <f aca="true" t="shared" si="0" ref="H13:H75">G13/C13</f>
        <v>1</v>
      </c>
      <c r="I13" s="333">
        <f aca="true" t="shared" si="1" ref="I13:I75">G13/F13</f>
        <v>1</v>
      </c>
    </row>
    <row r="14" spans="1:9" s="108" customFormat="1" ht="13.5" customHeight="1">
      <c r="A14" s="136"/>
      <c r="B14" s="157" t="s">
        <v>39</v>
      </c>
      <c r="C14" s="123">
        <f>SUM(C15:C17)</f>
        <v>199500</v>
      </c>
      <c r="D14" s="123">
        <f>SUM(D15:D17)</f>
        <v>199500</v>
      </c>
      <c r="E14" s="123">
        <f>SUM(E15:E17)</f>
        <v>199500</v>
      </c>
      <c r="F14" s="123">
        <f>SUM(F15:F17)</f>
        <v>199500</v>
      </c>
      <c r="G14" s="123">
        <f>SUM(G15:G17)</f>
        <v>199500</v>
      </c>
      <c r="H14" s="333">
        <f t="shared" si="0"/>
        <v>1</v>
      </c>
      <c r="I14" s="333">
        <f t="shared" si="1"/>
        <v>1</v>
      </c>
    </row>
    <row r="15" spans="1:9" s="108" customFormat="1" ht="13.5" customHeight="1">
      <c r="A15" s="136"/>
      <c r="B15" s="157" t="s">
        <v>402</v>
      </c>
      <c r="C15" s="113">
        <v>190000</v>
      </c>
      <c r="D15" s="113">
        <v>190000</v>
      </c>
      <c r="E15" s="113">
        <v>190000</v>
      </c>
      <c r="F15" s="113">
        <v>190000</v>
      </c>
      <c r="G15" s="113">
        <v>190000</v>
      </c>
      <c r="H15" s="333">
        <f t="shared" si="0"/>
        <v>1</v>
      </c>
      <c r="I15" s="333">
        <f t="shared" si="1"/>
        <v>1</v>
      </c>
    </row>
    <row r="16" spans="1:9" s="108" customFormat="1" ht="13.5" customHeight="1">
      <c r="A16" s="136"/>
      <c r="B16" s="157" t="s">
        <v>404</v>
      </c>
      <c r="C16" s="113">
        <v>7000</v>
      </c>
      <c r="D16" s="113">
        <v>7000</v>
      </c>
      <c r="E16" s="113">
        <v>7000</v>
      </c>
      <c r="F16" s="113">
        <v>7000</v>
      </c>
      <c r="G16" s="113">
        <v>7000</v>
      </c>
      <c r="H16" s="333">
        <f t="shared" si="0"/>
        <v>1</v>
      </c>
      <c r="I16" s="333">
        <f t="shared" si="1"/>
        <v>1</v>
      </c>
    </row>
    <row r="17" spans="1:9" s="108" customFormat="1" ht="13.5" customHeight="1">
      <c r="A17" s="136"/>
      <c r="B17" s="157" t="s">
        <v>81</v>
      </c>
      <c r="C17" s="113">
        <v>2500</v>
      </c>
      <c r="D17" s="113">
        <v>2500</v>
      </c>
      <c r="E17" s="113">
        <v>2500</v>
      </c>
      <c r="F17" s="113">
        <v>2500</v>
      </c>
      <c r="G17" s="113">
        <v>2500</v>
      </c>
      <c r="H17" s="333">
        <f t="shared" si="0"/>
        <v>1</v>
      </c>
      <c r="I17" s="333">
        <f t="shared" si="1"/>
        <v>1</v>
      </c>
    </row>
    <row r="18" spans="1:9" s="108" customFormat="1" ht="13.5" customHeight="1">
      <c r="A18" s="136"/>
      <c r="B18" s="157" t="s">
        <v>406</v>
      </c>
      <c r="C18" s="113">
        <v>273000</v>
      </c>
      <c r="D18" s="113">
        <v>273000</v>
      </c>
      <c r="E18" s="113">
        <v>273000</v>
      </c>
      <c r="F18" s="113">
        <v>273000</v>
      </c>
      <c r="G18" s="113">
        <v>273000</v>
      </c>
      <c r="H18" s="333">
        <f t="shared" si="0"/>
        <v>1</v>
      </c>
      <c r="I18" s="333">
        <f t="shared" si="1"/>
        <v>1</v>
      </c>
    </row>
    <row r="19" spans="1:11" s="108" customFormat="1" ht="13.5" customHeight="1">
      <c r="A19" s="136"/>
      <c r="B19" s="157" t="s">
        <v>40</v>
      </c>
      <c r="C19" s="113">
        <v>2000</v>
      </c>
      <c r="D19" s="113">
        <v>2000</v>
      </c>
      <c r="E19" s="113">
        <v>2000</v>
      </c>
      <c r="F19" s="113">
        <v>2000</v>
      </c>
      <c r="G19" s="113">
        <v>2000</v>
      </c>
      <c r="H19" s="333">
        <f t="shared" si="0"/>
        <v>1</v>
      </c>
      <c r="I19" s="333">
        <f t="shared" si="1"/>
        <v>1</v>
      </c>
      <c r="K19" s="396"/>
    </row>
    <row r="20" spans="1:9" s="108" customFormat="1" ht="13.5" customHeight="1">
      <c r="A20" s="136"/>
      <c r="B20" s="157" t="s">
        <v>457</v>
      </c>
      <c r="C20" s="123">
        <f>SUM(C21:C22)</f>
        <v>890000</v>
      </c>
      <c r="D20" s="123">
        <f>SUM(D21:D22)</f>
        <v>890000</v>
      </c>
      <c r="E20" s="123">
        <f>SUM(E21:E22)</f>
        <v>890000</v>
      </c>
      <c r="F20" s="123">
        <f>SUM(F21:F22)</f>
        <v>890000</v>
      </c>
      <c r="G20" s="123">
        <f>SUM(G21:G22)</f>
        <v>890000</v>
      </c>
      <c r="H20" s="333">
        <f t="shared" si="0"/>
        <v>1</v>
      </c>
      <c r="I20" s="333">
        <f t="shared" si="1"/>
        <v>1</v>
      </c>
    </row>
    <row r="21" spans="1:9" s="108" customFormat="1" ht="13.5" customHeight="1">
      <c r="A21" s="136"/>
      <c r="B21" s="157" t="s">
        <v>41</v>
      </c>
      <c r="C21" s="113">
        <v>410000</v>
      </c>
      <c r="D21" s="113">
        <v>410000</v>
      </c>
      <c r="E21" s="113">
        <v>410000</v>
      </c>
      <c r="F21" s="113">
        <v>410000</v>
      </c>
      <c r="G21" s="113">
        <v>410000</v>
      </c>
      <c r="H21" s="333">
        <f t="shared" si="0"/>
        <v>1</v>
      </c>
      <c r="I21" s="333">
        <f t="shared" si="1"/>
        <v>1</v>
      </c>
    </row>
    <row r="22" spans="1:9" s="108" customFormat="1" ht="12.75" thickBot="1">
      <c r="A22" s="136"/>
      <c r="B22" s="157" t="s">
        <v>42</v>
      </c>
      <c r="C22" s="113">
        <v>480000</v>
      </c>
      <c r="D22" s="113">
        <v>480000</v>
      </c>
      <c r="E22" s="113">
        <v>480000</v>
      </c>
      <c r="F22" s="113">
        <v>480000</v>
      </c>
      <c r="G22" s="113">
        <v>480000</v>
      </c>
      <c r="H22" s="570">
        <f t="shared" si="0"/>
        <v>1</v>
      </c>
      <c r="I22" s="570">
        <f t="shared" si="1"/>
        <v>1</v>
      </c>
    </row>
    <row r="23" spans="1:9" s="108" customFormat="1" ht="12.75" thickBot="1">
      <c r="A23" s="137"/>
      <c r="B23" s="224" t="s">
        <v>220</v>
      </c>
      <c r="C23" s="138">
        <f>SUM(C14+C18+C20)+C19+C12</f>
        <v>1368000</v>
      </c>
      <c r="D23" s="138">
        <f>SUM(D14+D18+D20)+D19+D12</f>
        <v>1368000</v>
      </c>
      <c r="E23" s="138">
        <f>SUM(E14+E18+E20)+E19+E12</f>
        <v>1368000</v>
      </c>
      <c r="F23" s="138">
        <f>SUM(F14+F18+F20)+F19+F12</f>
        <v>1368000</v>
      </c>
      <c r="G23" s="138">
        <f>SUM(G14+G18+G20)+G19+G12</f>
        <v>1368000</v>
      </c>
      <c r="H23" s="579">
        <f t="shared" si="0"/>
        <v>1</v>
      </c>
      <c r="I23" s="579">
        <f t="shared" si="1"/>
        <v>1</v>
      </c>
    </row>
    <row r="24" spans="1:9" s="108" customFormat="1" ht="12.75" thickBot="1">
      <c r="A24" s="136"/>
      <c r="B24" s="119" t="s">
        <v>251</v>
      </c>
      <c r="C24" s="174"/>
      <c r="D24" s="174">
        <v>41574</v>
      </c>
      <c r="E24" s="174">
        <v>41574</v>
      </c>
      <c r="F24" s="174">
        <v>41574</v>
      </c>
      <c r="G24" s="174">
        <v>41574</v>
      </c>
      <c r="H24" s="577"/>
      <c r="I24" s="577">
        <f t="shared" si="1"/>
        <v>1</v>
      </c>
    </row>
    <row r="25" spans="1:9" s="108" customFormat="1" ht="12.75" thickBot="1">
      <c r="A25" s="129"/>
      <c r="B25" s="102" t="s">
        <v>102</v>
      </c>
      <c r="C25" s="138">
        <f>SUM(C23:C24)</f>
        <v>1368000</v>
      </c>
      <c r="D25" s="138">
        <f>SUM(D23:D24)</f>
        <v>1409574</v>
      </c>
      <c r="E25" s="138">
        <f>SUM(E23:E24)</f>
        <v>1409574</v>
      </c>
      <c r="F25" s="138">
        <f>SUM(F23:F24)</f>
        <v>1409574</v>
      </c>
      <c r="G25" s="138">
        <f>SUM(G23:G24)</f>
        <v>1409574</v>
      </c>
      <c r="H25" s="579">
        <f t="shared" si="0"/>
        <v>1.030390350877193</v>
      </c>
      <c r="I25" s="579">
        <f t="shared" si="1"/>
        <v>1</v>
      </c>
    </row>
    <row r="26" spans="1:9" s="108" customFormat="1" ht="13.5" customHeight="1">
      <c r="A26" s="137"/>
      <c r="B26" s="137"/>
      <c r="C26" s="139"/>
      <c r="D26" s="139"/>
      <c r="E26" s="139"/>
      <c r="F26" s="139"/>
      <c r="G26" s="139"/>
      <c r="H26" s="578"/>
      <c r="I26" s="578"/>
    </row>
    <row r="27" spans="1:9" s="108" customFormat="1" ht="13.5" customHeight="1">
      <c r="A27" s="140"/>
      <c r="B27" s="112" t="s">
        <v>290</v>
      </c>
      <c r="C27" s="123">
        <f>SUM(C28:C40)</f>
        <v>1014000</v>
      </c>
      <c r="D27" s="123">
        <f>SUM(D28:D40)</f>
        <v>1014000</v>
      </c>
      <c r="E27" s="123">
        <f>SUM(E28:E40)</f>
        <v>1055574</v>
      </c>
      <c r="F27" s="123">
        <f>SUM(F28:F40)</f>
        <v>1055574</v>
      </c>
      <c r="G27" s="123">
        <f>SUM(G28:G40)</f>
        <v>1055574</v>
      </c>
      <c r="H27" s="333">
        <f t="shared" si="0"/>
        <v>1.041</v>
      </c>
      <c r="I27" s="333">
        <f t="shared" si="1"/>
        <v>1</v>
      </c>
    </row>
    <row r="28" spans="1:9" s="108" customFormat="1" ht="13.5" customHeight="1">
      <c r="A28" s="140"/>
      <c r="B28" s="112" t="s">
        <v>458</v>
      </c>
      <c r="C28" s="113">
        <v>17000</v>
      </c>
      <c r="D28" s="113">
        <v>17000</v>
      </c>
      <c r="E28" s="113">
        <v>17000</v>
      </c>
      <c r="F28" s="113">
        <v>17000</v>
      </c>
      <c r="G28" s="113">
        <v>17000</v>
      </c>
      <c r="H28" s="333">
        <f t="shared" si="0"/>
        <v>1</v>
      </c>
      <c r="I28" s="333">
        <f t="shared" si="1"/>
        <v>1</v>
      </c>
    </row>
    <row r="29" spans="1:9" s="108" customFormat="1" ht="13.5" customHeight="1">
      <c r="A29" s="140"/>
      <c r="B29" s="157" t="s">
        <v>460</v>
      </c>
      <c r="C29" s="113">
        <v>200000</v>
      </c>
      <c r="D29" s="113">
        <v>200000</v>
      </c>
      <c r="E29" s="113">
        <v>200000</v>
      </c>
      <c r="F29" s="113">
        <v>200000</v>
      </c>
      <c r="G29" s="113">
        <v>200000</v>
      </c>
      <c r="H29" s="333">
        <f t="shared" si="0"/>
        <v>1</v>
      </c>
      <c r="I29" s="333">
        <f t="shared" si="1"/>
        <v>1</v>
      </c>
    </row>
    <row r="30" spans="1:9" s="108" customFormat="1" ht="13.5" customHeight="1">
      <c r="A30" s="140"/>
      <c r="B30" s="157" t="s">
        <v>157</v>
      </c>
      <c r="C30" s="113">
        <v>100000</v>
      </c>
      <c r="D30" s="113">
        <v>100000</v>
      </c>
      <c r="E30" s="113">
        <v>100000</v>
      </c>
      <c r="F30" s="113">
        <v>100000</v>
      </c>
      <c r="G30" s="113">
        <v>100000</v>
      </c>
      <c r="H30" s="333">
        <f t="shared" si="0"/>
        <v>1</v>
      </c>
      <c r="I30" s="333">
        <f t="shared" si="1"/>
        <v>1</v>
      </c>
    </row>
    <row r="31" spans="1:9" s="108" customFormat="1" ht="13.5" customHeight="1">
      <c r="A31" s="140"/>
      <c r="B31" s="157" t="s">
        <v>70</v>
      </c>
      <c r="C31" s="113">
        <v>17000</v>
      </c>
      <c r="D31" s="113">
        <v>17000</v>
      </c>
      <c r="E31" s="113">
        <v>17000</v>
      </c>
      <c r="F31" s="113">
        <v>17000</v>
      </c>
      <c r="G31" s="113">
        <v>17000</v>
      </c>
      <c r="H31" s="333">
        <f t="shared" si="0"/>
        <v>1</v>
      </c>
      <c r="I31" s="333">
        <f t="shared" si="1"/>
        <v>1</v>
      </c>
    </row>
    <row r="32" spans="1:9" s="108" customFormat="1" ht="13.5" customHeight="1">
      <c r="A32" s="140"/>
      <c r="B32" s="157" t="s">
        <v>461</v>
      </c>
      <c r="C32" s="113">
        <v>90000</v>
      </c>
      <c r="D32" s="113">
        <v>90000</v>
      </c>
      <c r="E32" s="113">
        <v>90000</v>
      </c>
      <c r="F32" s="113">
        <v>90000</v>
      </c>
      <c r="G32" s="113">
        <v>90000</v>
      </c>
      <c r="H32" s="333">
        <f t="shared" si="0"/>
        <v>1</v>
      </c>
      <c r="I32" s="333">
        <f t="shared" si="1"/>
        <v>1</v>
      </c>
    </row>
    <row r="33" spans="1:9" s="108" customFormat="1" ht="13.5" customHeight="1">
      <c r="A33" s="140"/>
      <c r="B33" s="112" t="s">
        <v>462</v>
      </c>
      <c r="C33" s="113">
        <v>2500</v>
      </c>
      <c r="D33" s="113">
        <v>2500</v>
      </c>
      <c r="E33" s="113">
        <v>2500</v>
      </c>
      <c r="F33" s="113">
        <v>2500</v>
      </c>
      <c r="G33" s="113">
        <v>2500</v>
      </c>
      <c r="H33" s="333">
        <f t="shared" si="0"/>
        <v>1</v>
      </c>
      <c r="I33" s="333">
        <f t="shared" si="1"/>
        <v>1</v>
      </c>
    </row>
    <row r="34" spans="1:9" s="108" customFormat="1" ht="13.5" customHeight="1">
      <c r="A34" s="140"/>
      <c r="B34" s="112" t="s">
        <v>463</v>
      </c>
      <c r="C34" s="113">
        <v>7500</v>
      </c>
      <c r="D34" s="113">
        <v>7500</v>
      </c>
      <c r="E34" s="113">
        <v>7500</v>
      </c>
      <c r="F34" s="113">
        <v>7500</v>
      </c>
      <c r="G34" s="113">
        <v>7500</v>
      </c>
      <c r="H34" s="333">
        <f t="shared" si="0"/>
        <v>1</v>
      </c>
      <c r="I34" s="333">
        <f t="shared" si="1"/>
        <v>1</v>
      </c>
    </row>
    <row r="35" spans="1:9" s="108" customFormat="1" ht="13.5" customHeight="1">
      <c r="A35" s="140"/>
      <c r="B35" s="112" t="s">
        <v>464</v>
      </c>
      <c r="C35" s="113">
        <v>139000</v>
      </c>
      <c r="D35" s="113">
        <v>139000</v>
      </c>
      <c r="E35" s="113">
        <v>139000</v>
      </c>
      <c r="F35" s="113">
        <v>139000</v>
      </c>
      <c r="G35" s="113">
        <v>139000</v>
      </c>
      <c r="H35" s="333">
        <f t="shared" si="0"/>
        <v>1</v>
      </c>
      <c r="I35" s="333">
        <f t="shared" si="1"/>
        <v>1</v>
      </c>
    </row>
    <row r="36" spans="1:9" s="108" customFormat="1" ht="13.5" customHeight="1">
      <c r="A36" s="140"/>
      <c r="B36" s="112" t="s">
        <v>465</v>
      </c>
      <c r="C36" s="113">
        <v>276000</v>
      </c>
      <c r="D36" s="113">
        <v>276000</v>
      </c>
      <c r="E36" s="113">
        <v>276000</v>
      </c>
      <c r="F36" s="113">
        <v>276000</v>
      </c>
      <c r="G36" s="113">
        <v>276000</v>
      </c>
      <c r="H36" s="333">
        <f t="shared" si="0"/>
        <v>1</v>
      </c>
      <c r="I36" s="333">
        <f t="shared" si="1"/>
        <v>1</v>
      </c>
    </row>
    <row r="37" spans="1:9" s="108" customFormat="1" ht="13.5" customHeight="1">
      <c r="A37" s="140"/>
      <c r="B37" s="112" t="s">
        <v>688</v>
      </c>
      <c r="C37" s="113">
        <v>2000</v>
      </c>
      <c r="D37" s="113">
        <v>2000</v>
      </c>
      <c r="E37" s="113">
        <v>2000</v>
      </c>
      <c r="F37" s="113">
        <v>2000</v>
      </c>
      <c r="G37" s="113">
        <v>2000</v>
      </c>
      <c r="H37" s="333">
        <f t="shared" si="0"/>
        <v>1</v>
      </c>
      <c r="I37" s="333">
        <f t="shared" si="1"/>
        <v>1</v>
      </c>
    </row>
    <row r="38" spans="1:9" s="108" customFormat="1" ht="13.5" customHeight="1">
      <c r="A38" s="140"/>
      <c r="B38" s="112" t="s">
        <v>689</v>
      </c>
      <c r="C38" s="113">
        <v>20000</v>
      </c>
      <c r="D38" s="113">
        <v>20000</v>
      </c>
      <c r="E38" s="113">
        <v>20000</v>
      </c>
      <c r="F38" s="113">
        <v>20000</v>
      </c>
      <c r="G38" s="113">
        <v>20000</v>
      </c>
      <c r="H38" s="333">
        <f t="shared" si="0"/>
        <v>1</v>
      </c>
      <c r="I38" s="333">
        <f t="shared" si="1"/>
        <v>1</v>
      </c>
    </row>
    <row r="39" spans="1:9" s="108" customFormat="1" ht="13.5" customHeight="1">
      <c r="A39" s="140"/>
      <c r="B39" s="112" t="s">
        <v>261</v>
      </c>
      <c r="C39" s="113"/>
      <c r="D39" s="113"/>
      <c r="E39" s="113">
        <v>41574</v>
      </c>
      <c r="F39" s="113">
        <v>41574</v>
      </c>
      <c r="G39" s="113">
        <v>41574</v>
      </c>
      <c r="H39" s="333"/>
      <c r="I39" s="333">
        <f t="shared" si="1"/>
        <v>1</v>
      </c>
    </row>
    <row r="40" spans="1:9" s="108" customFormat="1" ht="13.5" customHeight="1">
      <c r="A40" s="140"/>
      <c r="B40" s="112" t="s">
        <v>690</v>
      </c>
      <c r="C40" s="163">
        <v>143000</v>
      </c>
      <c r="D40" s="163">
        <v>143000</v>
      </c>
      <c r="E40" s="163">
        <v>143000</v>
      </c>
      <c r="F40" s="163">
        <v>143000</v>
      </c>
      <c r="G40" s="163">
        <v>143000</v>
      </c>
      <c r="H40" s="333">
        <f t="shared" si="0"/>
        <v>1</v>
      </c>
      <c r="I40" s="333">
        <f t="shared" si="1"/>
        <v>1</v>
      </c>
    </row>
    <row r="41" spans="1:9" s="108" customFormat="1" ht="13.5" customHeight="1">
      <c r="A41" s="140"/>
      <c r="B41" s="10" t="s">
        <v>395</v>
      </c>
      <c r="C41" s="79"/>
      <c r="D41" s="79"/>
      <c r="E41" s="79"/>
      <c r="F41" s="79"/>
      <c r="G41" s="79"/>
      <c r="H41" s="333"/>
      <c r="I41" s="333"/>
    </row>
    <row r="42" spans="1:9" s="108" customFormat="1" ht="13.5" customHeight="1" thickBot="1">
      <c r="A42" s="140"/>
      <c r="B42" s="95" t="s">
        <v>291</v>
      </c>
      <c r="C42" s="167"/>
      <c r="D42" s="167"/>
      <c r="E42" s="167"/>
      <c r="F42" s="167"/>
      <c r="G42" s="167"/>
      <c r="H42" s="570"/>
      <c r="I42" s="570"/>
    </row>
    <row r="43" spans="1:9" s="108" customFormat="1" ht="12.75" thickBot="1">
      <c r="A43" s="142"/>
      <c r="B43" s="102" t="s">
        <v>209</v>
      </c>
      <c r="C43" s="138">
        <f>SUM(C28:C41)</f>
        <v>1014000</v>
      </c>
      <c r="D43" s="138">
        <f>SUM(D28:D41)</f>
        <v>1014000</v>
      </c>
      <c r="E43" s="138">
        <f>SUM(E28:E41)</f>
        <v>1055574</v>
      </c>
      <c r="F43" s="138">
        <f>SUM(F28:F41)</f>
        <v>1055574</v>
      </c>
      <c r="G43" s="138">
        <f>SUM(G28:G41)</f>
        <v>1055574</v>
      </c>
      <c r="H43" s="579">
        <f t="shared" si="0"/>
        <v>1.041</v>
      </c>
      <c r="I43" s="579">
        <f t="shared" si="1"/>
        <v>1</v>
      </c>
    </row>
    <row r="44" spans="1:9" s="108" customFormat="1" ht="12">
      <c r="A44" s="142"/>
      <c r="B44" s="112" t="s">
        <v>24</v>
      </c>
      <c r="C44" s="114">
        <v>224000</v>
      </c>
      <c r="D44" s="114">
        <v>224000</v>
      </c>
      <c r="E44" s="114">
        <v>224000</v>
      </c>
      <c r="F44" s="114">
        <v>224000</v>
      </c>
      <c r="G44" s="114">
        <v>224000</v>
      </c>
      <c r="H44" s="578">
        <f t="shared" si="0"/>
        <v>1</v>
      </c>
      <c r="I44" s="578">
        <f t="shared" si="1"/>
        <v>1</v>
      </c>
    </row>
    <row r="45" spans="1:9" s="108" customFormat="1" ht="12">
      <c r="A45" s="142"/>
      <c r="B45" s="118" t="s">
        <v>250</v>
      </c>
      <c r="C45" s="114"/>
      <c r="D45" s="114">
        <v>41574</v>
      </c>
      <c r="E45" s="114"/>
      <c r="F45" s="114"/>
      <c r="G45" s="114"/>
      <c r="H45" s="333"/>
      <c r="I45" s="333"/>
    </row>
    <row r="46" spans="1:9" s="108" customFormat="1" ht="12">
      <c r="A46" s="142"/>
      <c r="B46" s="95" t="s">
        <v>10</v>
      </c>
      <c r="C46" s="114"/>
      <c r="D46" s="114"/>
      <c r="E46" s="114"/>
      <c r="F46" s="114"/>
      <c r="G46" s="114"/>
      <c r="H46" s="333"/>
      <c r="I46" s="333"/>
    </row>
    <row r="47" spans="1:9" s="108" customFormat="1" ht="12.75" thickBot="1">
      <c r="A47" s="142"/>
      <c r="B47" s="119" t="s">
        <v>150</v>
      </c>
      <c r="C47" s="319">
        <v>130000</v>
      </c>
      <c r="D47" s="319">
        <v>130000</v>
      </c>
      <c r="E47" s="319">
        <v>130000</v>
      </c>
      <c r="F47" s="319">
        <v>130000</v>
      </c>
      <c r="G47" s="319">
        <v>130000</v>
      </c>
      <c r="H47" s="570">
        <f t="shared" si="0"/>
        <v>1</v>
      </c>
      <c r="I47" s="570">
        <f t="shared" si="1"/>
        <v>1</v>
      </c>
    </row>
    <row r="48" spans="1:9" s="108" customFormat="1" ht="12.75" thickBot="1">
      <c r="A48" s="86"/>
      <c r="B48" s="101" t="s">
        <v>102</v>
      </c>
      <c r="C48" s="9">
        <f>SUM(C43:C47)</f>
        <v>1368000</v>
      </c>
      <c r="D48" s="9">
        <f>SUM(D43:D47)</f>
        <v>1409574</v>
      </c>
      <c r="E48" s="9">
        <f>SUM(E43:E47)</f>
        <v>1409574</v>
      </c>
      <c r="F48" s="9">
        <f>SUM(F43:F47)</f>
        <v>1409574</v>
      </c>
      <c r="G48" s="9">
        <f>SUM(G43:G47)</f>
        <v>1409574</v>
      </c>
      <c r="H48" s="579">
        <f t="shared" si="0"/>
        <v>1.030390350877193</v>
      </c>
      <c r="I48" s="579">
        <f t="shared" si="1"/>
        <v>1</v>
      </c>
    </row>
    <row r="49" spans="1:9" ht="12.75">
      <c r="A49" s="146">
        <v>3085</v>
      </c>
      <c r="B49" s="147" t="s">
        <v>691</v>
      </c>
      <c r="C49" s="248"/>
      <c r="D49" s="248"/>
      <c r="E49" s="248"/>
      <c r="F49" s="248"/>
      <c r="G49" s="248"/>
      <c r="H49" s="578"/>
      <c r="I49" s="578"/>
    </row>
    <row r="50" spans="1:9" s="108" customFormat="1" ht="12">
      <c r="A50" s="136"/>
      <c r="B50" s="29" t="s">
        <v>36</v>
      </c>
      <c r="C50" s="113">
        <f>SUM(C51:C52)</f>
        <v>1600</v>
      </c>
      <c r="D50" s="113">
        <f>SUM(D51:D52)</f>
        <v>1600</v>
      </c>
      <c r="E50" s="113">
        <f>SUM(E51:E52)</f>
        <v>1600</v>
      </c>
      <c r="F50" s="113">
        <f>SUM(F51:F52)</f>
        <v>1600</v>
      </c>
      <c r="G50" s="113">
        <f>SUM(G51:G52)</f>
        <v>1600</v>
      </c>
      <c r="H50" s="333">
        <f t="shared" si="0"/>
        <v>1</v>
      </c>
      <c r="I50" s="333">
        <f t="shared" si="1"/>
        <v>1</v>
      </c>
    </row>
    <row r="51" spans="1:9" s="108" customFormat="1" ht="12">
      <c r="A51" s="136"/>
      <c r="B51" s="157" t="s">
        <v>82</v>
      </c>
      <c r="C51" s="113"/>
      <c r="D51" s="113"/>
      <c r="E51" s="113"/>
      <c r="F51" s="113"/>
      <c r="G51" s="113"/>
      <c r="H51" s="333"/>
      <c r="I51" s="333"/>
    </row>
    <row r="52" spans="1:9" s="108" customFormat="1" ht="12">
      <c r="A52" s="136"/>
      <c r="B52" s="157" t="s">
        <v>83</v>
      </c>
      <c r="C52" s="113">
        <v>1600</v>
      </c>
      <c r="D52" s="113">
        <v>1600</v>
      </c>
      <c r="E52" s="113">
        <v>1600</v>
      </c>
      <c r="F52" s="113">
        <v>1600</v>
      </c>
      <c r="G52" s="113">
        <v>1600</v>
      </c>
      <c r="H52" s="333">
        <f t="shared" si="0"/>
        <v>1</v>
      </c>
      <c r="I52" s="333">
        <f t="shared" si="1"/>
        <v>1</v>
      </c>
    </row>
    <row r="53" spans="1:9" s="108" customFormat="1" ht="13.5" customHeight="1">
      <c r="A53" s="136"/>
      <c r="B53" s="157" t="s">
        <v>406</v>
      </c>
      <c r="C53" s="113">
        <v>52540</v>
      </c>
      <c r="D53" s="113">
        <v>52540</v>
      </c>
      <c r="E53" s="113">
        <v>52540</v>
      </c>
      <c r="F53" s="113">
        <v>52540</v>
      </c>
      <c r="G53" s="113">
        <v>52540</v>
      </c>
      <c r="H53" s="333">
        <f t="shared" si="0"/>
        <v>1</v>
      </c>
      <c r="I53" s="333">
        <f t="shared" si="1"/>
        <v>1</v>
      </c>
    </row>
    <row r="54" spans="1:9" s="108" customFormat="1" ht="13.5" customHeight="1">
      <c r="A54" s="136"/>
      <c r="B54" s="157" t="s">
        <v>40</v>
      </c>
      <c r="C54" s="113"/>
      <c r="D54" s="113"/>
      <c r="E54" s="113"/>
      <c r="F54" s="113"/>
      <c r="G54" s="113"/>
      <c r="H54" s="333"/>
      <c r="I54" s="333"/>
    </row>
    <row r="55" spans="1:9" s="108" customFormat="1" ht="13.5" customHeight="1">
      <c r="A55" s="136"/>
      <c r="B55" s="157" t="s">
        <v>260</v>
      </c>
      <c r="C55" s="113">
        <f>SUM(C56:C56)</f>
        <v>208560</v>
      </c>
      <c r="D55" s="113">
        <f>SUM(D56:D56)</f>
        <v>208560</v>
      </c>
      <c r="E55" s="113">
        <f>SUM(E56:E56)</f>
        <v>208560</v>
      </c>
      <c r="F55" s="113">
        <f>SUM(F56:F56)</f>
        <v>208560</v>
      </c>
      <c r="G55" s="113">
        <f>SUM(G56:G56)</f>
        <v>208560</v>
      </c>
      <c r="H55" s="333">
        <f t="shared" si="0"/>
        <v>1</v>
      </c>
      <c r="I55" s="333">
        <f t="shared" si="1"/>
        <v>1</v>
      </c>
    </row>
    <row r="56" spans="1:9" s="108" customFormat="1" ht="12">
      <c r="A56" s="136"/>
      <c r="B56" s="157" t="s">
        <v>137</v>
      </c>
      <c r="C56" s="113">
        <v>208560</v>
      </c>
      <c r="D56" s="113">
        <v>208560</v>
      </c>
      <c r="E56" s="113">
        <v>208560</v>
      </c>
      <c r="F56" s="113">
        <v>208560</v>
      </c>
      <c r="G56" s="113">
        <v>208560</v>
      </c>
      <c r="H56" s="333">
        <f t="shared" si="0"/>
        <v>1</v>
      </c>
      <c r="I56" s="333">
        <f t="shared" si="1"/>
        <v>1</v>
      </c>
    </row>
    <row r="57" spans="1:9" s="108" customFormat="1" ht="12">
      <c r="A57" s="136"/>
      <c r="B57" s="157" t="s">
        <v>664</v>
      </c>
      <c r="C57" s="381">
        <v>90000</v>
      </c>
      <c r="D57" s="381">
        <v>100600</v>
      </c>
      <c r="E57" s="381">
        <v>186389</v>
      </c>
      <c r="F57" s="381">
        <v>186389</v>
      </c>
      <c r="G57" s="381">
        <v>186389</v>
      </c>
      <c r="H57" s="333">
        <f t="shared" si="0"/>
        <v>2.070988888888889</v>
      </c>
      <c r="I57" s="333">
        <f t="shared" si="1"/>
        <v>1</v>
      </c>
    </row>
    <row r="58" spans="1:9" s="108" customFormat="1" ht="12.75" thickBot="1">
      <c r="A58" s="136"/>
      <c r="B58" s="112" t="s">
        <v>46</v>
      </c>
      <c r="C58" s="302">
        <v>18300</v>
      </c>
      <c r="D58" s="302">
        <v>18300</v>
      </c>
      <c r="E58" s="302">
        <v>18300</v>
      </c>
      <c r="F58" s="302">
        <v>18300</v>
      </c>
      <c r="G58" s="302">
        <v>18300</v>
      </c>
      <c r="H58" s="570">
        <f t="shared" si="0"/>
        <v>1</v>
      </c>
      <c r="I58" s="570">
        <f t="shared" si="1"/>
        <v>1</v>
      </c>
    </row>
    <row r="59" spans="1:9" s="108" customFormat="1" ht="12.75" thickBot="1">
      <c r="A59" s="137"/>
      <c r="B59" s="224" t="s">
        <v>220</v>
      </c>
      <c r="C59" s="416">
        <f>SUM(C50+C53+C54+C55+C57+C58)</f>
        <v>371000</v>
      </c>
      <c r="D59" s="416">
        <f>SUM(D50+D53+D54+D55+D57+D58)</f>
        <v>381600</v>
      </c>
      <c r="E59" s="416">
        <f>SUM(E50+E53+E54+E55+E57+E58)</f>
        <v>467389</v>
      </c>
      <c r="F59" s="416">
        <f>SUM(F50+F53+F54+F55+F57+F58)</f>
        <v>467389</v>
      </c>
      <c r="G59" s="416">
        <f>SUM(G50+G53+G54+G55+G57+G58)</f>
        <v>467389</v>
      </c>
      <c r="H59" s="579">
        <f t="shared" si="0"/>
        <v>1.2598086253369272</v>
      </c>
      <c r="I59" s="579">
        <f t="shared" si="1"/>
        <v>1</v>
      </c>
    </row>
    <row r="60" spans="1:9" s="108" customFormat="1" ht="12.75" thickBot="1">
      <c r="A60" s="136"/>
      <c r="B60" s="119" t="s">
        <v>251</v>
      </c>
      <c r="C60" s="303"/>
      <c r="D60" s="303">
        <v>-6552</v>
      </c>
      <c r="E60" s="303">
        <v>-6552</v>
      </c>
      <c r="F60" s="303">
        <v>-6552</v>
      </c>
      <c r="G60" s="303">
        <v>-6552</v>
      </c>
      <c r="H60" s="577"/>
      <c r="I60" s="577">
        <f t="shared" si="1"/>
        <v>1</v>
      </c>
    </row>
    <row r="61" spans="1:9" s="108" customFormat="1" ht="13.5" customHeight="1" thickBot="1">
      <c r="A61" s="129"/>
      <c r="B61" s="101" t="s">
        <v>102</v>
      </c>
      <c r="C61" s="138">
        <f>SUM(C59:C60)</f>
        <v>371000</v>
      </c>
      <c r="D61" s="138">
        <f>SUM(D59:D60)</f>
        <v>375048</v>
      </c>
      <c r="E61" s="138">
        <f>SUM(E59:E60)</f>
        <v>460837</v>
      </c>
      <c r="F61" s="138">
        <f>SUM(F59:F60)</f>
        <v>460837</v>
      </c>
      <c r="G61" s="138">
        <f>SUM(G59:G60)</f>
        <v>460837</v>
      </c>
      <c r="H61" s="579">
        <f t="shared" si="0"/>
        <v>1.2421482479784367</v>
      </c>
      <c r="I61" s="579">
        <f t="shared" si="1"/>
        <v>1</v>
      </c>
    </row>
    <row r="62" spans="1:9" s="108" customFormat="1" ht="13.5" customHeight="1">
      <c r="A62" s="137"/>
      <c r="B62" s="89"/>
      <c r="C62" s="139"/>
      <c r="D62" s="139"/>
      <c r="E62" s="139"/>
      <c r="F62" s="139"/>
      <c r="G62" s="139"/>
      <c r="H62" s="578"/>
      <c r="I62" s="578"/>
    </row>
    <row r="63" spans="1:9" s="108" customFormat="1" ht="13.5" customHeight="1">
      <c r="A63" s="140"/>
      <c r="B63" s="112" t="s">
        <v>290</v>
      </c>
      <c r="C63" s="123">
        <f>SUM(C64:C68)</f>
        <v>238000</v>
      </c>
      <c r="D63" s="123">
        <f>SUM(D64:D68)</f>
        <v>242048</v>
      </c>
      <c r="E63" s="123">
        <f>SUM(E64:E68)</f>
        <v>309122</v>
      </c>
      <c r="F63" s="123">
        <f>SUM(F64:F68)</f>
        <v>309122</v>
      </c>
      <c r="G63" s="123">
        <f>SUM(G64:G68)</f>
        <v>309122</v>
      </c>
      <c r="H63" s="333">
        <f t="shared" si="0"/>
        <v>1.2988319327731093</v>
      </c>
      <c r="I63" s="333">
        <f t="shared" si="1"/>
        <v>1</v>
      </c>
    </row>
    <row r="64" spans="1:9" s="108" customFormat="1" ht="13.5" customHeight="1">
      <c r="A64" s="140"/>
      <c r="B64" s="112" t="s">
        <v>692</v>
      </c>
      <c r="C64" s="113">
        <v>115200</v>
      </c>
      <c r="D64" s="113">
        <v>119248</v>
      </c>
      <c r="E64" s="113">
        <v>186322</v>
      </c>
      <c r="F64" s="113">
        <v>186322</v>
      </c>
      <c r="G64" s="113">
        <v>186322</v>
      </c>
      <c r="H64" s="333">
        <f t="shared" si="0"/>
        <v>1.6173784722222222</v>
      </c>
      <c r="I64" s="333">
        <f t="shared" si="1"/>
        <v>1</v>
      </c>
    </row>
    <row r="65" spans="1:9" s="108" customFormat="1" ht="13.5" customHeight="1">
      <c r="A65" s="140"/>
      <c r="B65" s="112" t="s">
        <v>693</v>
      </c>
      <c r="C65" s="113">
        <v>16000</v>
      </c>
      <c r="D65" s="113">
        <v>16000</v>
      </c>
      <c r="E65" s="113">
        <v>16000</v>
      </c>
      <c r="F65" s="113">
        <v>16000</v>
      </c>
      <c r="G65" s="113">
        <v>16000</v>
      </c>
      <c r="H65" s="333">
        <f t="shared" si="0"/>
        <v>1</v>
      </c>
      <c r="I65" s="333">
        <f t="shared" si="1"/>
        <v>1</v>
      </c>
    </row>
    <row r="66" spans="1:9" s="108" customFormat="1" ht="12">
      <c r="A66" s="140"/>
      <c r="B66" s="112" t="s">
        <v>694</v>
      </c>
      <c r="C66" s="113">
        <v>48000</v>
      </c>
      <c r="D66" s="113">
        <v>48000</v>
      </c>
      <c r="E66" s="113">
        <v>48000</v>
      </c>
      <c r="F66" s="113">
        <v>48000</v>
      </c>
      <c r="G66" s="113">
        <v>48000</v>
      </c>
      <c r="H66" s="333">
        <f t="shared" si="0"/>
        <v>1</v>
      </c>
      <c r="I66" s="333">
        <f t="shared" si="1"/>
        <v>1</v>
      </c>
    </row>
    <row r="67" spans="1:9" s="108" customFormat="1" ht="12">
      <c r="A67" s="140"/>
      <c r="B67" s="112" t="s">
        <v>695</v>
      </c>
      <c r="C67" s="113">
        <v>11200</v>
      </c>
      <c r="D67" s="113">
        <v>11200</v>
      </c>
      <c r="E67" s="113">
        <v>11200</v>
      </c>
      <c r="F67" s="113">
        <v>11200</v>
      </c>
      <c r="G67" s="113">
        <v>11200</v>
      </c>
      <c r="H67" s="333">
        <f t="shared" si="0"/>
        <v>1</v>
      </c>
      <c r="I67" s="333">
        <f t="shared" si="1"/>
        <v>1</v>
      </c>
    </row>
    <row r="68" spans="1:9" s="108" customFormat="1" ht="13.5" customHeight="1">
      <c r="A68" s="140"/>
      <c r="B68" s="112" t="s">
        <v>89</v>
      </c>
      <c r="C68" s="113">
        <v>47600</v>
      </c>
      <c r="D68" s="113">
        <v>47600</v>
      </c>
      <c r="E68" s="113">
        <v>47600</v>
      </c>
      <c r="F68" s="113">
        <v>47600</v>
      </c>
      <c r="G68" s="113">
        <v>47600</v>
      </c>
      <c r="H68" s="333">
        <f t="shared" si="0"/>
        <v>1</v>
      </c>
      <c r="I68" s="333">
        <f t="shared" si="1"/>
        <v>1</v>
      </c>
    </row>
    <row r="69" spans="1:9" s="108" customFormat="1" ht="13.5" customHeight="1">
      <c r="A69" s="140"/>
      <c r="B69" s="285" t="s">
        <v>68</v>
      </c>
      <c r="C69" s="280"/>
      <c r="D69" s="280"/>
      <c r="E69" s="280"/>
      <c r="F69" s="280"/>
      <c r="G69" s="280"/>
      <c r="H69" s="333"/>
      <c r="I69" s="333"/>
    </row>
    <row r="70" spans="1:9" s="108" customFormat="1" ht="13.5" customHeight="1">
      <c r="A70" s="140"/>
      <c r="B70" s="10" t="s">
        <v>395</v>
      </c>
      <c r="C70" s="280"/>
      <c r="D70" s="280"/>
      <c r="E70" s="280"/>
      <c r="F70" s="280"/>
      <c r="G70" s="280"/>
      <c r="H70" s="333"/>
      <c r="I70" s="333"/>
    </row>
    <row r="71" spans="1:9" s="108" customFormat="1" ht="12">
      <c r="A71" s="140"/>
      <c r="B71" s="118" t="s">
        <v>291</v>
      </c>
      <c r="C71" s="123">
        <f>SUM(C72:C74)</f>
        <v>133000</v>
      </c>
      <c r="D71" s="123">
        <f>SUM(D72:D74)</f>
        <v>133000</v>
      </c>
      <c r="E71" s="123">
        <f>SUM(E72:E74)</f>
        <v>151715</v>
      </c>
      <c r="F71" s="123">
        <f>SUM(F72:F74)</f>
        <v>151715</v>
      </c>
      <c r="G71" s="123">
        <f>SUM(G72:G74)</f>
        <v>151715</v>
      </c>
      <c r="H71" s="333">
        <f t="shared" si="0"/>
        <v>1.1407142857142858</v>
      </c>
      <c r="I71" s="333">
        <f t="shared" si="1"/>
        <v>1</v>
      </c>
    </row>
    <row r="72" spans="1:9" s="108" customFormat="1" ht="12">
      <c r="A72" s="140"/>
      <c r="B72" s="118" t="s">
        <v>697</v>
      </c>
      <c r="C72" s="113">
        <v>133000</v>
      </c>
      <c r="D72" s="113">
        <v>133000</v>
      </c>
      <c r="E72" s="113">
        <v>151715</v>
      </c>
      <c r="F72" s="113">
        <v>151715</v>
      </c>
      <c r="G72" s="113">
        <v>151715</v>
      </c>
      <c r="H72" s="333">
        <f t="shared" si="0"/>
        <v>1.1407142857142858</v>
      </c>
      <c r="I72" s="333">
        <f t="shared" si="1"/>
        <v>1</v>
      </c>
    </row>
    <row r="73" spans="1:9" s="108" customFormat="1" ht="13.5" customHeight="1">
      <c r="A73" s="140"/>
      <c r="B73" s="118" t="s">
        <v>698</v>
      </c>
      <c r="C73" s="114"/>
      <c r="D73" s="114"/>
      <c r="E73" s="114"/>
      <c r="F73" s="114"/>
      <c r="G73" s="114"/>
      <c r="H73" s="333"/>
      <c r="I73" s="333"/>
    </row>
    <row r="74" spans="1:9" s="108" customFormat="1" ht="13.5" customHeight="1" thickBot="1">
      <c r="A74" s="140"/>
      <c r="B74" s="95" t="s">
        <v>696</v>
      </c>
      <c r="C74" s="302"/>
      <c r="D74" s="302"/>
      <c r="E74" s="302"/>
      <c r="F74" s="302"/>
      <c r="G74" s="302"/>
      <c r="H74" s="570"/>
      <c r="I74" s="570"/>
    </row>
    <row r="75" spans="1:9" s="108" customFormat="1" ht="12.75" thickBot="1">
      <c r="A75" s="142"/>
      <c r="B75" s="102" t="s">
        <v>209</v>
      </c>
      <c r="C75" s="138">
        <f>SUM(C63+C71)</f>
        <v>371000</v>
      </c>
      <c r="D75" s="138">
        <f>SUM(D63+D71)</f>
        <v>375048</v>
      </c>
      <c r="E75" s="138">
        <f>SUM(E63+E71)</f>
        <v>460837</v>
      </c>
      <c r="F75" s="138">
        <f>SUM(F63+F71)</f>
        <v>460837</v>
      </c>
      <c r="G75" s="138">
        <f>SUM(G63+G71)</f>
        <v>460837</v>
      </c>
      <c r="H75" s="579">
        <f t="shared" si="0"/>
        <v>1.2421482479784367</v>
      </c>
      <c r="I75" s="579">
        <f t="shared" si="1"/>
        <v>1</v>
      </c>
    </row>
    <row r="76" spans="1:9" s="48" customFormat="1" ht="12.75">
      <c r="A76" s="148"/>
      <c r="B76" s="289" t="s">
        <v>24</v>
      </c>
      <c r="C76" s="123"/>
      <c r="D76" s="123"/>
      <c r="E76" s="123"/>
      <c r="F76" s="123"/>
      <c r="G76" s="123"/>
      <c r="H76" s="578"/>
      <c r="I76" s="578"/>
    </row>
    <row r="77" spans="1:9" s="48" customFormat="1" ht="12.75">
      <c r="A77" s="148"/>
      <c r="B77" s="112" t="s">
        <v>10</v>
      </c>
      <c r="C77" s="114"/>
      <c r="D77" s="114"/>
      <c r="E77" s="114"/>
      <c r="F77" s="114"/>
      <c r="G77" s="114"/>
      <c r="H77" s="333"/>
      <c r="I77" s="333"/>
    </row>
    <row r="78" spans="1:9" s="48" customFormat="1" ht="13.5" thickBot="1">
      <c r="A78" s="148"/>
      <c r="B78" s="119" t="s">
        <v>150</v>
      </c>
      <c r="C78" s="124"/>
      <c r="D78" s="124"/>
      <c r="E78" s="124"/>
      <c r="F78" s="124"/>
      <c r="G78" s="124"/>
      <c r="H78" s="570"/>
      <c r="I78" s="570"/>
    </row>
    <row r="79" spans="1:9" ht="13.5" thickBot="1">
      <c r="A79" s="149"/>
      <c r="B79" s="101" t="s">
        <v>102</v>
      </c>
      <c r="C79" s="9">
        <f>SUM(C75:C78)</f>
        <v>371000</v>
      </c>
      <c r="D79" s="9">
        <f>SUM(D75:D78)</f>
        <v>375048</v>
      </c>
      <c r="E79" s="9">
        <f>SUM(E75:E78)</f>
        <v>460837</v>
      </c>
      <c r="F79" s="9">
        <f>SUM(F75:F78)</f>
        <v>460837</v>
      </c>
      <c r="G79" s="9">
        <f>SUM(G75:G78)</f>
        <v>460837</v>
      </c>
      <c r="H79" s="579">
        <f aca="true" t="shared" si="2" ref="H79:H103">G79/C79</f>
        <v>1.2421482479784367</v>
      </c>
      <c r="I79" s="579">
        <f aca="true" t="shared" si="3" ref="I79:I103">G79/F79</f>
        <v>1</v>
      </c>
    </row>
    <row r="80" spans="1:9" ht="12.75">
      <c r="A80" s="133">
        <v>3090</v>
      </c>
      <c r="B80" s="134" t="s">
        <v>669</v>
      </c>
      <c r="C80" s="243"/>
      <c r="D80" s="243"/>
      <c r="E80" s="243"/>
      <c r="F80" s="243"/>
      <c r="G80" s="243"/>
      <c r="H80" s="578"/>
      <c r="I80" s="578"/>
    </row>
    <row r="81" spans="1:9" ht="14.25" customHeight="1">
      <c r="A81" s="133"/>
      <c r="B81" s="387" t="s">
        <v>673</v>
      </c>
      <c r="C81" s="288">
        <f>SUM(C82)</f>
        <v>652512</v>
      </c>
      <c r="D81" s="288">
        <f>SUM(D82)</f>
        <v>652512</v>
      </c>
      <c r="E81" s="288">
        <f>SUM(E82)</f>
        <v>537872</v>
      </c>
      <c r="F81" s="288">
        <f>SUM(F82)</f>
        <v>537872</v>
      </c>
      <c r="G81" s="288">
        <f>SUM(G82)</f>
        <v>314223</v>
      </c>
      <c r="H81" s="333">
        <f t="shared" si="2"/>
        <v>0.4815589598352214</v>
      </c>
      <c r="I81" s="333">
        <f t="shared" si="3"/>
        <v>0.5841966118332986</v>
      </c>
    </row>
    <row r="82" spans="1:9" ht="14.25" customHeight="1">
      <c r="A82" s="133"/>
      <c r="B82" s="387" t="s">
        <v>674</v>
      </c>
      <c r="C82" s="418">
        <v>652512</v>
      </c>
      <c r="D82" s="418">
        <v>652512</v>
      </c>
      <c r="E82" s="418">
        <v>537872</v>
      </c>
      <c r="F82" s="418">
        <v>537872</v>
      </c>
      <c r="G82" s="418">
        <v>314223</v>
      </c>
      <c r="H82" s="333">
        <f t="shared" si="2"/>
        <v>0.4815589598352214</v>
      </c>
      <c r="I82" s="333">
        <f t="shared" si="3"/>
        <v>0.5841966118332986</v>
      </c>
    </row>
    <row r="83" spans="1:9" ht="15.75" customHeight="1">
      <c r="A83" s="133"/>
      <c r="B83" s="29" t="s">
        <v>36</v>
      </c>
      <c r="C83" s="418">
        <f>SUM(C84)</f>
        <v>374019</v>
      </c>
      <c r="D83" s="418">
        <f>SUM(D84)</f>
        <v>374019</v>
      </c>
      <c r="E83" s="418">
        <f>SUM(E84)</f>
        <v>488659</v>
      </c>
      <c r="F83" s="418">
        <f>SUM(F84)</f>
        <v>488659</v>
      </c>
      <c r="G83" s="418">
        <f>SUM(G84)</f>
        <v>527224</v>
      </c>
      <c r="H83" s="333">
        <f t="shared" si="2"/>
        <v>1.4096182279509863</v>
      </c>
      <c r="I83" s="333">
        <f t="shared" si="3"/>
        <v>1.0789200649123418</v>
      </c>
    </row>
    <row r="84" spans="1:9" ht="15" customHeight="1">
      <c r="A84" s="133"/>
      <c r="B84" s="135" t="s">
        <v>670</v>
      </c>
      <c r="C84" s="419">
        <v>374019</v>
      </c>
      <c r="D84" s="419">
        <v>374019</v>
      </c>
      <c r="E84" s="419">
        <v>488659</v>
      </c>
      <c r="F84" s="419">
        <v>488659</v>
      </c>
      <c r="G84" s="419">
        <v>527224</v>
      </c>
      <c r="H84" s="333">
        <f t="shared" si="2"/>
        <v>1.4096182279509863</v>
      </c>
      <c r="I84" s="333">
        <f t="shared" si="3"/>
        <v>1.0789200649123418</v>
      </c>
    </row>
    <row r="85" spans="1:9" ht="15" customHeight="1">
      <c r="A85" s="136"/>
      <c r="B85" s="157" t="s">
        <v>406</v>
      </c>
      <c r="C85" s="419">
        <v>122165</v>
      </c>
      <c r="D85" s="419">
        <v>122165</v>
      </c>
      <c r="E85" s="419">
        <v>122165</v>
      </c>
      <c r="F85" s="419">
        <v>122165</v>
      </c>
      <c r="G85" s="419">
        <v>131803</v>
      </c>
      <c r="H85" s="333">
        <f t="shared" si="2"/>
        <v>1.0788933000450212</v>
      </c>
      <c r="I85" s="333">
        <f t="shared" si="3"/>
        <v>1.0788933000450212</v>
      </c>
    </row>
    <row r="86" spans="1:9" ht="14.25" customHeight="1" thickBot="1">
      <c r="A86" s="136"/>
      <c r="B86" s="157" t="s">
        <v>40</v>
      </c>
      <c r="C86" s="419"/>
      <c r="D86" s="419"/>
      <c r="E86" s="419"/>
      <c r="F86" s="419"/>
      <c r="G86" s="419">
        <v>1351</v>
      </c>
      <c r="H86" s="570"/>
      <c r="I86" s="570"/>
    </row>
    <row r="87" spans="1:9" ht="13.5" customHeight="1" thickBot="1">
      <c r="A87" s="137"/>
      <c r="B87" s="224" t="s">
        <v>220</v>
      </c>
      <c r="C87" s="420">
        <f>SUM(C81+C83+C85)</f>
        <v>1148696</v>
      </c>
      <c r="D87" s="420">
        <f>SUM(D81+D83+D85)</f>
        <v>1148696</v>
      </c>
      <c r="E87" s="420">
        <f>SUM(E81+E83+E85)</f>
        <v>1148696</v>
      </c>
      <c r="F87" s="420">
        <f>SUM(F81+F83+F85)</f>
        <v>1148696</v>
      </c>
      <c r="G87" s="420">
        <f>SUM(G81+G83+G85+G86)</f>
        <v>974601</v>
      </c>
      <c r="H87" s="579">
        <f t="shared" si="2"/>
        <v>0.8484411889655749</v>
      </c>
      <c r="I87" s="579">
        <f t="shared" si="3"/>
        <v>0.8484411889655749</v>
      </c>
    </row>
    <row r="88" spans="1:9" ht="13.5" customHeight="1" thickBot="1">
      <c r="A88" s="136"/>
      <c r="B88" s="119" t="s">
        <v>43</v>
      </c>
      <c r="C88" s="421"/>
      <c r="D88" s="421"/>
      <c r="E88" s="421"/>
      <c r="F88" s="421"/>
      <c r="G88" s="421"/>
      <c r="H88" s="577"/>
      <c r="I88" s="577"/>
    </row>
    <row r="89" spans="1:9" ht="13.5" customHeight="1" thickBot="1">
      <c r="A89" s="129"/>
      <c r="B89" s="102" t="s">
        <v>102</v>
      </c>
      <c r="C89" s="420">
        <f>SUM(C87:C88)</f>
        <v>1148696</v>
      </c>
      <c r="D89" s="420">
        <f>SUM(D87:D88)</f>
        <v>1148696</v>
      </c>
      <c r="E89" s="420">
        <f>SUM(E87:E88)</f>
        <v>1148696</v>
      </c>
      <c r="F89" s="420">
        <f>SUM(F87:F88)</f>
        <v>1148696</v>
      </c>
      <c r="G89" s="420">
        <f>SUM(G87:G88)</f>
        <v>974601</v>
      </c>
      <c r="H89" s="579">
        <f t="shared" si="2"/>
        <v>0.8484411889655749</v>
      </c>
      <c r="I89" s="579">
        <f t="shared" si="3"/>
        <v>0.8484411889655749</v>
      </c>
    </row>
    <row r="90" spans="1:9" ht="13.5" customHeight="1">
      <c r="A90" s="140"/>
      <c r="B90" s="112" t="s">
        <v>290</v>
      </c>
      <c r="C90" s="422"/>
      <c r="D90" s="422"/>
      <c r="E90" s="422"/>
      <c r="F90" s="422"/>
      <c r="G90" s="422"/>
      <c r="H90" s="578"/>
      <c r="I90" s="578"/>
    </row>
    <row r="91" spans="1:9" ht="13.5" customHeight="1">
      <c r="A91" s="140"/>
      <c r="B91" s="112" t="s">
        <v>464</v>
      </c>
      <c r="C91" s="419">
        <v>585223</v>
      </c>
      <c r="D91" s="419">
        <v>585223</v>
      </c>
      <c r="E91" s="419">
        <v>585223</v>
      </c>
      <c r="F91" s="419">
        <v>585223</v>
      </c>
      <c r="G91" s="419">
        <v>585223</v>
      </c>
      <c r="H91" s="333">
        <f t="shared" si="2"/>
        <v>1</v>
      </c>
      <c r="I91" s="333">
        <f t="shared" si="3"/>
        <v>1</v>
      </c>
    </row>
    <row r="92" spans="1:9" ht="13.5" customHeight="1">
      <c r="A92" s="140"/>
      <c r="B92" s="112" t="s">
        <v>688</v>
      </c>
      <c r="C92" s="419">
        <v>6000</v>
      </c>
      <c r="D92" s="419">
        <v>6000</v>
      </c>
      <c r="E92" s="419">
        <v>6000</v>
      </c>
      <c r="F92" s="419">
        <v>6000</v>
      </c>
      <c r="G92" s="419">
        <v>3822</v>
      </c>
      <c r="H92" s="333">
        <f t="shared" si="2"/>
        <v>0.637</v>
      </c>
      <c r="I92" s="333">
        <f t="shared" si="3"/>
        <v>0.637</v>
      </c>
    </row>
    <row r="93" spans="1:9" ht="13.5" customHeight="1">
      <c r="A93" s="140"/>
      <c r="B93" s="112" t="s">
        <v>679</v>
      </c>
      <c r="C93" s="419">
        <v>184672</v>
      </c>
      <c r="D93" s="419">
        <v>184672</v>
      </c>
      <c r="E93" s="419">
        <v>184672</v>
      </c>
      <c r="F93" s="419">
        <v>184672</v>
      </c>
      <c r="G93" s="419">
        <v>4768</v>
      </c>
      <c r="H93" s="333">
        <f t="shared" si="2"/>
        <v>0.02581874891699879</v>
      </c>
      <c r="I93" s="333">
        <f t="shared" si="3"/>
        <v>0.02581874891699879</v>
      </c>
    </row>
    <row r="94" spans="1:9" ht="13.5" customHeight="1">
      <c r="A94" s="140"/>
      <c r="B94" s="112" t="s">
        <v>680</v>
      </c>
      <c r="C94" s="419">
        <v>35385</v>
      </c>
      <c r="D94" s="419">
        <v>35385</v>
      </c>
      <c r="E94" s="419">
        <v>35385</v>
      </c>
      <c r="F94" s="419">
        <v>35385</v>
      </c>
      <c r="G94" s="419"/>
      <c r="H94" s="333">
        <f t="shared" si="2"/>
        <v>0</v>
      </c>
      <c r="I94" s="333">
        <f t="shared" si="3"/>
        <v>0</v>
      </c>
    </row>
    <row r="95" spans="1:9" ht="13.5" customHeight="1">
      <c r="A95" s="140"/>
      <c r="B95" s="112" t="s">
        <v>695</v>
      </c>
      <c r="C95" s="419"/>
      <c r="D95" s="419"/>
      <c r="E95" s="419"/>
      <c r="F95" s="419"/>
      <c r="G95" s="419">
        <v>41966</v>
      </c>
      <c r="H95" s="333"/>
      <c r="I95" s="333"/>
    </row>
    <row r="96" spans="1:9" ht="13.5" customHeight="1">
      <c r="A96" s="140"/>
      <c r="B96" s="112" t="s">
        <v>690</v>
      </c>
      <c r="C96" s="426">
        <v>155152</v>
      </c>
      <c r="D96" s="426">
        <v>155152</v>
      </c>
      <c r="E96" s="426">
        <v>155152</v>
      </c>
      <c r="F96" s="426">
        <v>155152</v>
      </c>
      <c r="G96" s="426">
        <v>156558</v>
      </c>
      <c r="H96" s="333">
        <f t="shared" si="2"/>
        <v>1.0090620810559967</v>
      </c>
      <c r="I96" s="333">
        <f t="shared" si="3"/>
        <v>1.0090620810559967</v>
      </c>
    </row>
    <row r="97" spans="1:9" ht="13.5" customHeight="1">
      <c r="A97" s="140"/>
      <c r="B97" s="10" t="s">
        <v>395</v>
      </c>
      <c r="C97" s="427"/>
      <c r="D97" s="427"/>
      <c r="E97" s="427"/>
      <c r="F97" s="427"/>
      <c r="G97" s="427"/>
      <c r="H97" s="333"/>
      <c r="I97" s="333"/>
    </row>
    <row r="98" spans="1:9" ht="13.5" customHeight="1" thickBot="1">
      <c r="A98" s="140"/>
      <c r="B98" s="95" t="s">
        <v>291</v>
      </c>
      <c r="C98" s="428"/>
      <c r="D98" s="428"/>
      <c r="E98" s="428"/>
      <c r="F98" s="428"/>
      <c r="G98" s="428"/>
      <c r="H98" s="570"/>
      <c r="I98" s="570"/>
    </row>
    <row r="99" spans="1:9" ht="13.5" customHeight="1" thickBot="1">
      <c r="A99" s="142"/>
      <c r="B99" s="102" t="s">
        <v>209</v>
      </c>
      <c r="C99" s="420">
        <f>SUM(C91:C97)</f>
        <v>966432</v>
      </c>
      <c r="D99" s="420">
        <f>SUM(D91:D97)</f>
        <v>966432</v>
      </c>
      <c r="E99" s="420">
        <f>SUM(E91:E97)</f>
        <v>966432</v>
      </c>
      <c r="F99" s="420">
        <f>SUM(F91:F97)</f>
        <v>966432</v>
      </c>
      <c r="G99" s="420">
        <f>SUM(G91:G97)</f>
        <v>792337</v>
      </c>
      <c r="H99" s="579">
        <f t="shared" si="2"/>
        <v>0.8198579931128108</v>
      </c>
      <c r="I99" s="579">
        <f t="shared" si="3"/>
        <v>0.8198579931128108</v>
      </c>
    </row>
    <row r="100" spans="1:9" ht="13.5" customHeight="1">
      <c r="A100" s="142"/>
      <c r="B100" s="112" t="s">
        <v>24</v>
      </c>
      <c r="C100" s="423">
        <v>182264</v>
      </c>
      <c r="D100" s="423">
        <v>182264</v>
      </c>
      <c r="E100" s="423">
        <v>182264</v>
      </c>
      <c r="F100" s="423">
        <v>182264</v>
      </c>
      <c r="G100" s="423">
        <v>182264</v>
      </c>
      <c r="H100" s="578">
        <f t="shared" si="2"/>
        <v>1</v>
      </c>
      <c r="I100" s="578">
        <f t="shared" si="3"/>
        <v>1</v>
      </c>
    </row>
    <row r="101" spans="1:9" ht="13.5" customHeight="1">
      <c r="A101" s="142"/>
      <c r="B101" s="95" t="s">
        <v>10</v>
      </c>
      <c r="C101" s="423"/>
      <c r="D101" s="423"/>
      <c r="E101" s="423"/>
      <c r="F101" s="423"/>
      <c r="G101" s="423"/>
      <c r="H101" s="333"/>
      <c r="I101" s="333"/>
    </row>
    <row r="102" spans="1:9" ht="13.5" customHeight="1" thickBot="1">
      <c r="A102" s="142"/>
      <c r="B102" s="119" t="s">
        <v>150</v>
      </c>
      <c r="C102" s="424"/>
      <c r="D102" s="424"/>
      <c r="E102" s="424"/>
      <c r="F102" s="424"/>
      <c r="G102" s="424"/>
      <c r="H102" s="570"/>
      <c r="I102" s="570"/>
    </row>
    <row r="103" spans="1:9" ht="13.5" customHeight="1" thickBot="1">
      <c r="A103" s="86"/>
      <c r="B103" s="101" t="s">
        <v>102</v>
      </c>
      <c r="C103" s="425">
        <f>SUM(C99:C102)</f>
        <v>1148696</v>
      </c>
      <c r="D103" s="425">
        <f>SUM(D99:D102)</f>
        <v>1148696</v>
      </c>
      <c r="E103" s="425">
        <f>SUM(E99:E102)</f>
        <v>1148696</v>
      </c>
      <c r="F103" s="425">
        <f>SUM(F99:F102)</f>
        <v>1148696</v>
      </c>
      <c r="G103" s="425">
        <f>SUM(G99:G102)</f>
        <v>974601</v>
      </c>
      <c r="H103" s="579">
        <f t="shared" si="2"/>
        <v>0.8484411889655749</v>
      </c>
      <c r="I103" s="579">
        <f t="shared" si="3"/>
        <v>0.8484411889655749</v>
      </c>
    </row>
    <row r="104" spans="3:7" ht="13.5" customHeight="1">
      <c r="C104" s="429"/>
      <c r="D104" s="429"/>
      <c r="E104" s="429"/>
      <c r="F104" s="429"/>
      <c r="G104" s="429"/>
    </row>
    <row r="105" spans="3:7" ht="13.5" customHeight="1">
      <c r="C105" s="429"/>
      <c r="D105" s="429"/>
      <c r="E105" s="429"/>
      <c r="F105" s="429"/>
      <c r="G105" s="429"/>
    </row>
    <row r="106" spans="3:7" ht="13.5" customHeight="1">
      <c r="C106" s="429"/>
      <c r="D106" s="429"/>
      <c r="E106" s="429"/>
      <c r="F106" s="429"/>
      <c r="G106" s="429"/>
    </row>
    <row r="107" spans="3:7" ht="13.5" customHeight="1">
      <c r="C107" s="429"/>
      <c r="D107" s="429"/>
      <c r="E107" s="429"/>
      <c r="F107" s="429"/>
      <c r="G107" s="429"/>
    </row>
    <row r="108" spans="3:7" ht="13.5" customHeight="1">
      <c r="C108" s="429"/>
      <c r="D108" s="429"/>
      <c r="E108" s="429"/>
      <c r="F108" s="429"/>
      <c r="G108" s="429"/>
    </row>
    <row r="109" spans="3:7" ht="13.5" customHeight="1">
      <c r="C109" s="429"/>
      <c r="D109" s="429"/>
      <c r="E109" s="429"/>
      <c r="F109" s="429"/>
      <c r="G109" s="429"/>
    </row>
  </sheetData>
  <mergeCells count="2">
    <mergeCell ref="A3:I3"/>
    <mergeCell ref="A1:I1"/>
  </mergeCells>
  <printOptions horizontalCentered="1" verticalCentered="1"/>
  <pageMargins left="0" right="0" top="0.3937007874015748" bottom="0.5905511811023623" header="0.5118110236220472" footer="0.5118110236220472"/>
  <pageSetup firstPageNumber="39" useFirstPageNumber="1" horizontalDpi="300" verticalDpi="300" orientation="portrait" paperSize="9" scale="70" r:id="rId2"/>
  <headerFooter alignWithMargins="0">
    <oddFooter>&amp;C&amp;P. oldal</oddFooter>
  </headerFooter>
  <rowBreaks count="2" manualBreakCount="2">
    <brk id="48" max="255" man="1"/>
    <brk id="79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3"/>
  <sheetViews>
    <sheetView showZeros="0" workbookViewId="0" topLeftCell="A46">
      <selection activeCell="H65" sqref="H65"/>
    </sheetView>
  </sheetViews>
  <sheetFormatPr defaultColWidth="9.00390625" defaultRowHeight="12.75"/>
  <cols>
    <col min="1" max="1" width="5.25390625" style="107" customWidth="1"/>
    <col min="2" max="2" width="6.875" style="107" customWidth="1"/>
    <col min="3" max="3" width="45.125" style="108" customWidth="1"/>
    <col min="4" max="4" width="11.25390625" style="108" customWidth="1"/>
    <col min="5" max="5" width="10.00390625" style="108" hidden="1" customWidth="1"/>
    <col min="6" max="6" width="10.625" style="108" hidden="1" customWidth="1"/>
    <col min="7" max="8" width="11.25390625" style="108" customWidth="1"/>
    <col min="9" max="9" width="9.00390625" style="108" bestFit="1" customWidth="1"/>
    <col min="10" max="10" width="8.625" style="108" customWidth="1"/>
    <col min="11" max="16384" width="9.125" style="108" customWidth="1"/>
  </cols>
  <sheetData>
    <row r="1" spans="1:10" s="1" customFormat="1" ht="11.25" customHeight="1">
      <c r="A1" s="637" t="s">
        <v>699</v>
      </c>
      <c r="B1" s="638"/>
      <c r="C1" s="638"/>
      <c r="D1" s="648"/>
      <c r="E1" s="648"/>
      <c r="F1" s="648"/>
      <c r="G1" s="648"/>
      <c r="H1" s="648"/>
      <c r="I1" s="648"/>
      <c r="J1" s="648"/>
    </row>
    <row r="2" spans="1:10" s="1" customFormat="1" ht="11.25" customHeight="1">
      <c r="A2" s="637" t="s">
        <v>842</v>
      </c>
      <c r="B2" s="638"/>
      <c r="C2" s="638"/>
      <c r="D2" s="648"/>
      <c r="E2" s="648"/>
      <c r="F2" s="648"/>
      <c r="G2" s="648"/>
      <c r="H2" s="648"/>
      <c r="I2" s="648"/>
      <c r="J2" s="648"/>
    </row>
    <row r="3" spans="1:9" s="1" customFormat="1" ht="11.25" customHeight="1">
      <c r="A3" s="150"/>
      <c r="B3" s="150"/>
      <c r="C3" s="150"/>
      <c r="D3" s="641"/>
      <c r="E3" s="641"/>
      <c r="F3" s="641"/>
      <c r="G3" s="641"/>
      <c r="H3" s="641"/>
      <c r="I3" s="641"/>
    </row>
    <row r="4" spans="4:10" ht="11.25" customHeight="1">
      <c r="D4" s="275"/>
      <c r="E4" s="275"/>
      <c r="F4" s="275"/>
      <c r="G4" s="275"/>
      <c r="H4" s="275"/>
      <c r="I4" s="312"/>
      <c r="J4" s="312" t="s">
        <v>113</v>
      </c>
    </row>
    <row r="5" spans="1:10" s="106" customFormat="1" ht="11.25" customHeight="1">
      <c r="A5" s="14"/>
      <c r="B5" s="14"/>
      <c r="C5" s="151"/>
      <c r="D5" s="368" t="s">
        <v>675</v>
      </c>
      <c r="E5" s="368" t="s">
        <v>363</v>
      </c>
      <c r="F5" s="368" t="s">
        <v>363</v>
      </c>
      <c r="G5" s="368" t="s">
        <v>363</v>
      </c>
      <c r="H5" s="595" t="s">
        <v>343</v>
      </c>
      <c r="I5" s="329" t="s">
        <v>810</v>
      </c>
      <c r="J5" s="329" t="s">
        <v>810</v>
      </c>
    </row>
    <row r="6" spans="1:10" s="106" customFormat="1" ht="12">
      <c r="A6" s="142" t="s">
        <v>700</v>
      </c>
      <c r="B6" s="142" t="s">
        <v>222</v>
      </c>
      <c r="C6" s="152" t="s">
        <v>383</v>
      </c>
      <c r="D6" s="15" t="s">
        <v>13</v>
      </c>
      <c r="E6" s="15" t="s">
        <v>13</v>
      </c>
      <c r="F6" s="15" t="s">
        <v>13</v>
      </c>
      <c r="G6" s="15" t="s">
        <v>13</v>
      </c>
      <c r="H6" s="596" t="s">
        <v>344</v>
      </c>
      <c r="I6" s="15"/>
      <c r="J6" s="15"/>
    </row>
    <row r="7" spans="1:10" s="106" customFormat="1" ht="12.75" thickBot="1">
      <c r="A7" s="132"/>
      <c r="B7" s="132"/>
      <c r="C7" s="153"/>
      <c r="D7" s="86" t="s">
        <v>676</v>
      </c>
      <c r="E7" s="86" t="s">
        <v>364</v>
      </c>
      <c r="F7" s="86" t="s">
        <v>484</v>
      </c>
      <c r="G7" s="86" t="s">
        <v>591</v>
      </c>
      <c r="H7" s="597" t="s">
        <v>345</v>
      </c>
      <c r="I7" s="86" t="s">
        <v>485</v>
      </c>
      <c r="J7" s="86" t="s">
        <v>438</v>
      </c>
    </row>
    <row r="8" spans="1:10" s="106" customFormat="1" ht="12" customHeight="1">
      <c r="A8" s="154" t="s">
        <v>14</v>
      </c>
      <c r="B8" s="155" t="s">
        <v>15</v>
      </c>
      <c r="C8" s="204" t="s">
        <v>16</v>
      </c>
      <c r="D8" s="18" t="s">
        <v>17</v>
      </c>
      <c r="E8" s="18" t="s">
        <v>18</v>
      </c>
      <c r="F8" s="18" t="s">
        <v>18</v>
      </c>
      <c r="G8" s="18" t="s">
        <v>18</v>
      </c>
      <c r="H8" s="18" t="s">
        <v>19</v>
      </c>
      <c r="I8" s="18" t="s">
        <v>187</v>
      </c>
      <c r="J8" s="18" t="s">
        <v>71</v>
      </c>
    </row>
    <row r="9" spans="1:10" ht="12" customHeight="1">
      <c r="A9" s="84">
        <v>55</v>
      </c>
      <c r="B9" s="84">
        <v>3100</v>
      </c>
      <c r="C9" s="156" t="s">
        <v>701</v>
      </c>
      <c r="D9" s="145">
        <f>SUM(D18+D27)</f>
        <v>110224</v>
      </c>
      <c r="E9" s="145">
        <f>SUM(E18+E27)</f>
        <v>110815</v>
      </c>
      <c r="F9" s="145">
        <f>SUM(F18+F27)</f>
        <v>110815</v>
      </c>
      <c r="G9" s="145">
        <f>SUM(G18+G27)</f>
        <v>94242</v>
      </c>
      <c r="H9" s="145">
        <f>SUM(H18+H27)</f>
        <v>94242</v>
      </c>
      <c r="I9" s="257">
        <f>H9/D9</f>
        <v>0.8550043547684715</v>
      </c>
      <c r="J9" s="257">
        <f>H9/G9</f>
        <v>1</v>
      </c>
    </row>
    <row r="10" spans="1:10" ht="12" customHeight="1">
      <c r="A10" s="15"/>
      <c r="B10" s="15">
        <v>3101</v>
      </c>
      <c r="C10" s="122" t="s">
        <v>702</v>
      </c>
      <c r="D10" s="145"/>
      <c r="E10" s="145"/>
      <c r="F10" s="145"/>
      <c r="G10" s="145"/>
      <c r="H10" s="145"/>
      <c r="I10" s="257"/>
      <c r="J10" s="257"/>
    </row>
    <row r="11" spans="1:10" ht="12" customHeight="1">
      <c r="A11" s="111"/>
      <c r="B11" s="111"/>
      <c r="C11" s="112" t="s">
        <v>703</v>
      </c>
      <c r="D11" s="123">
        <v>5330</v>
      </c>
      <c r="E11" s="123">
        <v>5330</v>
      </c>
      <c r="F11" s="123">
        <v>5330</v>
      </c>
      <c r="G11" s="123">
        <v>3727</v>
      </c>
      <c r="H11" s="123">
        <v>3727</v>
      </c>
      <c r="I11" s="330">
        <f>H11/D11</f>
        <v>0.699249530956848</v>
      </c>
      <c r="J11" s="330">
        <f>H11/G11</f>
        <v>1</v>
      </c>
    </row>
    <row r="12" spans="1:10" ht="12" customHeight="1">
      <c r="A12" s="111"/>
      <c r="B12" s="111"/>
      <c r="C12" s="157" t="s">
        <v>704</v>
      </c>
      <c r="D12" s="123">
        <v>1439</v>
      </c>
      <c r="E12" s="123">
        <v>1439</v>
      </c>
      <c r="F12" s="123">
        <v>1439</v>
      </c>
      <c r="G12" s="123">
        <v>893</v>
      </c>
      <c r="H12" s="123">
        <v>893</v>
      </c>
      <c r="I12" s="330">
        <f>H12/D12</f>
        <v>0.6205698401667825</v>
      </c>
      <c r="J12" s="330">
        <f>H12/G12</f>
        <v>1</v>
      </c>
    </row>
    <row r="13" spans="1:10" ht="12" customHeight="1">
      <c r="A13" s="111"/>
      <c r="B13" s="111"/>
      <c r="C13" s="141" t="s">
        <v>290</v>
      </c>
      <c r="D13" s="123">
        <v>5000</v>
      </c>
      <c r="E13" s="123">
        <v>5070</v>
      </c>
      <c r="F13" s="123">
        <v>5070</v>
      </c>
      <c r="G13" s="123">
        <v>5070</v>
      </c>
      <c r="H13" s="123">
        <v>5070</v>
      </c>
      <c r="I13" s="330">
        <f>H13/D13</f>
        <v>1.014</v>
      </c>
      <c r="J13" s="330">
        <f>H13/G13</f>
        <v>1</v>
      </c>
    </row>
    <row r="14" spans="1:10" ht="12" customHeight="1">
      <c r="A14" s="111"/>
      <c r="B14" s="111"/>
      <c r="C14" s="10" t="s">
        <v>395</v>
      </c>
      <c r="D14" s="123"/>
      <c r="E14" s="123"/>
      <c r="F14" s="123"/>
      <c r="G14" s="123"/>
      <c r="H14" s="123"/>
      <c r="I14" s="330"/>
      <c r="J14" s="330"/>
    </row>
    <row r="15" spans="1:10" ht="12" customHeight="1">
      <c r="A15" s="111"/>
      <c r="B15" s="111"/>
      <c r="C15" s="10" t="s">
        <v>728</v>
      </c>
      <c r="D15" s="123"/>
      <c r="E15" s="123"/>
      <c r="F15" s="123"/>
      <c r="G15" s="123"/>
      <c r="H15" s="123"/>
      <c r="I15" s="330"/>
      <c r="J15" s="330"/>
    </row>
    <row r="16" spans="1:10" ht="12" customHeight="1">
      <c r="A16" s="111"/>
      <c r="B16" s="111"/>
      <c r="C16" s="91" t="s">
        <v>291</v>
      </c>
      <c r="D16" s="123">
        <v>2000</v>
      </c>
      <c r="E16" s="123">
        <v>2000</v>
      </c>
      <c r="F16" s="123">
        <v>2000</v>
      </c>
      <c r="G16" s="123">
        <v>2000</v>
      </c>
      <c r="H16" s="123">
        <v>2000</v>
      </c>
      <c r="I16" s="330">
        <f>H16/D16</f>
        <v>1</v>
      </c>
      <c r="J16" s="330">
        <f>H16/G16</f>
        <v>1</v>
      </c>
    </row>
    <row r="17" spans="1:10" ht="12" customHeight="1" thickBot="1">
      <c r="A17" s="111"/>
      <c r="B17" s="111"/>
      <c r="C17" s="158" t="s">
        <v>45</v>
      </c>
      <c r="D17" s="124"/>
      <c r="E17" s="124"/>
      <c r="F17" s="124"/>
      <c r="G17" s="124"/>
      <c r="H17" s="124"/>
      <c r="I17" s="567"/>
      <c r="J17" s="567"/>
    </row>
    <row r="18" spans="1:10" ht="12" customHeight="1" thickBot="1">
      <c r="A18" s="15"/>
      <c r="B18" s="86"/>
      <c r="C18" s="94" t="s">
        <v>209</v>
      </c>
      <c r="D18" s="138">
        <f>SUM(D11:D17)</f>
        <v>13769</v>
      </c>
      <c r="E18" s="138">
        <f>SUM(E11:E17)</f>
        <v>13839</v>
      </c>
      <c r="F18" s="138">
        <f>SUM(F11:F17)</f>
        <v>13839</v>
      </c>
      <c r="G18" s="138">
        <f>SUM(G11:G17)</f>
        <v>11690</v>
      </c>
      <c r="H18" s="138">
        <f>SUM(H11:H17)</f>
        <v>11690</v>
      </c>
      <c r="I18" s="332">
        <f>H18/D18</f>
        <v>0.8490086426029486</v>
      </c>
      <c r="J18" s="332">
        <f>H18/G18</f>
        <v>1</v>
      </c>
    </row>
    <row r="19" spans="1:10" ht="12" customHeight="1">
      <c r="A19" s="15"/>
      <c r="B19" s="15">
        <v>3102</v>
      </c>
      <c r="C19" s="164" t="s">
        <v>830</v>
      </c>
      <c r="D19" s="160"/>
      <c r="E19" s="160"/>
      <c r="F19" s="160"/>
      <c r="G19" s="160"/>
      <c r="H19" s="160"/>
      <c r="I19" s="576"/>
      <c r="J19" s="576"/>
    </row>
    <row r="20" spans="1:10" ht="12" customHeight="1">
      <c r="A20" s="15"/>
      <c r="B20" s="15"/>
      <c r="C20" s="112" t="s">
        <v>703</v>
      </c>
      <c r="D20" s="277">
        <v>32642</v>
      </c>
      <c r="E20" s="277">
        <v>32642</v>
      </c>
      <c r="F20" s="277">
        <v>32642</v>
      </c>
      <c r="G20" s="277">
        <v>21609</v>
      </c>
      <c r="H20" s="277">
        <v>21609</v>
      </c>
      <c r="I20" s="330">
        <f>H20/D20</f>
        <v>0.6619998774584891</v>
      </c>
      <c r="J20" s="330">
        <f>H20/G20</f>
        <v>1</v>
      </c>
    </row>
    <row r="21" spans="1:10" ht="12" customHeight="1">
      <c r="A21" s="15"/>
      <c r="B21" s="15"/>
      <c r="C21" s="157" t="s">
        <v>704</v>
      </c>
      <c r="D21" s="277">
        <v>8813</v>
      </c>
      <c r="E21" s="277">
        <v>8813</v>
      </c>
      <c r="F21" s="277">
        <v>8813</v>
      </c>
      <c r="G21" s="277">
        <v>5422</v>
      </c>
      <c r="H21" s="277">
        <v>5422</v>
      </c>
      <c r="I21" s="330">
        <f>H21/D21</f>
        <v>0.6152275048224214</v>
      </c>
      <c r="J21" s="330">
        <f>H21/G21</f>
        <v>1</v>
      </c>
    </row>
    <row r="22" spans="1:10" ht="12" customHeight="1">
      <c r="A22" s="15"/>
      <c r="B22" s="15"/>
      <c r="C22" s="141" t="s">
        <v>290</v>
      </c>
      <c r="D22" s="277">
        <v>55000</v>
      </c>
      <c r="E22" s="277">
        <v>55521</v>
      </c>
      <c r="F22" s="277">
        <v>55071</v>
      </c>
      <c r="G22" s="277">
        <v>52147</v>
      </c>
      <c r="H22" s="277">
        <v>52147</v>
      </c>
      <c r="I22" s="330">
        <f>H22/D22</f>
        <v>0.9481272727272727</v>
      </c>
      <c r="J22" s="330">
        <f>H22/G22</f>
        <v>1</v>
      </c>
    </row>
    <row r="23" spans="1:10" ht="12" customHeight="1">
      <c r="A23" s="15"/>
      <c r="B23" s="15"/>
      <c r="C23" s="10" t="s">
        <v>395</v>
      </c>
      <c r="D23" s="79"/>
      <c r="E23" s="79"/>
      <c r="F23" s="79"/>
      <c r="G23" s="79"/>
      <c r="H23" s="79"/>
      <c r="I23" s="330"/>
      <c r="J23" s="330"/>
    </row>
    <row r="24" spans="1:10" ht="12" customHeight="1">
      <c r="A24" s="15"/>
      <c r="B24" s="15"/>
      <c r="C24" s="10" t="s">
        <v>728</v>
      </c>
      <c r="D24" s="79"/>
      <c r="E24" s="79"/>
      <c r="F24" s="79"/>
      <c r="G24" s="79"/>
      <c r="H24" s="79"/>
      <c r="I24" s="330"/>
      <c r="J24" s="330"/>
    </row>
    <row r="25" spans="1:10" ht="12" customHeight="1">
      <c r="A25" s="15"/>
      <c r="B25" s="15"/>
      <c r="C25" s="91" t="s">
        <v>291</v>
      </c>
      <c r="D25" s="79"/>
      <c r="E25" s="79"/>
      <c r="F25" s="277">
        <v>450</v>
      </c>
      <c r="G25" s="277">
        <v>3374</v>
      </c>
      <c r="H25" s="277">
        <v>3374</v>
      </c>
      <c r="I25" s="330"/>
      <c r="J25" s="330">
        <f>H25/G25</f>
        <v>1</v>
      </c>
    </row>
    <row r="26" spans="1:10" ht="12" customHeight="1" thickBot="1">
      <c r="A26" s="15"/>
      <c r="B26" s="15"/>
      <c r="C26" s="158" t="s">
        <v>45</v>
      </c>
      <c r="D26" s="80"/>
      <c r="E26" s="80"/>
      <c r="F26" s="80"/>
      <c r="G26" s="80"/>
      <c r="H26" s="80"/>
      <c r="I26" s="567"/>
      <c r="J26" s="567"/>
    </row>
    <row r="27" spans="1:10" ht="12" customHeight="1" thickBot="1">
      <c r="A27" s="15"/>
      <c r="B27" s="15"/>
      <c r="C27" s="94" t="s">
        <v>209</v>
      </c>
      <c r="D27" s="144">
        <f>SUM(D20:D26)</f>
        <v>96455</v>
      </c>
      <c r="E27" s="144">
        <f>SUM(E20:E26)</f>
        <v>96976</v>
      </c>
      <c r="F27" s="144">
        <f>SUM(F20:F26)</f>
        <v>96976</v>
      </c>
      <c r="G27" s="144">
        <f>SUM(G20:G26)</f>
        <v>82552</v>
      </c>
      <c r="H27" s="144">
        <f>SUM(H20:H26)</f>
        <v>82552</v>
      </c>
      <c r="I27" s="332">
        <f>H27/D27</f>
        <v>0.855860245710435</v>
      </c>
      <c r="J27" s="332">
        <f>H27/G27</f>
        <v>1</v>
      </c>
    </row>
    <row r="28" spans="1:10" s="106" customFormat="1" ht="12" customHeight="1">
      <c r="A28" s="109">
        <v>75</v>
      </c>
      <c r="B28" s="109">
        <v>3110</v>
      </c>
      <c r="C28" s="159" t="s">
        <v>705</v>
      </c>
      <c r="D28" s="160">
        <f>SUM(D38+D86+D62+D78+D46+D54)</f>
        <v>2034670</v>
      </c>
      <c r="E28" s="160">
        <f>SUM(E38+E86+E62+E78+E46+E54)</f>
        <v>1970859</v>
      </c>
      <c r="F28" s="160">
        <f>SUM(F38+F86+F62+F78+F46+F54+F70)</f>
        <v>2126990</v>
      </c>
      <c r="G28" s="160">
        <f>SUM(G38+G86+G62+G78+G46+G54+G70)</f>
        <v>2174324</v>
      </c>
      <c r="H28" s="160">
        <f>SUM(H38+H86+H62+H78+H46+H54+H70)</f>
        <v>2178833</v>
      </c>
      <c r="I28" s="364">
        <f>H28/D28</f>
        <v>1.0708532587594057</v>
      </c>
      <c r="J28" s="364">
        <f>H28/G28</f>
        <v>1.002073747978682</v>
      </c>
    </row>
    <row r="29" spans="1:10" s="106" customFormat="1" ht="12" customHeight="1">
      <c r="A29" s="15"/>
      <c r="B29" s="15">
        <v>3111</v>
      </c>
      <c r="C29" s="161" t="s">
        <v>706</v>
      </c>
      <c r="D29" s="145"/>
      <c r="E29" s="145"/>
      <c r="F29" s="145"/>
      <c r="G29" s="145"/>
      <c r="H29" s="145"/>
      <c r="I29" s="257"/>
      <c r="J29" s="257"/>
    </row>
    <row r="30" spans="1:10" ht="12" customHeight="1">
      <c r="A30" s="111"/>
      <c r="B30" s="111"/>
      <c r="C30" s="112" t="s">
        <v>703</v>
      </c>
      <c r="D30" s="123">
        <v>1028353</v>
      </c>
      <c r="E30" s="123">
        <v>1020651</v>
      </c>
      <c r="F30" s="123">
        <v>1104620</v>
      </c>
      <c r="G30" s="123">
        <v>1173662</v>
      </c>
      <c r="H30" s="123">
        <v>1173662</v>
      </c>
      <c r="I30" s="330">
        <f>H30/D30</f>
        <v>1.1413026460758124</v>
      </c>
      <c r="J30" s="330">
        <f>H30/G30</f>
        <v>1</v>
      </c>
    </row>
    <row r="31" spans="1:10" ht="12" customHeight="1">
      <c r="A31" s="111"/>
      <c r="B31" s="111"/>
      <c r="C31" s="157" t="s">
        <v>704</v>
      </c>
      <c r="D31" s="123">
        <v>278466</v>
      </c>
      <c r="E31" s="123">
        <v>276385</v>
      </c>
      <c r="F31" s="123">
        <v>299056</v>
      </c>
      <c r="G31" s="123">
        <v>305900</v>
      </c>
      <c r="H31" s="123">
        <v>305900</v>
      </c>
      <c r="I31" s="330">
        <f>H31/D31</f>
        <v>1.0985183110325856</v>
      </c>
      <c r="J31" s="330">
        <f>H31/G31</f>
        <v>1</v>
      </c>
    </row>
    <row r="32" spans="1:10" ht="12" customHeight="1">
      <c r="A32" s="111"/>
      <c r="B32" s="111"/>
      <c r="C32" s="141" t="s">
        <v>290</v>
      </c>
      <c r="D32" s="123">
        <v>420000</v>
      </c>
      <c r="E32" s="123">
        <v>365972</v>
      </c>
      <c r="F32" s="123">
        <v>365744</v>
      </c>
      <c r="G32" s="123">
        <v>372787</v>
      </c>
      <c r="H32" s="123">
        <v>372787</v>
      </c>
      <c r="I32" s="330">
        <f>H32/D32</f>
        <v>0.8875880952380952</v>
      </c>
      <c r="J32" s="330">
        <f>H32/G32</f>
        <v>1</v>
      </c>
    </row>
    <row r="33" spans="1:10" ht="12" customHeight="1">
      <c r="A33" s="111"/>
      <c r="B33" s="111"/>
      <c r="C33" s="271" t="s">
        <v>651</v>
      </c>
      <c r="D33" s="286">
        <v>45000</v>
      </c>
      <c r="E33" s="286"/>
      <c r="F33" s="286"/>
      <c r="G33" s="286"/>
      <c r="H33" s="286"/>
      <c r="I33" s="330">
        <f>H33/D33</f>
        <v>0</v>
      </c>
      <c r="J33" s="330"/>
    </row>
    <row r="34" spans="1:10" ht="12" customHeight="1">
      <c r="A34" s="111"/>
      <c r="B34" s="111"/>
      <c r="C34" s="10" t="s">
        <v>395</v>
      </c>
      <c r="D34" s="123"/>
      <c r="E34" s="123"/>
      <c r="F34" s="123"/>
      <c r="G34" s="123"/>
      <c r="H34" s="123"/>
      <c r="I34" s="330"/>
      <c r="J34" s="330"/>
    </row>
    <row r="35" spans="1:10" ht="12" customHeight="1">
      <c r="A35" s="111"/>
      <c r="B35" s="111"/>
      <c r="C35" s="10" t="s">
        <v>728</v>
      </c>
      <c r="D35" s="123"/>
      <c r="E35" s="123"/>
      <c r="F35" s="123">
        <v>228</v>
      </c>
      <c r="G35" s="123">
        <v>228</v>
      </c>
      <c r="H35" s="123">
        <v>228</v>
      </c>
      <c r="I35" s="330"/>
      <c r="J35" s="330">
        <f>H35/G35</f>
        <v>1</v>
      </c>
    </row>
    <row r="36" spans="1:10" ht="12" customHeight="1">
      <c r="A36" s="111"/>
      <c r="B36" s="111"/>
      <c r="C36" s="91" t="s">
        <v>291</v>
      </c>
      <c r="D36" s="114">
        <v>5000</v>
      </c>
      <c r="E36" s="114">
        <v>5000</v>
      </c>
      <c r="F36" s="114">
        <v>5000</v>
      </c>
      <c r="G36" s="114">
        <v>5000</v>
      </c>
      <c r="H36" s="114">
        <v>5000</v>
      </c>
      <c r="I36" s="330">
        <f>H36/D36</f>
        <v>1</v>
      </c>
      <c r="J36" s="330">
        <f>H36/G36</f>
        <v>1</v>
      </c>
    </row>
    <row r="37" spans="1:10" ht="12" customHeight="1" thickBot="1">
      <c r="A37" s="111"/>
      <c r="B37" s="111"/>
      <c r="C37" s="158" t="s">
        <v>44</v>
      </c>
      <c r="D37" s="124">
        <v>22000</v>
      </c>
      <c r="E37" s="124">
        <v>22000</v>
      </c>
      <c r="F37" s="124">
        <v>22000</v>
      </c>
      <c r="G37" s="124">
        <v>22000</v>
      </c>
      <c r="H37" s="124">
        <v>22000</v>
      </c>
      <c r="I37" s="568">
        <f>H37/D37</f>
        <v>1</v>
      </c>
      <c r="J37" s="568">
        <f>H37/G37</f>
        <v>1</v>
      </c>
    </row>
    <row r="38" spans="1:10" ht="12" customHeight="1" thickBot="1">
      <c r="A38" s="86"/>
      <c r="B38" s="86"/>
      <c r="C38" s="94" t="s">
        <v>209</v>
      </c>
      <c r="D38" s="138">
        <f>SUM(D30:D37)-D33</f>
        <v>1753819</v>
      </c>
      <c r="E38" s="138">
        <f>SUM(E30:E37)-E33</f>
        <v>1690008</v>
      </c>
      <c r="F38" s="138">
        <f>SUM(F30:F37)-F33</f>
        <v>1796648</v>
      </c>
      <c r="G38" s="138">
        <f>SUM(G30:G37)-G33</f>
        <v>1879577</v>
      </c>
      <c r="H38" s="138">
        <f>SUM(H30:H37)-H33</f>
        <v>1879577</v>
      </c>
      <c r="I38" s="332">
        <f>H38/D38</f>
        <v>1.0717052329801422</v>
      </c>
      <c r="J38" s="332">
        <f>H38/G38</f>
        <v>1</v>
      </c>
    </row>
    <row r="39" spans="1:10" ht="12" customHeight="1">
      <c r="A39" s="15"/>
      <c r="B39" s="15">
        <v>3112</v>
      </c>
      <c r="C39" s="162" t="s">
        <v>707</v>
      </c>
      <c r="D39" s="145"/>
      <c r="E39" s="145"/>
      <c r="F39" s="145"/>
      <c r="G39" s="145"/>
      <c r="H39" s="145"/>
      <c r="I39" s="364"/>
      <c r="J39" s="364"/>
    </row>
    <row r="40" spans="1:10" ht="12" customHeight="1">
      <c r="A40" s="111"/>
      <c r="B40" s="111"/>
      <c r="C40" s="112" t="s">
        <v>703</v>
      </c>
      <c r="D40" s="123">
        <v>46798</v>
      </c>
      <c r="E40" s="123">
        <v>46798</v>
      </c>
      <c r="F40" s="123">
        <v>46798</v>
      </c>
      <c r="G40" s="123">
        <v>46798</v>
      </c>
      <c r="H40" s="123">
        <v>46798</v>
      </c>
      <c r="I40" s="330">
        <f>H40/D40</f>
        <v>1</v>
      </c>
      <c r="J40" s="330">
        <f>H40/G40</f>
        <v>1</v>
      </c>
    </row>
    <row r="41" spans="1:10" ht="12" customHeight="1">
      <c r="A41" s="111"/>
      <c r="B41" s="111"/>
      <c r="C41" s="157" t="s">
        <v>704</v>
      </c>
      <c r="D41" s="123">
        <v>12105</v>
      </c>
      <c r="E41" s="123">
        <v>12105</v>
      </c>
      <c r="F41" s="123">
        <v>12105</v>
      </c>
      <c r="G41" s="123">
        <v>12105</v>
      </c>
      <c r="H41" s="123">
        <v>12105</v>
      </c>
      <c r="I41" s="330">
        <f>H41/D41</f>
        <v>1</v>
      </c>
      <c r="J41" s="330">
        <f>H41/G41</f>
        <v>1</v>
      </c>
    </row>
    <row r="42" spans="1:10" ht="12" customHeight="1">
      <c r="A42" s="111"/>
      <c r="B42" s="111"/>
      <c r="C42" s="141" t="s">
        <v>290</v>
      </c>
      <c r="D42" s="123"/>
      <c r="E42" s="123"/>
      <c r="F42" s="123"/>
      <c r="G42" s="123"/>
      <c r="H42" s="123"/>
      <c r="I42" s="257"/>
      <c r="J42" s="257"/>
    </row>
    <row r="43" spans="1:10" ht="12" customHeight="1">
      <c r="A43" s="111"/>
      <c r="B43" s="111"/>
      <c r="C43" s="10" t="s">
        <v>395</v>
      </c>
      <c r="D43" s="123"/>
      <c r="E43" s="123"/>
      <c r="F43" s="123"/>
      <c r="G43" s="123"/>
      <c r="H43" s="123"/>
      <c r="I43" s="257"/>
      <c r="J43" s="257"/>
    </row>
    <row r="44" spans="1:10" ht="12" customHeight="1">
      <c r="A44" s="111"/>
      <c r="B44" s="111"/>
      <c r="C44" s="10" t="s">
        <v>728</v>
      </c>
      <c r="D44" s="123"/>
      <c r="E44" s="123"/>
      <c r="F44" s="123"/>
      <c r="G44" s="123"/>
      <c r="H44" s="123"/>
      <c r="I44" s="257"/>
      <c r="J44" s="257"/>
    </row>
    <row r="45" spans="1:10" ht="12" customHeight="1" thickBot="1">
      <c r="A45" s="111"/>
      <c r="B45" s="111"/>
      <c r="C45" s="91" t="s">
        <v>291</v>
      </c>
      <c r="D45" s="114"/>
      <c r="E45" s="114"/>
      <c r="F45" s="114"/>
      <c r="G45" s="114"/>
      <c r="H45" s="114"/>
      <c r="I45" s="567"/>
      <c r="J45" s="567"/>
    </row>
    <row r="46" spans="1:10" ht="12.75" thickBot="1">
      <c r="A46" s="15"/>
      <c r="B46" s="86"/>
      <c r="C46" s="94" t="s">
        <v>209</v>
      </c>
      <c r="D46" s="138">
        <f>SUM(D40:D45)</f>
        <v>58903</v>
      </c>
      <c r="E46" s="138">
        <f>SUM(E40:E45)</f>
        <v>58903</v>
      </c>
      <c r="F46" s="138">
        <f>SUM(F40:F45)</f>
        <v>58903</v>
      </c>
      <c r="G46" s="138">
        <f>SUM(G40:G45)</f>
        <v>58903</v>
      </c>
      <c r="H46" s="138">
        <f>SUM(H40:H45)</f>
        <v>58903</v>
      </c>
      <c r="I46" s="332">
        <f>H46/D46</f>
        <v>1</v>
      </c>
      <c r="J46" s="332">
        <f>H46/G46</f>
        <v>1</v>
      </c>
    </row>
    <row r="47" spans="1:10" ht="12">
      <c r="A47" s="15"/>
      <c r="B47" s="408">
        <v>3113</v>
      </c>
      <c r="C47" s="159" t="s">
        <v>86</v>
      </c>
      <c r="D47" s="160"/>
      <c r="E47" s="160"/>
      <c r="F47" s="160"/>
      <c r="G47" s="160"/>
      <c r="H47" s="160"/>
      <c r="I47" s="364"/>
      <c r="J47" s="364"/>
    </row>
    <row r="48" spans="1:10" ht="12">
      <c r="A48" s="15"/>
      <c r="B48" s="95"/>
      <c r="C48" s="112" t="s">
        <v>703</v>
      </c>
      <c r="D48" s="123"/>
      <c r="E48" s="123"/>
      <c r="F48" s="123"/>
      <c r="G48" s="123"/>
      <c r="H48" s="123"/>
      <c r="I48" s="257"/>
      <c r="J48" s="257"/>
    </row>
    <row r="49" spans="1:10" ht="12">
      <c r="A49" s="15"/>
      <c r="B49" s="407"/>
      <c r="C49" s="157" t="s">
        <v>704</v>
      </c>
      <c r="D49" s="123"/>
      <c r="E49" s="123"/>
      <c r="F49" s="123"/>
      <c r="G49" s="123"/>
      <c r="H49" s="123"/>
      <c r="I49" s="330"/>
      <c r="J49" s="330"/>
    </row>
    <row r="50" spans="1:10" ht="12">
      <c r="A50" s="15"/>
      <c r="B50" s="95"/>
      <c r="C50" s="141" t="s">
        <v>290</v>
      </c>
      <c r="D50" s="123">
        <v>61000</v>
      </c>
      <c r="E50" s="123">
        <v>61000</v>
      </c>
      <c r="F50" s="123">
        <v>61000</v>
      </c>
      <c r="G50" s="123">
        <v>68000</v>
      </c>
      <c r="H50" s="123">
        <v>68000</v>
      </c>
      <c r="I50" s="330">
        <f>H50/D50</f>
        <v>1.1147540983606556</v>
      </c>
      <c r="J50" s="330">
        <f>H50/G50</f>
        <v>1</v>
      </c>
    </row>
    <row r="51" spans="1:10" ht="12">
      <c r="A51" s="15"/>
      <c r="B51" s="64"/>
      <c r="C51" s="10" t="s">
        <v>395</v>
      </c>
      <c r="D51" s="123"/>
      <c r="E51" s="123"/>
      <c r="F51" s="123"/>
      <c r="G51" s="123"/>
      <c r="H51" s="123"/>
      <c r="I51" s="330"/>
      <c r="J51" s="330"/>
    </row>
    <row r="52" spans="1:10" ht="12">
      <c r="A52" s="15"/>
      <c r="B52" s="64"/>
      <c r="C52" s="10" t="s">
        <v>728</v>
      </c>
      <c r="D52" s="123"/>
      <c r="E52" s="123"/>
      <c r="F52" s="123"/>
      <c r="G52" s="123"/>
      <c r="H52" s="123"/>
      <c r="I52" s="257"/>
      <c r="J52" s="257"/>
    </row>
    <row r="53" spans="1:10" ht="12.75" thickBot="1">
      <c r="A53" s="15"/>
      <c r="B53" s="95"/>
      <c r="C53" s="118" t="s">
        <v>291</v>
      </c>
      <c r="D53" s="123"/>
      <c r="E53" s="123"/>
      <c r="F53" s="123"/>
      <c r="G53" s="123"/>
      <c r="H53" s="123"/>
      <c r="I53" s="567"/>
      <c r="J53" s="567"/>
    </row>
    <row r="54" spans="1:10" ht="12.75" thickBot="1">
      <c r="A54" s="15"/>
      <c r="B54" s="101"/>
      <c r="C54" s="94" t="s">
        <v>209</v>
      </c>
      <c r="D54" s="138">
        <f>SUM(D48:D53)</f>
        <v>61000</v>
      </c>
      <c r="E54" s="138">
        <f>SUM(E48:E53)</f>
        <v>61000</v>
      </c>
      <c r="F54" s="138">
        <f>SUM(F48:F53)</f>
        <v>61000</v>
      </c>
      <c r="G54" s="138">
        <f>SUM(G48:G53)</f>
        <v>68000</v>
      </c>
      <c r="H54" s="138">
        <f>SUM(H48:H53)</f>
        <v>68000</v>
      </c>
      <c r="I54" s="332">
        <f>H54/D54</f>
        <v>1.1147540983606556</v>
      </c>
      <c r="J54" s="332">
        <f>H54/G54</f>
        <v>1</v>
      </c>
    </row>
    <row r="55" spans="1:10" ht="12">
      <c r="A55" s="15"/>
      <c r="B55" s="15">
        <v>3115</v>
      </c>
      <c r="C55" s="162" t="s">
        <v>708</v>
      </c>
      <c r="D55" s="145"/>
      <c r="E55" s="145"/>
      <c r="F55" s="145"/>
      <c r="G55" s="145"/>
      <c r="H55" s="145"/>
      <c r="I55" s="364"/>
      <c r="J55" s="364"/>
    </row>
    <row r="56" spans="1:10" ht="12" customHeight="1">
      <c r="A56" s="111"/>
      <c r="B56" s="111"/>
      <c r="C56" s="112" t="s">
        <v>703</v>
      </c>
      <c r="D56" s="123"/>
      <c r="E56" s="123"/>
      <c r="F56" s="123"/>
      <c r="G56" s="123"/>
      <c r="H56" s="123"/>
      <c r="I56" s="257"/>
      <c r="J56" s="257"/>
    </row>
    <row r="57" spans="1:10" ht="12" customHeight="1">
      <c r="A57" s="111"/>
      <c r="B57" s="111"/>
      <c r="C57" s="157" t="s">
        <v>704</v>
      </c>
      <c r="D57" s="123"/>
      <c r="E57" s="123"/>
      <c r="F57" s="123"/>
      <c r="G57" s="123"/>
      <c r="H57" s="123"/>
      <c r="I57" s="257"/>
      <c r="J57" s="257"/>
    </row>
    <row r="58" spans="1:10" ht="12" customHeight="1">
      <c r="A58" s="111"/>
      <c r="B58" s="111"/>
      <c r="C58" s="141" t="s">
        <v>290</v>
      </c>
      <c r="D58" s="123">
        <v>10000</v>
      </c>
      <c r="E58" s="123">
        <v>10000</v>
      </c>
      <c r="F58" s="123">
        <v>10000</v>
      </c>
      <c r="G58" s="123">
        <v>10000</v>
      </c>
      <c r="H58" s="123">
        <v>10000</v>
      </c>
      <c r="I58" s="330">
        <f>H58/D58</f>
        <v>1</v>
      </c>
      <c r="J58" s="330">
        <f>H58/G58</f>
        <v>1</v>
      </c>
    </row>
    <row r="59" spans="1:10" ht="12" customHeight="1">
      <c r="A59" s="111"/>
      <c r="B59" s="111"/>
      <c r="C59" s="10" t="s">
        <v>395</v>
      </c>
      <c r="D59" s="123"/>
      <c r="E59" s="123"/>
      <c r="F59" s="123"/>
      <c r="G59" s="123"/>
      <c r="H59" s="123"/>
      <c r="I59" s="257"/>
      <c r="J59" s="257"/>
    </row>
    <row r="60" spans="1:10" ht="12" customHeight="1">
      <c r="A60" s="111"/>
      <c r="B60" s="111"/>
      <c r="C60" s="10" t="s">
        <v>728</v>
      </c>
      <c r="D60" s="123"/>
      <c r="E60" s="123"/>
      <c r="F60" s="123"/>
      <c r="G60" s="123"/>
      <c r="H60" s="123"/>
      <c r="I60" s="257"/>
      <c r="J60" s="257"/>
    </row>
    <row r="61" spans="1:10" ht="12" customHeight="1" thickBot="1">
      <c r="A61" s="111"/>
      <c r="B61" s="111"/>
      <c r="C61" s="91" t="s">
        <v>291</v>
      </c>
      <c r="D61" s="114"/>
      <c r="E61" s="114"/>
      <c r="F61" s="114"/>
      <c r="G61" s="114"/>
      <c r="H61" s="114"/>
      <c r="I61" s="567"/>
      <c r="J61" s="567"/>
    </row>
    <row r="62" spans="1:10" ht="12" customHeight="1" thickBot="1">
      <c r="A62" s="15"/>
      <c r="B62" s="86"/>
      <c r="C62" s="94" t="s">
        <v>209</v>
      </c>
      <c r="D62" s="138">
        <f>SUM(D56:D61)</f>
        <v>10000</v>
      </c>
      <c r="E62" s="138">
        <f>SUM(E56:E61)</f>
        <v>10000</v>
      </c>
      <c r="F62" s="138">
        <f>SUM(F56:F61)</f>
        <v>10000</v>
      </c>
      <c r="G62" s="138">
        <f>SUM(G56:G61)</f>
        <v>10000</v>
      </c>
      <c r="H62" s="138">
        <f>SUM(H56:H61)</f>
        <v>10000</v>
      </c>
      <c r="I62" s="332">
        <f>H62/D62</f>
        <v>1</v>
      </c>
      <c r="J62" s="332">
        <f>H62/G62</f>
        <v>1</v>
      </c>
    </row>
    <row r="63" spans="1:10" ht="12" customHeight="1">
      <c r="A63" s="15"/>
      <c r="B63" s="15">
        <v>3117</v>
      </c>
      <c r="C63" s="162" t="s">
        <v>367</v>
      </c>
      <c r="D63" s="145"/>
      <c r="E63" s="145"/>
      <c r="F63" s="145"/>
      <c r="G63" s="145"/>
      <c r="H63" s="145"/>
      <c r="I63" s="364"/>
      <c r="J63" s="364"/>
    </row>
    <row r="64" spans="1:10" ht="12" customHeight="1">
      <c r="A64" s="15"/>
      <c r="B64" s="111"/>
      <c r="C64" s="112" t="s">
        <v>703</v>
      </c>
      <c r="D64" s="123"/>
      <c r="E64" s="123"/>
      <c r="F64" s="123">
        <v>38969</v>
      </c>
      <c r="G64" s="123">
        <v>38969</v>
      </c>
      <c r="H64" s="123">
        <v>43830</v>
      </c>
      <c r="I64" s="257"/>
      <c r="J64" s="330">
        <f>H64/G64</f>
        <v>1.1247401780902768</v>
      </c>
    </row>
    <row r="65" spans="1:10" ht="12" customHeight="1">
      <c r="A65" s="15"/>
      <c r="B65" s="111"/>
      <c r="C65" s="157" t="s">
        <v>704</v>
      </c>
      <c r="D65" s="123"/>
      <c r="E65" s="123"/>
      <c r="F65" s="123">
        <v>10522</v>
      </c>
      <c r="G65" s="123">
        <v>10522</v>
      </c>
      <c r="H65" s="123">
        <v>9934</v>
      </c>
      <c r="I65" s="257"/>
      <c r="J65" s="330">
        <f>H65/G65</f>
        <v>0.9441170880060825</v>
      </c>
    </row>
    <row r="66" spans="1:10" ht="12" customHeight="1">
      <c r="A66" s="15"/>
      <c r="B66" s="111"/>
      <c r="C66" s="141" t="s">
        <v>290</v>
      </c>
      <c r="D66" s="123"/>
      <c r="E66" s="123"/>
      <c r="F66" s="123"/>
      <c r="G66" s="123"/>
      <c r="H66" s="123">
        <v>236</v>
      </c>
      <c r="I66" s="257"/>
      <c r="J66" s="330"/>
    </row>
    <row r="67" spans="1:10" ht="12" customHeight="1">
      <c r="A67" s="15"/>
      <c r="B67" s="111"/>
      <c r="C67" s="10" t="s">
        <v>395</v>
      </c>
      <c r="D67" s="123"/>
      <c r="E67" s="123"/>
      <c r="F67" s="123"/>
      <c r="G67" s="123"/>
      <c r="H67" s="123"/>
      <c r="I67" s="257"/>
      <c r="J67" s="257"/>
    </row>
    <row r="68" spans="1:10" ht="12" customHeight="1">
      <c r="A68" s="15"/>
      <c r="B68" s="111"/>
      <c r="C68" s="10" t="s">
        <v>728</v>
      </c>
      <c r="D68" s="123"/>
      <c r="E68" s="123"/>
      <c r="F68" s="123"/>
      <c r="G68" s="123"/>
      <c r="H68" s="123"/>
      <c r="I68" s="257"/>
      <c r="J68" s="257"/>
    </row>
    <row r="69" spans="1:10" ht="12" customHeight="1" thickBot="1">
      <c r="A69" s="15"/>
      <c r="B69" s="111"/>
      <c r="C69" s="91" t="s">
        <v>291</v>
      </c>
      <c r="D69" s="114"/>
      <c r="E69" s="114"/>
      <c r="F69" s="114"/>
      <c r="G69" s="114"/>
      <c r="H69" s="114"/>
      <c r="I69" s="567"/>
      <c r="J69" s="567"/>
    </row>
    <row r="70" spans="1:10" ht="12" customHeight="1" thickBot="1">
      <c r="A70" s="86"/>
      <c r="B70" s="86"/>
      <c r="C70" s="94" t="s">
        <v>209</v>
      </c>
      <c r="D70" s="138">
        <f>SUM(D64:D69)</f>
        <v>0</v>
      </c>
      <c r="E70" s="138">
        <f>SUM(E64:E69)</f>
        <v>0</v>
      </c>
      <c r="F70" s="138">
        <f>SUM(F64:F69)</f>
        <v>49491</v>
      </c>
      <c r="G70" s="138">
        <f>SUM(G64:G69)</f>
        <v>49491</v>
      </c>
      <c r="H70" s="138">
        <f>SUM(H64:H69)</f>
        <v>54000</v>
      </c>
      <c r="I70" s="332"/>
      <c r="J70" s="332">
        <f>H70/G70</f>
        <v>1.0911074740861975</v>
      </c>
    </row>
    <row r="71" spans="1:10" ht="12" customHeight="1">
      <c r="A71" s="15"/>
      <c r="B71" s="142">
        <v>3122</v>
      </c>
      <c r="C71" s="165" t="s">
        <v>709</v>
      </c>
      <c r="D71" s="145"/>
      <c r="E71" s="145"/>
      <c r="F71" s="145"/>
      <c r="G71" s="145"/>
      <c r="H71" s="145"/>
      <c r="I71" s="364"/>
      <c r="J71" s="364"/>
    </row>
    <row r="72" spans="1:10" ht="12" customHeight="1">
      <c r="A72" s="15"/>
      <c r="B72" s="140"/>
      <c r="C72" s="112" t="s">
        <v>703</v>
      </c>
      <c r="D72" s="123">
        <v>1939</v>
      </c>
      <c r="E72" s="123">
        <v>1939</v>
      </c>
      <c r="F72" s="123">
        <v>1939</v>
      </c>
      <c r="G72" s="123">
        <v>1636</v>
      </c>
      <c r="H72" s="123">
        <v>1636</v>
      </c>
      <c r="I72" s="330">
        <f>H72/D72</f>
        <v>0.8437338834450748</v>
      </c>
      <c r="J72" s="330">
        <f>H72/G72</f>
        <v>1</v>
      </c>
    </row>
    <row r="73" spans="1:10" ht="12" customHeight="1">
      <c r="A73" s="15"/>
      <c r="B73" s="140"/>
      <c r="C73" s="157" t="s">
        <v>704</v>
      </c>
      <c r="D73" s="123">
        <v>550</v>
      </c>
      <c r="E73" s="123">
        <v>550</v>
      </c>
      <c r="F73" s="123">
        <v>550</v>
      </c>
      <c r="G73" s="123">
        <v>468</v>
      </c>
      <c r="H73" s="123">
        <v>468</v>
      </c>
      <c r="I73" s="330">
        <f>H73/D73</f>
        <v>0.850909090909091</v>
      </c>
      <c r="J73" s="330">
        <f>H73/G73</f>
        <v>1</v>
      </c>
    </row>
    <row r="74" spans="1:10" ht="12" customHeight="1">
      <c r="A74" s="15"/>
      <c r="B74" s="140"/>
      <c r="C74" s="141" t="s">
        <v>290</v>
      </c>
      <c r="D74" s="123">
        <v>2584</v>
      </c>
      <c r="E74" s="123">
        <v>2584</v>
      </c>
      <c r="F74" s="123">
        <v>2584</v>
      </c>
      <c r="G74" s="123">
        <v>2969</v>
      </c>
      <c r="H74" s="123">
        <v>2969</v>
      </c>
      <c r="I74" s="330">
        <f>H74/D74</f>
        <v>1.1489938080495357</v>
      </c>
      <c r="J74" s="330">
        <f aca="true" t="shared" si="0" ref="J74:J103">H74/G74</f>
        <v>1</v>
      </c>
    </row>
    <row r="75" spans="1:10" ht="12" customHeight="1">
      <c r="A75" s="15"/>
      <c r="B75" s="140"/>
      <c r="C75" s="10" t="s">
        <v>395</v>
      </c>
      <c r="D75" s="79"/>
      <c r="E75" s="79"/>
      <c r="F75" s="79"/>
      <c r="G75" s="79"/>
      <c r="H75" s="79"/>
      <c r="I75" s="330"/>
      <c r="J75" s="330"/>
    </row>
    <row r="76" spans="1:10" ht="12" customHeight="1">
      <c r="A76" s="15"/>
      <c r="B76" s="140"/>
      <c r="C76" s="10" t="s">
        <v>728</v>
      </c>
      <c r="D76" s="166"/>
      <c r="E76" s="166"/>
      <c r="F76" s="166"/>
      <c r="G76" s="166"/>
      <c r="H76" s="166"/>
      <c r="I76" s="257"/>
      <c r="J76" s="257"/>
    </row>
    <row r="77" spans="1:10" ht="12" customHeight="1" thickBot="1">
      <c r="A77" s="15"/>
      <c r="B77" s="140"/>
      <c r="C77" s="118" t="s">
        <v>291</v>
      </c>
      <c r="D77" s="265"/>
      <c r="E77" s="265"/>
      <c r="F77" s="265"/>
      <c r="G77" s="265"/>
      <c r="H77" s="265"/>
      <c r="I77" s="567"/>
      <c r="J77" s="567"/>
    </row>
    <row r="78" spans="1:10" ht="12" customHeight="1" thickBot="1">
      <c r="A78" s="15"/>
      <c r="B78" s="86"/>
      <c r="C78" s="94" t="s">
        <v>209</v>
      </c>
      <c r="D78" s="138">
        <f>SUM(D71:D77)</f>
        <v>5073</v>
      </c>
      <c r="E78" s="138">
        <f>SUM(E71:E77)</f>
        <v>5073</v>
      </c>
      <c r="F78" s="138">
        <f>SUM(F71:F77)</f>
        <v>5073</v>
      </c>
      <c r="G78" s="138">
        <f>SUM(G71:G77)</f>
        <v>5073</v>
      </c>
      <c r="H78" s="138">
        <f>SUM(H71:H77)</f>
        <v>5073</v>
      </c>
      <c r="I78" s="332">
        <f>H78/D78</f>
        <v>1</v>
      </c>
      <c r="J78" s="332">
        <f t="shared" si="0"/>
        <v>1</v>
      </c>
    </row>
    <row r="79" spans="1:10" ht="12" customHeight="1">
      <c r="A79" s="15"/>
      <c r="B79" s="15">
        <v>3125</v>
      </c>
      <c r="C79" s="122" t="s">
        <v>710</v>
      </c>
      <c r="D79" s="145"/>
      <c r="E79" s="145"/>
      <c r="F79" s="145"/>
      <c r="G79" s="145"/>
      <c r="H79" s="145"/>
      <c r="I79" s="364"/>
      <c r="J79" s="364"/>
    </row>
    <row r="80" spans="1:10" ht="12" customHeight="1">
      <c r="A80" s="111"/>
      <c r="B80" s="111"/>
      <c r="C80" s="112" t="s">
        <v>703</v>
      </c>
      <c r="D80" s="123">
        <v>114863</v>
      </c>
      <c r="E80" s="123">
        <v>114863</v>
      </c>
      <c r="F80" s="123">
        <v>114863</v>
      </c>
      <c r="G80" s="123">
        <v>82410</v>
      </c>
      <c r="H80" s="123">
        <v>82410</v>
      </c>
      <c r="I80" s="330">
        <f>H80/D80</f>
        <v>0.71746341293541</v>
      </c>
      <c r="J80" s="330">
        <f t="shared" si="0"/>
        <v>1</v>
      </c>
    </row>
    <row r="81" spans="1:10" ht="12" customHeight="1">
      <c r="A81" s="111"/>
      <c r="B81" s="111"/>
      <c r="C81" s="157" t="s">
        <v>704</v>
      </c>
      <c r="D81" s="123">
        <v>31012</v>
      </c>
      <c r="E81" s="123">
        <v>31012</v>
      </c>
      <c r="F81" s="123">
        <v>31012</v>
      </c>
      <c r="G81" s="123">
        <v>20870</v>
      </c>
      <c r="H81" s="123">
        <v>20870</v>
      </c>
      <c r="I81" s="330">
        <f>H81/D81</f>
        <v>0.6729653037533858</v>
      </c>
      <c r="J81" s="330">
        <f t="shared" si="0"/>
        <v>1</v>
      </c>
    </row>
    <row r="82" spans="1:10" ht="12" customHeight="1">
      <c r="A82" s="111"/>
      <c r="B82" s="111"/>
      <c r="C82" s="141" t="s">
        <v>290</v>
      </c>
      <c r="D82" s="404"/>
      <c r="E82" s="404"/>
      <c r="F82" s="404"/>
      <c r="G82" s="404"/>
      <c r="H82" s="404"/>
      <c r="I82" s="257"/>
      <c r="J82" s="257"/>
    </row>
    <row r="83" spans="1:10" ht="12" customHeight="1">
      <c r="A83" s="111"/>
      <c r="B83" s="111"/>
      <c r="C83" s="10" t="s">
        <v>395</v>
      </c>
      <c r="D83" s="404"/>
      <c r="E83" s="404"/>
      <c r="F83" s="404"/>
      <c r="G83" s="404"/>
      <c r="H83" s="404"/>
      <c r="I83" s="257"/>
      <c r="J83" s="257"/>
    </row>
    <row r="84" spans="1:10" ht="12" customHeight="1">
      <c r="A84" s="111"/>
      <c r="B84" s="111"/>
      <c r="C84" s="10" t="s">
        <v>728</v>
      </c>
      <c r="D84" s="123"/>
      <c r="E84" s="123"/>
      <c r="F84" s="123"/>
      <c r="G84" s="123"/>
      <c r="H84" s="123"/>
      <c r="I84" s="257"/>
      <c r="J84" s="257"/>
    </row>
    <row r="85" spans="1:10" ht="12" customHeight="1" thickBot="1">
      <c r="A85" s="111"/>
      <c r="B85" s="111"/>
      <c r="C85" s="91" t="s">
        <v>291</v>
      </c>
      <c r="D85" s="114"/>
      <c r="E85" s="114"/>
      <c r="F85" s="114"/>
      <c r="G85" s="114"/>
      <c r="H85" s="114"/>
      <c r="I85" s="567"/>
      <c r="J85" s="567"/>
    </row>
    <row r="86" spans="1:10" ht="12" customHeight="1" thickBot="1">
      <c r="A86" s="15"/>
      <c r="B86" s="86"/>
      <c r="C86" s="94" t="s">
        <v>209</v>
      </c>
      <c r="D86" s="138">
        <f>SUM(D80:D85)</f>
        <v>145875</v>
      </c>
      <c r="E86" s="138">
        <f>SUM(E80:E85)</f>
        <v>145875</v>
      </c>
      <c r="F86" s="138">
        <f>SUM(F80:F85)</f>
        <v>145875</v>
      </c>
      <c r="G86" s="138">
        <f>SUM(G80:G85)</f>
        <v>103280</v>
      </c>
      <c r="H86" s="138">
        <f>SUM(H80:H85)</f>
        <v>103280</v>
      </c>
      <c r="I86" s="332">
        <f>H86/D86</f>
        <v>0.7080034275921165</v>
      </c>
      <c r="J86" s="332">
        <f t="shared" si="0"/>
        <v>1</v>
      </c>
    </row>
    <row r="87" spans="1:10" ht="12" customHeight="1">
      <c r="A87" s="142"/>
      <c r="B87" s="15">
        <v>3126</v>
      </c>
      <c r="C87" s="122" t="s">
        <v>272</v>
      </c>
      <c r="D87" s="145"/>
      <c r="E87" s="145"/>
      <c r="F87" s="145"/>
      <c r="G87" s="145"/>
      <c r="H87" s="145"/>
      <c r="I87" s="364"/>
      <c r="J87" s="364"/>
    </row>
    <row r="88" spans="1:10" ht="12" customHeight="1">
      <c r="A88" s="142"/>
      <c r="B88" s="111"/>
      <c r="C88" s="112" t="s">
        <v>703</v>
      </c>
      <c r="D88" s="123"/>
      <c r="E88" s="123"/>
      <c r="F88" s="123"/>
      <c r="G88" s="123">
        <v>16157</v>
      </c>
      <c r="H88" s="123">
        <v>16157</v>
      </c>
      <c r="I88" s="257"/>
      <c r="J88" s="330">
        <f t="shared" si="0"/>
        <v>1</v>
      </c>
    </row>
    <row r="89" spans="1:10" ht="12" customHeight="1">
      <c r="A89" s="142"/>
      <c r="B89" s="111"/>
      <c r="C89" s="157" t="s">
        <v>704</v>
      </c>
      <c r="D89" s="123"/>
      <c r="E89" s="123"/>
      <c r="F89" s="123"/>
      <c r="G89" s="123">
        <v>4360</v>
      </c>
      <c r="H89" s="123">
        <v>4360</v>
      </c>
      <c r="I89" s="257"/>
      <c r="J89" s="330">
        <f t="shared" si="0"/>
        <v>1</v>
      </c>
    </row>
    <row r="90" spans="1:10" ht="12" customHeight="1">
      <c r="A90" s="142"/>
      <c r="B90" s="111"/>
      <c r="C90" s="141" t="s">
        <v>290</v>
      </c>
      <c r="D90" s="404"/>
      <c r="E90" s="404"/>
      <c r="F90" s="404"/>
      <c r="G90" s="404">
        <v>1900</v>
      </c>
      <c r="H90" s="404">
        <v>1900</v>
      </c>
      <c r="I90" s="257"/>
      <c r="J90" s="330">
        <f t="shared" si="0"/>
        <v>1</v>
      </c>
    </row>
    <row r="91" spans="1:10" ht="12" customHeight="1">
      <c r="A91" s="142"/>
      <c r="B91" s="111"/>
      <c r="C91" s="10" t="s">
        <v>395</v>
      </c>
      <c r="D91" s="404"/>
      <c r="E91" s="404"/>
      <c r="F91" s="404"/>
      <c r="G91" s="404"/>
      <c r="H91" s="404"/>
      <c r="I91" s="257"/>
      <c r="J91" s="257"/>
    </row>
    <row r="92" spans="1:10" ht="12" customHeight="1">
      <c r="A92" s="142"/>
      <c r="B92" s="111"/>
      <c r="C92" s="10" t="s">
        <v>728</v>
      </c>
      <c r="D92" s="123"/>
      <c r="E92" s="123"/>
      <c r="F92" s="123"/>
      <c r="G92" s="123"/>
      <c r="H92" s="123"/>
      <c r="I92" s="257"/>
      <c r="J92" s="257"/>
    </row>
    <row r="93" spans="1:10" ht="12" customHeight="1" thickBot="1">
      <c r="A93" s="142"/>
      <c r="B93" s="111"/>
      <c r="C93" s="91" t="s">
        <v>291</v>
      </c>
      <c r="D93" s="114"/>
      <c r="E93" s="114"/>
      <c r="F93" s="114"/>
      <c r="G93" s="114"/>
      <c r="H93" s="114"/>
      <c r="I93" s="567"/>
      <c r="J93" s="567"/>
    </row>
    <row r="94" spans="1:10" ht="12" customHeight="1" thickBot="1">
      <c r="A94" s="142"/>
      <c r="B94" s="86"/>
      <c r="C94" s="94" t="s">
        <v>209</v>
      </c>
      <c r="D94" s="138">
        <f>SUM(D88:D93)</f>
        <v>0</v>
      </c>
      <c r="E94" s="138">
        <f>SUM(E88:E93)</f>
        <v>0</v>
      </c>
      <c r="F94" s="138">
        <f>SUM(F88:F93)</f>
        <v>0</v>
      </c>
      <c r="G94" s="138">
        <f>SUM(G88:G93)</f>
        <v>22417</v>
      </c>
      <c r="H94" s="138">
        <f>SUM(H88:H93)</f>
        <v>22417</v>
      </c>
      <c r="I94" s="332"/>
      <c r="J94" s="332">
        <f t="shared" si="0"/>
        <v>1</v>
      </c>
    </row>
    <row r="95" spans="1:10" ht="12" customHeight="1">
      <c r="A95" s="169"/>
      <c r="B95" s="109">
        <v>3135</v>
      </c>
      <c r="C95" s="170" t="s">
        <v>712</v>
      </c>
      <c r="D95" s="123"/>
      <c r="E95" s="123"/>
      <c r="F95" s="123"/>
      <c r="G95" s="123"/>
      <c r="H95" s="123"/>
      <c r="I95" s="364"/>
      <c r="J95" s="364"/>
    </row>
    <row r="96" spans="1:10" ht="12" customHeight="1">
      <c r="A96" s="111"/>
      <c r="B96" s="111"/>
      <c r="C96" s="112" t="s">
        <v>703</v>
      </c>
      <c r="D96" s="123">
        <f>SUM(D80+D72+D56+D40+D30+D11+D20)</f>
        <v>1229925</v>
      </c>
      <c r="E96" s="123">
        <f>SUM(E80+E72+E56+E40+E30+E11+E20)</f>
        <v>1222223</v>
      </c>
      <c r="F96" s="123">
        <f>SUM(F80+F72+F56+F40+F30+F11+F20+F64)</f>
        <v>1345161</v>
      </c>
      <c r="G96" s="123">
        <f>SUM(G80+G72+G56+G40+G30+G11+G20+G64+G88)</f>
        <v>1384968</v>
      </c>
      <c r="H96" s="123">
        <f>SUM(H80+H72+H56+H40+H30+H11+H20+H64+H88)</f>
        <v>1389829</v>
      </c>
      <c r="I96" s="330">
        <f>H96/D96</f>
        <v>1.1300111795434682</v>
      </c>
      <c r="J96" s="330">
        <f t="shared" si="0"/>
        <v>1.0035098283859265</v>
      </c>
    </row>
    <row r="97" spans="1:10" ht="12" customHeight="1">
      <c r="A97" s="111"/>
      <c r="B97" s="111"/>
      <c r="C97" s="157" t="s">
        <v>704</v>
      </c>
      <c r="D97" s="123">
        <f>SUM(D81+D73+D57+D41+D31+D12+D21)</f>
        <v>332385</v>
      </c>
      <c r="E97" s="123">
        <f>SUM(E81+E73+E57+E41+E31+E12+E21)</f>
        <v>330304</v>
      </c>
      <c r="F97" s="123">
        <f>SUM(F81+F73+F57+F41+F31+F12+F21+F65)</f>
        <v>363497</v>
      </c>
      <c r="G97" s="123">
        <f>SUM(G81+G73+G57+G41+G31+G12+G21+G65+G89)</f>
        <v>360540</v>
      </c>
      <c r="H97" s="123">
        <f>SUM(H81+H73+H57+H41+H31+H12+H21+H65+H89)</f>
        <v>359952</v>
      </c>
      <c r="I97" s="330">
        <f>H97/D97</f>
        <v>1.0829369556387924</v>
      </c>
      <c r="J97" s="330">
        <f t="shared" si="0"/>
        <v>0.9983691129971709</v>
      </c>
    </row>
    <row r="98" spans="1:10" ht="12" customHeight="1">
      <c r="A98" s="111"/>
      <c r="B98" s="111"/>
      <c r="C98" s="141" t="s">
        <v>290</v>
      </c>
      <c r="D98" s="123">
        <f>SUM(D82+D74+D58+D42+D32+D13+D22+D50)</f>
        <v>553584</v>
      </c>
      <c r="E98" s="123">
        <f>SUM(E82+E74+E58+E42+E32+E13+E22+E50)</f>
        <v>500147</v>
      </c>
      <c r="F98" s="123">
        <f>SUM(F82+F74+F58+F42+F32+F13+F22+F50)</f>
        <v>499469</v>
      </c>
      <c r="G98" s="123">
        <f>SUM(G82+G74+G58+G42+G32+G13+G22+G50+G90)</f>
        <v>512873</v>
      </c>
      <c r="H98" s="123">
        <f>SUM(H82+H74+H58+H42+H32+H13+H22+H50+H90+H66)</f>
        <v>513109</v>
      </c>
      <c r="I98" s="330">
        <f>H98/D98</f>
        <v>0.9268855313737391</v>
      </c>
      <c r="J98" s="330">
        <f t="shared" si="0"/>
        <v>1.0004601529033503</v>
      </c>
    </row>
    <row r="99" spans="1:10" ht="12" customHeight="1">
      <c r="A99" s="111"/>
      <c r="B99" s="111"/>
      <c r="C99" s="10" t="s">
        <v>395</v>
      </c>
      <c r="D99" s="123">
        <f aca="true" t="shared" si="1" ref="D99:E101">SUM(D83+D75+D59+D43+D34+D14)</f>
        <v>0</v>
      </c>
      <c r="E99" s="123">
        <f t="shared" si="1"/>
        <v>0</v>
      </c>
      <c r="F99" s="123">
        <f aca="true" t="shared" si="2" ref="F99:H100">SUM(F83+F75+F59+F43+F34+F14)</f>
        <v>0</v>
      </c>
      <c r="G99" s="123">
        <f t="shared" si="2"/>
        <v>0</v>
      </c>
      <c r="H99" s="123">
        <f t="shared" si="2"/>
        <v>0</v>
      </c>
      <c r="I99" s="330"/>
      <c r="J99" s="330"/>
    </row>
    <row r="100" spans="1:10" ht="12" customHeight="1">
      <c r="A100" s="111"/>
      <c r="B100" s="111"/>
      <c r="C100" s="10" t="s">
        <v>728</v>
      </c>
      <c r="D100" s="123">
        <f t="shared" si="1"/>
        <v>0</v>
      </c>
      <c r="E100" s="123">
        <f t="shared" si="1"/>
        <v>0</v>
      </c>
      <c r="F100" s="123">
        <f t="shared" si="2"/>
        <v>228</v>
      </c>
      <c r="G100" s="123">
        <f t="shared" si="2"/>
        <v>228</v>
      </c>
      <c r="H100" s="123">
        <f t="shared" si="2"/>
        <v>228</v>
      </c>
      <c r="I100" s="330"/>
      <c r="J100" s="330">
        <f t="shared" si="0"/>
        <v>1</v>
      </c>
    </row>
    <row r="101" spans="1:10" ht="12" customHeight="1">
      <c r="A101" s="111"/>
      <c r="B101" s="111"/>
      <c r="C101" s="118" t="s">
        <v>291</v>
      </c>
      <c r="D101" s="123">
        <f t="shared" si="1"/>
        <v>7000</v>
      </c>
      <c r="E101" s="123">
        <f t="shared" si="1"/>
        <v>7000</v>
      </c>
      <c r="F101" s="123">
        <f>SUM(F85+F77+F61+F45+F36+F16+F25)</f>
        <v>7450</v>
      </c>
      <c r="G101" s="123">
        <f>SUM(G85+G77+G61+G45+G36+G16+G25)</f>
        <v>10374</v>
      </c>
      <c r="H101" s="123">
        <f>SUM(H85+H77+H61+H45+H36+H16+H25)</f>
        <v>10374</v>
      </c>
      <c r="I101" s="330">
        <f>H101/D101</f>
        <v>1.482</v>
      </c>
      <c r="J101" s="330">
        <f t="shared" si="0"/>
        <v>1</v>
      </c>
    </row>
    <row r="102" spans="1:10" ht="12" customHeight="1" thickBot="1">
      <c r="A102" s="111"/>
      <c r="B102" s="111"/>
      <c r="C102" s="158" t="s">
        <v>45</v>
      </c>
      <c r="D102" s="320">
        <f>SUM(D37)</f>
        <v>22000</v>
      </c>
      <c r="E102" s="320">
        <f>SUM(E37)</f>
        <v>22000</v>
      </c>
      <c r="F102" s="320">
        <f>SUM(F37)</f>
        <v>22000</v>
      </c>
      <c r="G102" s="320">
        <f>SUM(G37)</f>
        <v>22000</v>
      </c>
      <c r="H102" s="320">
        <f>SUM(H37)</f>
        <v>22000</v>
      </c>
      <c r="I102" s="568">
        <f>H102/D102</f>
        <v>1</v>
      </c>
      <c r="J102" s="568">
        <f t="shared" si="0"/>
        <v>1</v>
      </c>
    </row>
    <row r="103" spans="1:10" ht="12" customHeight="1" thickBot="1">
      <c r="A103" s="86"/>
      <c r="B103" s="86"/>
      <c r="C103" s="94" t="s">
        <v>209</v>
      </c>
      <c r="D103" s="138">
        <f>SUM(D96:D102)</f>
        <v>2144894</v>
      </c>
      <c r="E103" s="138">
        <f>SUM(E96:E102)</f>
        <v>2081674</v>
      </c>
      <c r="F103" s="138">
        <f>SUM(F96:F102)</f>
        <v>2237805</v>
      </c>
      <c r="G103" s="138">
        <f>SUM(G96:G102)</f>
        <v>2290983</v>
      </c>
      <c r="H103" s="138">
        <f>SUM(H96:H102)</f>
        <v>2295492</v>
      </c>
      <c r="I103" s="332">
        <f>H103/D103</f>
        <v>1.0702123275089586</v>
      </c>
      <c r="J103" s="332">
        <f t="shared" si="0"/>
        <v>1.001968150789421</v>
      </c>
    </row>
  </sheetData>
  <mergeCells count="3">
    <mergeCell ref="D3:I3"/>
    <mergeCell ref="A2:J2"/>
    <mergeCell ref="A1:J1"/>
  </mergeCells>
  <printOptions horizontalCentered="1" verticalCentered="1"/>
  <pageMargins left="0.3937007874015748" right="0.3937007874015748" top="0.5905511811023623" bottom="0.3937007874015748" header="0.11811023622047245" footer="0.2362204724409449"/>
  <pageSetup firstPageNumber="42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38" max="255" man="1"/>
    <brk id="70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85"/>
  <sheetViews>
    <sheetView showZeros="0" zoomScaleSheetLayoutView="100" workbookViewId="0" topLeftCell="A620">
      <selection activeCell="H651" sqref="H651"/>
    </sheetView>
  </sheetViews>
  <sheetFormatPr defaultColWidth="9.00390625" defaultRowHeight="12.75"/>
  <cols>
    <col min="1" max="1" width="3.625" style="82" bestFit="1" customWidth="1"/>
    <col min="2" max="2" width="5.625" style="82" customWidth="1"/>
    <col min="3" max="3" width="47.75390625" style="108" customWidth="1"/>
    <col min="4" max="4" width="10.75390625" style="176" customWidth="1"/>
    <col min="5" max="6" width="10.00390625" style="176" hidden="1" customWidth="1"/>
    <col min="7" max="8" width="10.125" style="176" customWidth="1"/>
    <col min="9" max="10" width="7.625" style="176" customWidth="1"/>
    <col min="11" max="11" width="33.875" style="176" bestFit="1" customWidth="1"/>
    <col min="12" max="13" width="7.25390625" style="176" customWidth="1"/>
    <col min="14" max="16384" width="9.125" style="108" customWidth="1"/>
  </cols>
  <sheetData>
    <row r="1" spans="1:13" ht="12.75">
      <c r="A1" s="670" t="s">
        <v>713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216"/>
      <c r="M1" s="216"/>
    </row>
    <row r="2" spans="1:13" ht="12.75">
      <c r="A2" s="632" t="s">
        <v>843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238"/>
      <c r="M2" s="238"/>
    </row>
    <row r="3" spans="1:13" ht="12.75">
      <c r="A3" s="535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4:20" ht="12">
      <c r="D4" s="234"/>
      <c r="E4" s="234"/>
      <c r="F4" s="234"/>
      <c r="G4" s="234"/>
      <c r="H4" s="234"/>
      <c r="I4" s="234"/>
      <c r="J4" s="234"/>
      <c r="K4" s="371" t="s">
        <v>113</v>
      </c>
      <c r="L4" s="234"/>
      <c r="M4" s="234"/>
      <c r="N4" s="83"/>
      <c r="O4" s="83"/>
      <c r="P4" s="83"/>
      <c r="Q4" s="83"/>
      <c r="R4" s="83"/>
      <c r="S4" s="83"/>
      <c r="T4" s="83"/>
    </row>
    <row r="5" spans="1:11" s="106" customFormat="1" ht="12.75">
      <c r="A5" s="84"/>
      <c r="B5" s="84"/>
      <c r="C5" s="151"/>
      <c r="D5" s="368" t="s">
        <v>675</v>
      </c>
      <c r="E5" s="368" t="s">
        <v>363</v>
      </c>
      <c r="F5" s="368" t="s">
        <v>363</v>
      </c>
      <c r="G5" s="368" t="s">
        <v>363</v>
      </c>
      <c r="H5" s="595" t="s">
        <v>343</v>
      </c>
      <c r="I5" s="329" t="s">
        <v>810</v>
      </c>
      <c r="J5" s="329" t="s">
        <v>810</v>
      </c>
      <c r="K5" s="3" t="s">
        <v>811</v>
      </c>
    </row>
    <row r="6" spans="1:11" s="106" customFormat="1" ht="12">
      <c r="A6" s="142" t="s">
        <v>700</v>
      </c>
      <c r="B6" s="142" t="s">
        <v>222</v>
      </c>
      <c r="C6" s="152" t="s">
        <v>383</v>
      </c>
      <c r="D6" s="15" t="s">
        <v>13</v>
      </c>
      <c r="E6" s="15" t="s">
        <v>13</v>
      </c>
      <c r="F6" s="15" t="s">
        <v>13</v>
      </c>
      <c r="G6" s="15" t="s">
        <v>13</v>
      </c>
      <c r="H6" s="596" t="s">
        <v>344</v>
      </c>
      <c r="I6" s="15"/>
      <c r="J6" s="15"/>
      <c r="K6" s="15" t="s">
        <v>812</v>
      </c>
    </row>
    <row r="7" spans="1:11" s="106" customFormat="1" ht="12.75" thickBot="1">
      <c r="A7" s="142"/>
      <c r="B7" s="142"/>
      <c r="C7" s="153"/>
      <c r="D7" s="86" t="s">
        <v>676</v>
      </c>
      <c r="E7" s="86" t="s">
        <v>364</v>
      </c>
      <c r="F7" s="86" t="s">
        <v>484</v>
      </c>
      <c r="G7" s="86" t="s">
        <v>591</v>
      </c>
      <c r="H7" s="597" t="s">
        <v>345</v>
      </c>
      <c r="I7" s="86" t="s">
        <v>485</v>
      </c>
      <c r="J7" s="86" t="s">
        <v>438</v>
      </c>
      <c r="K7" s="86"/>
    </row>
    <row r="8" spans="1:11" s="106" customFormat="1" ht="12">
      <c r="A8" s="155" t="s">
        <v>14</v>
      </c>
      <c r="B8" s="155" t="s">
        <v>15</v>
      </c>
      <c r="C8" s="58" t="s">
        <v>16</v>
      </c>
      <c r="D8" s="18" t="s">
        <v>17</v>
      </c>
      <c r="E8" s="18" t="s">
        <v>18</v>
      </c>
      <c r="F8" s="18" t="s">
        <v>18</v>
      </c>
      <c r="G8" s="18" t="s">
        <v>18</v>
      </c>
      <c r="H8" s="18" t="s">
        <v>19</v>
      </c>
      <c r="I8" s="18" t="s">
        <v>187</v>
      </c>
      <c r="J8" s="18" t="s">
        <v>71</v>
      </c>
      <c r="K8" s="58" t="s">
        <v>593</v>
      </c>
    </row>
    <row r="9" spans="1:12" s="106" customFormat="1" ht="12" customHeight="1">
      <c r="A9" s="266" t="s">
        <v>85</v>
      </c>
      <c r="B9" s="142">
        <v>3140</v>
      </c>
      <c r="C9" s="400" t="s">
        <v>714</v>
      </c>
      <c r="D9" s="401">
        <f>SUM(D17)</f>
        <v>120000</v>
      </c>
      <c r="E9" s="401">
        <f>SUM(E17)</f>
        <v>153437</v>
      </c>
      <c r="F9" s="401">
        <f>SUM(F17)</f>
        <v>153437</v>
      </c>
      <c r="G9" s="401">
        <f>SUM(G17)</f>
        <v>153437</v>
      </c>
      <c r="H9" s="401">
        <f>SUM(H17)</f>
        <v>153437</v>
      </c>
      <c r="I9" s="515">
        <f>H9/D9</f>
        <v>1.2786416666666667</v>
      </c>
      <c r="J9" s="515">
        <f>H9/G9</f>
        <v>1</v>
      </c>
      <c r="K9" s="504" t="s">
        <v>2</v>
      </c>
      <c r="L9" s="397"/>
    </row>
    <row r="10" spans="1:11" s="106" customFormat="1" ht="12" customHeight="1">
      <c r="A10" s="142"/>
      <c r="B10" s="142">
        <v>3141</v>
      </c>
      <c r="C10" s="172" t="s">
        <v>723</v>
      </c>
      <c r="D10" s="145"/>
      <c r="E10" s="145"/>
      <c r="F10" s="145"/>
      <c r="G10" s="145"/>
      <c r="H10" s="145"/>
      <c r="I10" s="515"/>
      <c r="J10" s="515"/>
      <c r="K10" s="5" t="s">
        <v>3</v>
      </c>
    </row>
    <row r="11" spans="1:13" ht="12" customHeight="1">
      <c r="A11" s="140"/>
      <c r="B11" s="140"/>
      <c r="C11" s="112" t="s">
        <v>703</v>
      </c>
      <c r="D11" s="123"/>
      <c r="E11" s="123"/>
      <c r="F11" s="123"/>
      <c r="G11" s="123"/>
      <c r="H11" s="123"/>
      <c r="I11" s="515"/>
      <c r="J11" s="515"/>
      <c r="K11" s="335"/>
      <c r="L11" s="108"/>
      <c r="M11" s="108"/>
    </row>
    <row r="12" spans="1:13" ht="12" customHeight="1">
      <c r="A12" s="140"/>
      <c r="B12" s="140"/>
      <c r="C12" s="157" t="s">
        <v>704</v>
      </c>
      <c r="D12" s="123"/>
      <c r="E12" s="123"/>
      <c r="F12" s="123"/>
      <c r="G12" s="123"/>
      <c r="H12" s="123"/>
      <c r="I12" s="515"/>
      <c r="J12" s="515"/>
      <c r="K12" s="335"/>
      <c r="L12" s="108"/>
      <c r="M12" s="108"/>
    </row>
    <row r="13" spans="1:13" ht="12" customHeight="1">
      <c r="A13" s="140"/>
      <c r="B13" s="140"/>
      <c r="C13" s="141" t="s">
        <v>290</v>
      </c>
      <c r="D13" s="123">
        <v>120000</v>
      </c>
      <c r="E13" s="123">
        <v>153437</v>
      </c>
      <c r="F13" s="123">
        <v>153437</v>
      </c>
      <c r="G13" s="123">
        <v>153437</v>
      </c>
      <c r="H13" s="123">
        <v>153437</v>
      </c>
      <c r="I13" s="580">
        <f>H13/D13</f>
        <v>1.2786416666666667</v>
      </c>
      <c r="J13" s="580">
        <f>H13/G13</f>
        <v>1</v>
      </c>
      <c r="K13" s="335"/>
      <c r="L13" s="108"/>
      <c r="M13" s="108"/>
    </row>
    <row r="14" spans="1:13" ht="12" customHeight="1">
      <c r="A14" s="140"/>
      <c r="B14" s="140"/>
      <c r="C14" s="10" t="s">
        <v>395</v>
      </c>
      <c r="D14" s="123"/>
      <c r="E14" s="123"/>
      <c r="F14" s="123"/>
      <c r="G14" s="123"/>
      <c r="H14" s="123"/>
      <c r="I14" s="515"/>
      <c r="J14" s="515"/>
      <c r="K14" s="335"/>
      <c r="L14" s="108"/>
      <c r="M14" s="108"/>
    </row>
    <row r="15" spans="1:13" ht="12" customHeight="1">
      <c r="A15" s="140"/>
      <c r="B15" s="140"/>
      <c r="C15" s="10" t="s">
        <v>728</v>
      </c>
      <c r="D15" s="123"/>
      <c r="E15" s="123"/>
      <c r="F15" s="123"/>
      <c r="G15" s="123"/>
      <c r="H15" s="123"/>
      <c r="I15" s="515"/>
      <c r="J15" s="515"/>
      <c r="K15" s="335"/>
      <c r="L15" s="108"/>
      <c r="M15" s="108"/>
    </row>
    <row r="16" spans="1:13" ht="12" customHeight="1" thickBot="1">
      <c r="A16" s="140"/>
      <c r="B16" s="140"/>
      <c r="C16" s="118" t="s">
        <v>291</v>
      </c>
      <c r="D16" s="123"/>
      <c r="E16" s="123"/>
      <c r="F16" s="123"/>
      <c r="G16" s="123"/>
      <c r="H16" s="123"/>
      <c r="I16" s="581"/>
      <c r="J16" s="581"/>
      <c r="K16" s="335"/>
      <c r="L16" s="108"/>
      <c r="M16" s="108"/>
    </row>
    <row r="17" spans="1:13" ht="12" customHeight="1" thickBot="1">
      <c r="A17" s="142"/>
      <c r="B17" s="86"/>
      <c r="C17" s="94" t="s">
        <v>209</v>
      </c>
      <c r="D17" s="138">
        <f>SUM(D11:D16)</f>
        <v>120000</v>
      </c>
      <c r="E17" s="138">
        <f>SUM(E11:E16)</f>
        <v>153437</v>
      </c>
      <c r="F17" s="138">
        <f>SUM(F11:F16)</f>
        <v>153437</v>
      </c>
      <c r="G17" s="138">
        <f>SUM(G11:G16)</f>
        <v>153437</v>
      </c>
      <c r="H17" s="138">
        <f>SUM(H11:H16)</f>
        <v>153437</v>
      </c>
      <c r="I17" s="583">
        <f>H17/D17</f>
        <v>1.2786416666666667</v>
      </c>
      <c r="J17" s="583">
        <f>H17/G17</f>
        <v>1</v>
      </c>
      <c r="K17" s="336"/>
      <c r="L17" s="108"/>
      <c r="M17" s="108"/>
    </row>
    <row r="18" spans="1:13" ht="12.75" thickBot="1">
      <c r="A18" s="109">
        <v>22</v>
      </c>
      <c r="B18" s="86">
        <v>3160</v>
      </c>
      <c r="C18" s="117" t="s">
        <v>773</v>
      </c>
      <c r="D18" s="145">
        <f>SUM(D26+D38)</f>
        <v>5119</v>
      </c>
      <c r="E18" s="145">
        <f>SUM(E26+E38)</f>
        <v>8064</v>
      </c>
      <c r="F18" s="145">
        <f>SUM(F26+F38)</f>
        <v>8064</v>
      </c>
      <c r="G18" s="145">
        <f>SUM(G26+G38)</f>
        <v>6792</v>
      </c>
      <c r="H18" s="145">
        <f>SUM(H26+H38)</f>
        <v>6792</v>
      </c>
      <c r="I18" s="583">
        <f>H18/D18</f>
        <v>1.3268216448525103</v>
      </c>
      <c r="J18" s="583">
        <f>H18/G18</f>
        <v>1</v>
      </c>
      <c r="K18" s="337"/>
      <c r="L18" s="108"/>
      <c r="M18" s="108"/>
    </row>
    <row r="19" spans="1:13" ht="12" customHeight="1">
      <c r="A19" s="142"/>
      <c r="B19" s="142">
        <v>3162</v>
      </c>
      <c r="C19" s="159" t="s">
        <v>725</v>
      </c>
      <c r="D19" s="160"/>
      <c r="E19" s="160"/>
      <c r="F19" s="160"/>
      <c r="G19" s="160"/>
      <c r="H19" s="160"/>
      <c r="I19" s="582"/>
      <c r="J19" s="582"/>
      <c r="K19" s="335"/>
      <c r="L19" s="108"/>
      <c r="M19" s="108"/>
    </row>
    <row r="20" spans="1:13" ht="12" customHeight="1">
      <c r="A20" s="140"/>
      <c r="B20" s="140"/>
      <c r="C20" s="112" t="s">
        <v>703</v>
      </c>
      <c r="D20" s="123"/>
      <c r="E20" s="123"/>
      <c r="F20" s="123"/>
      <c r="G20" s="123"/>
      <c r="H20" s="123"/>
      <c r="I20" s="515"/>
      <c r="J20" s="515"/>
      <c r="K20" s="335"/>
      <c r="L20" s="108"/>
      <c r="M20" s="108"/>
    </row>
    <row r="21" spans="1:13" ht="12" customHeight="1">
      <c r="A21" s="140"/>
      <c r="B21" s="140"/>
      <c r="C21" s="157" t="s">
        <v>704</v>
      </c>
      <c r="D21" s="123"/>
      <c r="E21" s="123"/>
      <c r="F21" s="123"/>
      <c r="G21" s="123"/>
      <c r="H21" s="123"/>
      <c r="I21" s="515"/>
      <c r="J21" s="515"/>
      <c r="K21" s="335"/>
      <c r="L21" s="108"/>
      <c r="M21" s="108"/>
    </row>
    <row r="22" spans="1:13" ht="12" customHeight="1">
      <c r="A22" s="140"/>
      <c r="B22" s="140"/>
      <c r="C22" s="141" t="s">
        <v>290</v>
      </c>
      <c r="D22" s="123">
        <v>5119</v>
      </c>
      <c r="E22" s="123">
        <v>8064</v>
      </c>
      <c r="F22" s="123">
        <v>8064</v>
      </c>
      <c r="G22" s="123">
        <v>6792</v>
      </c>
      <c r="H22" s="123">
        <v>6792</v>
      </c>
      <c r="I22" s="580">
        <f>H22/D22</f>
        <v>1.3268216448525103</v>
      </c>
      <c r="J22" s="580">
        <f>H22/G22</f>
        <v>1</v>
      </c>
      <c r="K22" s="335"/>
      <c r="L22" s="108"/>
      <c r="M22" s="108"/>
    </row>
    <row r="23" spans="1:13" ht="12" customHeight="1">
      <c r="A23" s="140"/>
      <c r="B23" s="140"/>
      <c r="C23" s="10" t="s">
        <v>395</v>
      </c>
      <c r="D23" s="123"/>
      <c r="E23" s="123"/>
      <c r="F23" s="123"/>
      <c r="G23" s="123"/>
      <c r="H23" s="123"/>
      <c r="I23" s="515"/>
      <c r="J23" s="515"/>
      <c r="K23" s="335"/>
      <c r="L23" s="108"/>
      <c r="M23" s="108"/>
    </row>
    <row r="24" spans="1:13" ht="12" customHeight="1">
      <c r="A24" s="140"/>
      <c r="B24" s="140"/>
      <c r="C24" s="10" t="s">
        <v>728</v>
      </c>
      <c r="D24" s="123"/>
      <c r="E24" s="123"/>
      <c r="F24" s="123"/>
      <c r="G24" s="123"/>
      <c r="H24" s="123"/>
      <c r="I24" s="515"/>
      <c r="J24" s="515"/>
      <c r="K24" s="343"/>
      <c r="L24" s="108"/>
      <c r="M24" s="108"/>
    </row>
    <row r="25" spans="1:13" ht="12" customHeight="1" thickBot="1">
      <c r="A25" s="140"/>
      <c r="B25" s="140"/>
      <c r="C25" s="118" t="s">
        <v>291</v>
      </c>
      <c r="D25" s="123"/>
      <c r="E25" s="123"/>
      <c r="F25" s="123"/>
      <c r="G25" s="123"/>
      <c r="H25" s="123"/>
      <c r="I25" s="581"/>
      <c r="J25" s="581"/>
      <c r="K25" s="57"/>
      <c r="L25" s="108"/>
      <c r="M25" s="108"/>
    </row>
    <row r="26" spans="1:13" ht="12.75" thickBot="1">
      <c r="A26" s="15"/>
      <c r="B26" s="86"/>
      <c r="C26" s="94" t="s">
        <v>209</v>
      </c>
      <c r="D26" s="138">
        <f>SUM(D20:D25)</f>
        <v>5119</v>
      </c>
      <c r="E26" s="138">
        <f>SUM(E20:E25)</f>
        <v>8064</v>
      </c>
      <c r="F26" s="138">
        <f>SUM(F20:F25)</f>
        <v>8064</v>
      </c>
      <c r="G26" s="138">
        <f>SUM(G20:G25)</f>
        <v>6792</v>
      </c>
      <c r="H26" s="138">
        <f>SUM(H20:H25)</f>
        <v>6792</v>
      </c>
      <c r="I26" s="583">
        <f>H26/D26</f>
        <v>1.3268216448525103</v>
      </c>
      <c r="J26" s="583">
        <f>H26/G26</f>
        <v>1</v>
      </c>
      <c r="K26" s="337"/>
      <c r="L26" s="108"/>
      <c r="M26" s="108"/>
    </row>
    <row r="27" spans="1:13" ht="12">
      <c r="A27" s="15"/>
      <c r="B27" s="142">
        <v>3163</v>
      </c>
      <c r="C27" s="159" t="s">
        <v>469</v>
      </c>
      <c r="D27" s="160"/>
      <c r="E27" s="160"/>
      <c r="F27" s="160"/>
      <c r="G27" s="160"/>
      <c r="H27" s="160"/>
      <c r="I27" s="582"/>
      <c r="J27" s="582"/>
      <c r="K27" s="335"/>
      <c r="L27" s="108"/>
      <c r="M27" s="108"/>
    </row>
    <row r="28" spans="1:13" ht="12">
      <c r="A28" s="140"/>
      <c r="B28" s="140"/>
      <c r="C28" s="112" t="s">
        <v>703</v>
      </c>
      <c r="D28" s="123"/>
      <c r="E28" s="123"/>
      <c r="F28" s="123"/>
      <c r="G28" s="123"/>
      <c r="H28" s="123"/>
      <c r="I28" s="515"/>
      <c r="J28" s="515"/>
      <c r="K28" s="335"/>
      <c r="L28" s="108"/>
      <c r="M28" s="108"/>
    </row>
    <row r="29" spans="1:13" ht="12">
      <c r="A29" s="140"/>
      <c r="B29" s="140"/>
      <c r="C29" s="157" t="s">
        <v>704</v>
      </c>
      <c r="D29" s="123"/>
      <c r="E29" s="123"/>
      <c r="F29" s="123">
        <v>35</v>
      </c>
      <c r="G29" s="123">
        <v>35</v>
      </c>
      <c r="H29" s="123">
        <v>35</v>
      </c>
      <c r="I29" s="580"/>
      <c r="J29" s="580">
        <f>H29/G29</f>
        <v>1</v>
      </c>
      <c r="K29" s="335"/>
      <c r="L29" s="108"/>
      <c r="M29" s="108"/>
    </row>
    <row r="30" spans="1:13" ht="12">
      <c r="A30" s="140"/>
      <c r="B30" s="140"/>
      <c r="C30" s="141" t="s">
        <v>290</v>
      </c>
      <c r="D30" s="123">
        <v>1526</v>
      </c>
      <c r="E30" s="123">
        <v>3052</v>
      </c>
      <c r="F30" s="123">
        <v>3086</v>
      </c>
      <c r="G30" s="123">
        <v>3086</v>
      </c>
      <c r="H30" s="123">
        <v>3086</v>
      </c>
      <c r="I30" s="580">
        <f>H30/D30</f>
        <v>2.022280471821756</v>
      </c>
      <c r="J30" s="580">
        <f>H30/G30</f>
        <v>1</v>
      </c>
      <c r="K30" s="335"/>
      <c r="L30" s="108"/>
      <c r="M30" s="108"/>
    </row>
    <row r="31" spans="1:13" ht="12">
      <c r="A31" s="140"/>
      <c r="B31" s="140"/>
      <c r="C31" s="10" t="s">
        <v>99</v>
      </c>
      <c r="D31" s="123"/>
      <c r="E31" s="123"/>
      <c r="F31" s="123"/>
      <c r="G31" s="123"/>
      <c r="H31" s="123"/>
      <c r="I31" s="580"/>
      <c r="J31" s="580"/>
      <c r="K31" s="335"/>
      <c r="L31" s="108"/>
      <c r="M31" s="108"/>
    </row>
    <row r="32" spans="1:13" ht="12">
      <c r="A32" s="140"/>
      <c r="B32" s="140"/>
      <c r="C32" s="10" t="s">
        <v>728</v>
      </c>
      <c r="D32" s="123"/>
      <c r="E32" s="123"/>
      <c r="F32" s="123"/>
      <c r="G32" s="123"/>
      <c r="H32" s="123"/>
      <c r="I32" s="515"/>
      <c r="J32" s="515"/>
      <c r="K32" s="343"/>
      <c r="L32" s="108"/>
      <c r="M32" s="108"/>
    </row>
    <row r="33" spans="1:13" ht="12.75" thickBot="1">
      <c r="A33" s="140"/>
      <c r="B33" s="140"/>
      <c r="C33" s="118" t="s">
        <v>291</v>
      </c>
      <c r="D33" s="123"/>
      <c r="E33" s="123"/>
      <c r="F33" s="123"/>
      <c r="G33" s="123"/>
      <c r="H33" s="123"/>
      <c r="I33" s="581"/>
      <c r="J33" s="581"/>
      <c r="K33" s="57"/>
      <c r="L33" s="108"/>
      <c r="M33" s="108"/>
    </row>
    <row r="34" spans="1:13" ht="12" customHeight="1" thickBot="1">
      <c r="A34" s="86"/>
      <c r="B34" s="86"/>
      <c r="C34" s="94" t="s">
        <v>209</v>
      </c>
      <c r="D34" s="138">
        <f>SUM(D28:D33)</f>
        <v>1526</v>
      </c>
      <c r="E34" s="138">
        <f>SUM(E28:E33)</f>
        <v>3052</v>
      </c>
      <c r="F34" s="138">
        <f>SUM(F28:F33)</f>
        <v>3121</v>
      </c>
      <c r="G34" s="138">
        <f>SUM(G28:G33)</f>
        <v>3121</v>
      </c>
      <c r="H34" s="138">
        <f>SUM(H28:H33)</f>
        <v>3121</v>
      </c>
      <c r="I34" s="583">
        <f aca="true" t="shared" si="0" ref="I34:I43">H34/D34</f>
        <v>2.04521625163827</v>
      </c>
      <c r="J34" s="583">
        <f aca="true" t="shared" si="1" ref="J34:J43">H34/G34</f>
        <v>1</v>
      </c>
      <c r="K34" s="337"/>
      <c r="L34" s="108"/>
      <c r="M34" s="108"/>
    </row>
    <row r="35" spans="1:13" ht="12.75" customHeight="1" hidden="1" thickBot="1">
      <c r="A35" s="15"/>
      <c r="B35" s="142">
        <v>3181</v>
      </c>
      <c r="C35" s="88" t="s">
        <v>470</v>
      </c>
      <c r="D35" s="139"/>
      <c r="E35" s="139"/>
      <c r="F35" s="139"/>
      <c r="G35" s="139"/>
      <c r="H35" s="139"/>
      <c r="I35" s="582" t="e">
        <f t="shared" si="0"/>
        <v>#DIV/0!</v>
      </c>
      <c r="J35" s="582" t="e">
        <f t="shared" si="1"/>
        <v>#DIV/0!</v>
      </c>
      <c r="K35" s="335"/>
      <c r="L35" s="108"/>
      <c r="M35" s="108"/>
    </row>
    <row r="36" spans="1:13" ht="12.75" hidden="1" thickBot="1">
      <c r="A36" s="142"/>
      <c r="B36" s="142"/>
      <c r="C36" s="118" t="s">
        <v>703</v>
      </c>
      <c r="D36" s="114"/>
      <c r="E36" s="114"/>
      <c r="F36" s="114"/>
      <c r="G36" s="114"/>
      <c r="H36" s="114"/>
      <c r="I36" s="515" t="e">
        <f t="shared" si="0"/>
        <v>#DIV/0!</v>
      </c>
      <c r="J36" s="515" t="e">
        <f t="shared" si="1"/>
        <v>#DIV/0!</v>
      </c>
      <c r="K36" s="335"/>
      <c r="L36" s="108"/>
      <c r="M36" s="108"/>
    </row>
    <row r="37" spans="1:13" ht="12.75" hidden="1" thickBot="1">
      <c r="A37" s="142"/>
      <c r="B37" s="142"/>
      <c r="C37" s="135" t="s">
        <v>704</v>
      </c>
      <c r="D37" s="114"/>
      <c r="E37" s="114"/>
      <c r="F37" s="114"/>
      <c r="G37" s="114"/>
      <c r="H37" s="114"/>
      <c r="I37" s="515" t="e">
        <f t="shared" si="0"/>
        <v>#DIV/0!</v>
      </c>
      <c r="J37" s="515" t="e">
        <f t="shared" si="1"/>
        <v>#DIV/0!</v>
      </c>
      <c r="K37" s="335"/>
      <c r="L37" s="108"/>
      <c r="M37" s="108"/>
    </row>
    <row r="38" spans="1:13" ht="12.75" hidden="1" thickBot="1">
      <c r="A38" s="142"/>
      <c r="B38" s="142"/>
      <c r="C38" s="173" t="s">
        <v>290</v>
      </c>
      <c r="D38" s="123"/>
      <c r="E38" s="123"/>
      <c r="F38" s="123"/>
      <c r="G38" s="123"/>
      <c r="H38" s="123"/>
      <c r="I38" s="515" t="e">
        <f t="shared" si="0"/>
        <v>#DIV/0!</v>
      </c>
      <c r="J38" s="515" t="e">
        <f t="shared" si="1"/>
        <v>#DIV/0!</v>
      </c>
      <c r="K38" s="335"/>
      <c r="L38" s="108"/>
      <c r="M38" s="108"/>
    </row>
    <row r="39" spans="1:13" ht="12.75" hidden="1" thickBot="1">
      <c r="A39" s="142"/>
      <c r="B39" s="142"/>
      <c r="C39" s="10" t="s">
        <v>99</v>
      </c>
      <c r="D39" s="123"/>
      <c r="E39" s="123"/>
      <c r="F39" s="123"/>
      <c r="G39" s="123"/>
      <c r="H39" s="123"/>
      <c r="I39" s="515" t="e">
        <f t="shared" si="0"/>
        <v>#DIV/0!</v>
      </c>
      <c r="J39" s="515" t="e">
        <f t="shared" si="1"/>
        <v>#DIV/0!</v>
      </c>
      <c r="K39" s="335"/>
      <c r="L39" s="108"/>
      <c r="M39" s="108"/>
    </row>
    <row r="40" spans="1:13" ht="12.75" hidden="1" thickBot="1">
      <c r="A40" s="142"/>
      <c r="B40" s="142"/>
      <c r="C40" s="10" t="s">
        <v>728</v>
      </c>
      <c r="D40" s="114"/>
      <c r="E40" s="114"/>
      <c r="F40" s="114"/>
      <c r="G40" s="114"/>
      <c r="H40" s="114"/>
      <c r="I40" s="515" t="e">
        <f t="shared" si="0"/>
        <v>#DIV/0!</v>
      </c>
      <c r="J40" s="515" t="e">
        <f t="shared" si="1"/>
        <v>#DIV/0!</v>
      </c>
      <c r="K40" s="343"/>
      <c r="L40" s="108"/>
      <c r="M40" s="108"/>
    </row>
    <row r="41" spans="1:13" ht="12.75" hidden="1" thickBot="1">
      <c r="A41" s="142"/>
      <c r="B41" s="142"/>
      <c r="C41" s="112" t="s">
        <v>291</v>
      </c>
      <c r="D41" s="174"/>
      <c r="E41" s="174"/>
      <c r="F41" s="174"/>
      <c r="G41" s="174"/>
      <c r="H41" s="174"/>
      <c r="I41" s="515" t="e">
        <f t="shared" si="0"/>
        <v>#DIV/0!</v>
      </c>
      <c r="J41" s="515" t="e">
        <f t="shared" si="1"/>
        <v>#DIV/0!</v>
      </c>
      <c r="K41" s="57"/>
      <c r="L41" s="108"/>
      <c r="M41" s="108"/>
    </row>
    <row r="42" spans="1:13" ht="12.75" hidden="1" thickBot="1">
      <c r="A42" s="86"/>
      <c r="B42" s="86"/>
      <c r="C42" s="94" t="s">
        <v>209</v>
      </c>
      <c r="D42" s="167">
        <f>SUM(D36:D41)</f>
        <v>0</v>
      </c>
      <c r="E42" s="167">
        <f>SUM(E36:E41)</f>
        <v>0</v>
      </c>
      <c r="F42" s="167">
        <f>SUM(F36:F41)</f>
        <v>0</v>
      </c>
      <c r="G42" s="167">
        <f>SUM(G36:G41)</f>
        <v>0</v>
      </c>
      <c r="H42" s="167">
        <f>SUM(H36:H41)</f>
        <v>0</v>
      </c>
      <c r="I42" s="515" t="e">
        <f t="shared" si="0"/>
        <v>#DIV/0!</v>
      </c>
      <c r="J42" s="515" t="e">
        <f t="shared" si="1"/>
        <v>#DIV/0!</v>
      </c>
      <c r="K42" s="337"/>
      <c r="L42" s="108"/>
      <c r="M42" s="108"/>
    </row>
    <row r="43" spans="1:13" ht="12">
      <c r="A43" s="142">
        <v>63</v>
      </c>
      <c r="B43" s="142">
        <v>3170</v>
      </c>
      <c r="C43" s="170" t="s">
        <v>729</v>
      </c>
      <c r="D43" s="160">
        <f>SUM(D51)</f>
        <v>60000</v>
      </c>
      <c r="E43" s="160">
        <f>SUM(E51)</f>
        <v>65700</v>
      </c>
      <c r="F43" s="160">
        <f>SUM(F51)</f>
        <v>65700</v>
      </c>
      <c r="G43" s="160">
        <f>SUM(G51)</f>
        <v>66180</v>
      </c>
      <c r="H43" s="160">
        <f>SUM(H51)</f>
        <v>66180</v>
      </c>
      <c r="I43" s="515">
        <f t="shared" si="0"/>
        <v>1.103</v>
      </c>
      <c r="J43" s="515">
        <f t="shared" si="1"/>
        <v>1</v>
      </c>
      <c r="K43" s="58"/>
      <c r="L43" s="108"/>
      <c r="M43" s="108"/>
    </row>
    <row r="44" spans="1:13" ht="12" customHeight="1">
      <c r="A44" s="142"/>
      <c r="B44" s="142">
        <v>3171</v>
      </c>
      <c r="C44" s="172" t="s">
        <v>732</v>
      </c>
      <c r="D44" s="145"/>
      <c r="E44" s="145"/>
      <c r="F44" s="145"/>
      <c r="G44" s="145"/>
      <c r="H44" s="145"/>
      <c r="I44" s="515"/>
      <c r="J44" s="515"/>
      <c r="K44" s="335"/>
      <c r="L44" s="108"/>
      <c r="M44" s="108"/>
    </row>
    <row r="45" spans="1:13" ht="12" customHeight="1">
      <c r="A45" s="140"/>
      <c r="B45" s="140"/>
      <c r="C45" s="112" t="s">
        <v>703</v>
      </c>
      <c r="D45" s="123"/>
      <c r="E45" s="123"/>
      <c r="F45" s="123"/>
      <c r="G45" s="123"/>
      <c r="H45" s="123"/>
      <c r="I45" s="515"/>
      <c r="J45" s="515"/>
      <c r="K45" s="335"/>
      <c r="L45" s="108"/>
      <c r="M45" s="108"/>
    </row>
    <row r="46" spans="1:13" ht="12" customHeight="1">
      <c r="A46" s="140"/>
      <c r="B46" s="140"/>
      <c r="C46" s="157" t="s">
        <v>704</v>
      </c>
      <c r="D46" s="123"/>
      <c r="E46" s="123"/>
      <c r="F46" s="123"/>
      <c r="G46" s="123"/>
      <c r="H46" s="123"/>
      <c r="I46" s="515"/>
      <c r="J46" s="515"/>
      <c r="K46" s="335"/>
      <c r="L46" s="108"/>
      <c r="M46" s="108"/>
    </row>
    <row r="47" spans="1:13" ht="12" customHeight="1">
      <c r="A47" s="140"/>
      <c r="B47" s="140"/>
      <c r="C47" s="141" t="s">
        <v>290</v>
      </c>
      <c r="D47" s="123">
        <v>60000</v>
      </c>
      <c r="E47" s="123">
        <v>65700</v>
      </c>
      <c r="F47" s="123">
        <v>65700</v>
      </c>
      <c r="G47" s="123">
        <v>66180</v>
      </c>
      <c r="H47" s="123">
        <v>66180</v>
      </c>
      <c r="I47" s="580">
        <f>H47/D47</f>
        <v>1.103</v>
      </c>
      <c r="J47" s="580">
        <f>H47/G47</f>
        <v>1</v>
      </c>
      <c r="K47" s="335"/>
      <c r="L47" s="108"/>
      <c r="M47" s="108"/>
    </row>
    <row r="48" spans="1:13" ht="12" customHeight="1">
      <c r="A48" s="140"/>
      <c r="B48" s="140"/>
      <c r="C48" s="10" t="s">
        <v>395</v>
      </c>
      <c r="D48" s="123"/>
      <c r="E48" s="123"/>
      <c r="F48" s="123"/>
      <c r="G48" s="123"/>
      <c r="H48" s="123"/>
      <c r="I48" s="515"/>
      <c r="J48" s="515"/>
      <c r="K48" s="335"/>
      <c r="L48" s="108"/>
      <c r="M48" s="108"/>
    </row>
    <row r="49" spans="1:13" ht="12" customHeight="1">
      <c r="A49" s="140"/>
      <c r="B49" s="140"/>
      <c r="C49" s="10" t="s">
        <v>728</v>
      </c>
      <c r="D49" s="123"/>
      <c r="E49" s="123"/>
      <c r="F49" s="123"/>
      <c r="G49" s="123"/>
      <c r="H49" s="123"/>
      <c r="I49" s="515"/>
      <c r="J49" s="515"/>
      <c r="K49" s="343"/>
      <c r="L49" s="108"/>
      <c r="M49" s="108"/>
    </row>
    <row r="50" spans="1:13" ht="12" customHeight="1" thickBot="1">
      <c r="A50" s="140"/>
      <c r="B50" s="140"/>
      <c r="C50" s="118" t="s">
        <v>291</v>
      </c>
      <c r="D50" s="123"/>
      <c r="E50" s="123"/>
      <c r="F50" s="123"/>
      <c r="G50" s="123"/>
      <c r="H50" s="123"/>
      <c r="I50" s="581"/>
      <c r="J50" s="581"/>
      <c r="K50" s="57"/>
      <c r="L50" s="108"/>
      <c r="M50" s="108"/>
    </row>
    <row r="51" spans="1:13" ht="12" customHeight="1" thickBot="1">
      <c r="A51" s="86"/>
      <c r="B51" s="86"/>
      <c r="C51" s="94" t="s">
        <v>209</v>
      </c>
      <c r="D51" s="138">
        <f>SUM(D45:D50)</f>
        <v>60000</v>
      </c>
      <c r="E51" s="138">
        <f>SUM(E45:E50)</f>
        <v>65700</v>
      </c>
      <c r="F51" s="138">
        <f>SUM(F45:F50)</f>
        <v>65700</v>
      </c>
      <c r="G51" s="138">
        <f>SUM(G45:G50)</f>
        <v>66180</v>
      </c>
      <c r="H51" s="138">
        <f>SUM(H45:H50)</f>
        <v>66180</v>
      </c>
      <c r="I51" s="583">
        <f>H51/D51</f>
        <v>1.103</v>
      </c>
      <c r="J51" s="583">
        <f>H51/G51</f>
        <v>1</v>
      </c>
      <c r="K51" s="337"/>
      <c r="L51" s="108"/>
      <c r="M51" s="108"/>
    </row>
    <row r="52" spans="1:13" ht="12" customHeight="1">
      <c r="A52" s="142">
        <v>64</v>
      </c>
      <c r="B52" s="142">
        <v>3180</v>
      </c>
      <c r="C52" s="164" t="s">
        <v>733</v>
      </c>
      <c r="D52" s="160">
        <f>SUM(D60)</f>
        <v>14790</v>
      </c>
      <c r="E52" s="160">
        <f>SUM(E60)</f>
        <v>14790</v>
      </c>
      <c r="F52" s="160">
        <f>SUM(F60)</f>
        <v>14790</v>
      </c>
      <c r="G52" s="160">
        <f>SUM(G60)</f>
        <v>14790</v>
      </c>
      <c r="H52" s="160">
        <f>SUM(H60)</f>
        <v>14790</v>
      </c>
      <c r="I52" s="582">
        <f>H52/D52</f>
        <v>1</v>
      </c>
      <c r="J52" s="582">
        <f>H52/G52</f>
        <v>1</v>
      </c>
      <c r="K52" s="4"/>
      <c r="L52" s="108"/>
      <c r="M52" s="108"/>
    </row>
    <row r="53" spans="1:13" ht="12" customHeight="1">
      <c r="A53" s="142"/>
      <c r="B53" s="142">
        <v>3181</v>
      </c>
      <c r="C53" s="88" t="s">
        <v>734</v>
      </c>
      <c r="D53" s="139"/>
      <c r="E53" s="139"/>
      <c r="F53" s="139"/>
      <c r="G53" s="139"/>
      <c r="H53" s="139"/>
      <c r="I53" s="515"/>
      <c r="J53" s="515"/>
      <c r="K53" s="335"/>
      <c r="L53" s="108"/>
      <c r="M53" s="108"/>
    </row>
    <row r="54" spans="1:13" ht="12" customHeight="1">
      <c r="A54" s="142"/>
      <c r="B54" s="142"/>
      <c r="C54" s="118" t="s">
        <v>703</v>
      </c>
      <c r="D54" s="114"/>
      <c r="E54" s="114"/>
      <c r="F54" s="114"/>
      <c r="G54" s="114"/>
      <c r="H54" s="114"/>
      <c r="I54" s="515"/>
      <c r="J54" s="515"/>
      <c r="K54" s="335"/>
      <c r="L54" s="108"/>
      <c r="M54" s="108"/>
    </row>
    <row r="55" spans="1:13" ht="12" customHeight="1">
      <c r="A55" s="142"/>
      <c r="B55" s="142"/>
      <c r="C55" s="135" t="s">
        <v>704</v>
      </c>
      <c r="D55" s="114"/>
      <c r="E55" s="114"/>
      <c r="F55" s="114"/>
      <c r="G55" s="114"/>
      <c r="H55" s="114"/>
      <c r="I55" s="515"/>
      <c r="J55" s="515"/>
      <c r="K55" s="335"/>
      <c r="L55" s="108"/>
      <c r="M55" s="108"/>
    </row>
    <row r="56" spans="1:13" ht="12" customHeight="1">
      <c r="A56" s="142"/>
      <c r="B56" s="142"/>
      <c r="C56" s="173" t="s">
        <v>290</v>
      </c>
      <c r="D56" s="123">
        <v>14790</v>
      </c>
      <c r="E56" s="123">
        <v>14790</v>
      </c>
      <c r="F56" s="123">
        <v>14790</v>
      </c>
      <c r="G56" s="123">
        <v>14790</v>
      </c>
      <c r="H56" s="123">
        <v>14790</v>
      </c>
      <c r="I56" s="580">
        <f>H56/D56</f>
        <v>1</v>
      </c>
      <c r="J56" s="580">
        <f>H56/G56</f>
        <v>1</v>
      </c>
      <c r="K56" s="335"/>
      <c r="L56" s="108"/>
      <c r="M56" s="108"/>
    </row>
    <row r="57" spans="1:13" ht="12" customHeight="1">
      <c r="A57" s="142"/>
      <c r="B57" s="142"/>
      <c r="C57" s="10" t="s">
        <v>395</v>
      </c>
      <c r="D57" s="123"/>
      <c r="E57" s="123"/>
      <c r="F57" s="123"/>
      <c r="G57" s="123"/>
      <c r="H57" s="123"/>
      <c r="I57" s="515"/>
      <c r="J57" s="515"/>
      <c r="K57" s="335"/>
      <c r="L57" s="108"/>
      <c r="M57" s="108"/>
    </row>
    <row r="58" spans="1:13" ht="12" customHeight="1">
      <c r="A58" s="142"/>
      <c r="B58" s="142"/>
      <c r="C58" s="10" t="s">
        <v>728</v>
      </c>
      <c r="D58" s="114"/>
      <c r="E58" s="114"/>
      <c r="F58" s="114"/>
      <c r="G58" s="114"/>
      <c r="H58" s="114"/>
      <c r="I58" s="515"/>
      <c r="J58" s="515"/>
      <c r="K58" s="343"/>
      <c r="L58" s="108"/>
      <c r="M58" s="108"/>
    </row>
    <row r="59" spans="1:13" ht="12" customHeight="1" thickBot="1">
      <c r="A59" s="142"/>
      <c r="B59" s="142"/>
      <c r="C59" s="112" t="s">
        <v>291</v>
      </c>
      <c r="D59" s="174"/>
      <c r="E59" s="174"/>
      <c r="F59" s="174"/>
      <c r="G59" s="174"/>
      <c r="H59" s="174"/>
      <c r="I59" s="581"/>
      <c r="J59" s="581"/>
      <c r="K59" s="57"/>
      <c r="L59" s="108"/>
      <c r="M59" s="108"/>
    </row>
    <row r="60" spans="1:13" ht="12" customHeight="1" thickBot="1">
      <c r="A60" s="86"/>
      <c r="B60" s="86"/>
      <c r="C60" s="94" t="s">
        <v>209</v>
      </c>
      <c r="D60" s="167">
        <f>SUM(D54:D59)</f>
        <v>14790</v>
      </c>
      <c r="E60" s="167">
        <f>SUM(E54:E59)</f>
        <v>14790</v>
      </c>
      <c r="F60" s="167">
        <f>SUM(F54:F59)</f>
        <v>14790</v>
      </c>
      <c r="G60" s="167">
        <f>SUM(G54:G59)</f>
        <v>14790</v>
      </c>
      <c r="H60" s="167">
        <f>SUM(H54:H59)</f>
        <v>14790</v>
      </c>
      <c r="I60" s="583">
        <f>H60/D60</f>
        <v>1</v>
      </c>
      <c r="J60" s="583">
        <f>H60/G60</f>
        <v>1</v>
      </c>
      <c r="K60" s="337"/>
      <c r="L60" s="108"/>
      <c r="M60" s="108"/>
    </row>
    <row r="61" spans="1:13" ht="12" customHeight="1" thickBot="1">
      <c r="A61" s="142">
        <v>70</v>
      </c>
      <c r="B61" s="227">
        <v>3200</v>
      </c>
      <c r="C61" s="117" t="s">
        <v>735</v>
      </c>
      <c r="D61" s="138">
        <f>SUM(D77+D85+D93+D101+D109+D117+D125+D69)</f>
        <v>805000</v>
      </c>
      <c r="E61" s="138">
        <f>SUM(E77+E85+E93+E101+E109+E117+E125+E69)</f>
        <v>856667</v>
      </c>
      <c r="F61" s="138">
        <f>SUM(F77+F85+F93+F101+F109+F117+F125+F69)</f>
        <v>1270133</v>
      </c>
      <c r="G61" s="138">
        <f>SUM(G77+G85+G93+G101+G109+G117+G125+G69)</f>
        <v>1301851</v>
      </c>
      <c r="H61" s="138">
        <f>SUM(H77+H85+H93+H101+H109+H117+H125+H69)</f>
        <v>1301851</v>
      </c>
      <c r="I61" s="583">
        <f>H61/D61</f>
        <v>1.6172062111801242</v>
      </c>
      <c r="J61" s="583">
        <f>H61/G61</f>
        <v>1</v>
      </c>
      <c r="K61" s="337"/>
      <c r="L61" s="108"/>
      <c r="M61" s="108"/>
    </row>
    <row r="62" spans="1:13" ht="12" customHeight="1">
      <c r="A62" s="142"/>
      <c r="B62" s="15">
        <v>3210</v>
      </c>
      <c r="C62" s="327" t="s">
        <v>154</v>
      </c>
      <c r="D62" s="160"/>
      <c r="E62" s="160"/>
      <c r="F62" s="160"/>
      <c r="G62" s="160"/>
      <c r="H62" s="160"/>
      <c r="I62" s="582"/>
      <c r="J62" s="582"/>
      <c r="K62" s="4"/>
      <c r="L62" s="108"/>
      <c r="M62" s="108"/>
    </row>
    <row r="63" spans="1:13" ht="12" customHeight="1">
      <c r="A63" s="142"/>
      <c r="B63" s="15"/>
      <c r="C63" s="112" t="s">
        <v>703</v>
      </c>
      <c r="D63" s="79"/>
      <c r="E63" s="79"/>
      <c r="F63" s="79"/>
      <c r="G63" s="79"/>
      <c r="H63" s="79"/>
      <c r="I63" s="515"/>
      <c r="J63" s="515"/>
      <c r="K63" s="5"/>
      <c r="L63" s="108"/>
      <c r="M63" s="108"/>
    </row>
    <row r="64" spans="1:13" ht="12" customHeight="1">
      <c r="A64" s="142"/>
      <c r="B64" s="15"/>
      <c r="C64" s="157" t="s">
        <v>704</v>
      </c>
      <c r="D64" s="79"/>
      <c r="E64" s="79"/>
      <c r="F64" s="79"/>
      <c r="G64" s="79"/>
      <c r="H64" s="79"/>
      <c r="I64" s="515"/>
      <c r="J64" s="515"/>
      <c r="K64" s="5"/>
      <c r="L64" s="108"/>
      <c r="M64" s="108"/>
    </row>
    <row r="65" spans="1:13" ht="12" customHeight="1">
      <c r="A65" s="142"/>
      <c r="B65" s="15"/>
      <c r="C65" s="141" t="s">
        <v>290</v>
      </c>
      <c r="D65" s="277">
        <v>20000</v>
      </c>
      <c r="E65" s="277">
        <v>20088</v>
      </c>
      <c r="F65" s="277">
        <v>20088</v>
      </c>
      <c r="G65" s="277">
        <v>15088</v>
      </c>
      <c r="H65" s="277">
        <v>15088</v>
      </c>
      <c r="I65" s="580">
        <f>H65/D65</f>
        <v>0.7544</v>
      </c>
      <c r="J65" s="580">
        <f>H65/G65</f>
        <v>1</v>
      </c>
      <c r="K65" s="5"/>
      <c r="L65" s="108"/>
      <c r="M65" s="108"/>
    </row>
    <row r="66" spans="1:13" ht="12" customHeight="1">
      <c r="A66" s="142"/>
      <c r="B66" s="15"/>
      <c r="C66" s="10" t="s">
        <v>395</v>
      </c>
      <c r="D66" s="79"/>
      <c r="E66" s="79"/>
      <c r="F66" s="79"/>
      <c r="G66" s="79"/>
      <c r="H66" s="79"/>
      <c r="I66" s="515"/>
      <c r="J66" s="515"/>
      <c r="K66" s="5"/>
      <c r="L66" s="108"/>
      <c r="M66" s="108"/>
    </row>
    <row r="67" spans="1:13" ht="12" customHeight="1">
      <c r="A67" s="142"/>
      <c r="B67" s="15"/>
      <c r="C67" s="10" t="s">
        <v>728</v>
      </c>
      <c r="D67" s="79"/>
      <c r="E67" s="79"/>
      <c r="F67" s="79"/>
      <c r="G67" s="79"/>
      <c r="H67" s="79"/>
      <c r="I67" s="515"/>
      <c r="J67" s="515"/>
      <c r="K67" s="5"/>
      <c r="L67" s="108"/>
      <c r="M67" s="108"/>
    </row>
    <row r="68" spans="1:13" ht="12" customHeight="1" thickBot="1">
      <c r="A68" s="142"/>
      <c r="B68" s="15"/>
      <c r="C68" s="118" t="s">
        <v>291</v>
      </c>
      <c r="D68" s="80"/>
      <c r="E68" s="80"/>
      <c r="F68" s="80"/>
      <c r="G68" s="80"/>
      <c r="H68" s="80"/>
      <c r="I68" s="581"/>
      <c r="J68" s="581"/>
      <c r="K68" s="3"/>
      <c r="L68" s="108"/>
      <c r="M68" s="108"/>
    </row>
    <row r="69" spans="1:13" ht="12" customHeight="1" thickBot="1">
      <c r="A69" s="142"/>
      <c r="B69" s="86"/>
      <c r="C69" s="94" t="s">
        <v>209</v>
      </c>
      <c r="D69" s="138">
        <f>SUM(D65:D68)</f>
        <v>20000</v>
      </c>
      <c r="E69" s="138">
        <f>SUM(E65:E68)</f>
        <v>20088</v>
      </c>
      <c r="F69" s="138">
        <f>SUM(F65:F68)</f>
        <v>20088</v>
      </c>
      <c r="G69" s="138">
        <f>SUM(G65:G68)</f>
        <v>15088</v>
      </c>
      <c r="H69" s="138">
        <f>SUM(H65:H68)</f>
        <v>15088</v>
      </c>
      <c r="I69" s="583">
        <f>H69/D69</f>
        <v>0.7544</v>
      </c>
      <c r="J69" s="583">
        <f>H69/G69</f>
        <v>1</v>
      </c>
      <c r="K69" s="337"/>
      <c r="L69" s="108"/>
      <c r="M69" s="108"/>
    </row>
    <row r="70" spans="1:13" ht="12" customHeight="1">
      <c r="A70" s="15"/>
      <c r="B70" s="21">
        <v>3220</v>
      </c>
      <c r="C70" s="159" t="s">
        <v>865</v>
      </c>
      <c r="D70" s="145"/>
      <c r="E70" s="145"/>
      <c r="F70" s="145"/>
      <c r="G70" s="145"/>
      <c r="H70" s="145"/>
      <c r="I70" s="582"/>
      <c r="J70" s="582"/>
      <c r="K70" s="18" t="s">
        <v>4</v>
      </c>
      <c r="L70" s="108"/>
      <c r="M70" s="108"/>
    </row>
    <row r="71" spans="1:13" ht="12" customHeight="1">
      <c r="A71" s="111"/>
      <c r="B71" s="140"/>
      <c r="C71" s="112" t="s">
        <v>703</v>
      </c>
      <c r="D71" s="123"/>
      <c r="E71" s="123"/>
      <c r="F71" s="123"/>
      <c r="G71" s="123"/>
      <c r="H71" s="123"/>
      <c r="I71" s="515"/>
      <c r="J71" s="515"/>
      <c r="K71" s="335"/>
      <c r="L71" s="108"/>
      <c r="M71" s="108"/>
    </row>
    <row r="72" spans="1:13" ht="12" customHeight="1">
      <c r="A72" s="111"/>
      <c r="B72" s="140"/>
      <c r="C72" s="157" t="s">
        <v>704</v>
      </c>
      <c r="D72" s="123"/>
      <c r="E72" s="123"/>
      <c r="F72" s="123"/>
      <c r="G72" s="123"/>
      <c r="H72" s="123"/>
      <c r="I72" s="515"/>
      <c r="J72" s="515"/>
      <c r="K72" s="335"/>
      <c r="L72" s="108"/>
      <c r="M72" s="108"/>
    </row>
    <row r="73" spans="1:13" ht="12" customHeight="1">
      <c r="A73" s="111"/>
      <c r="B73" s="140"/>
      <c r="C73" s="141" t="s">
        <v>290</v>
      </c>
      <c r="D73" s="123"/>
      <c r="E73" s="123"/>
      <c r="F73" s="123">
        <v>127</v>
      </c>
      <c r="G73" s="123">
        <v>127</v>
      </c>
      <c r="H73" s="123">
        <v>490</v>
      </c>
      <c r="I73" s="580"/>
      <c r="J73" s="580">
        <f>H73/G73</f>
        <v>3.858267716535433</v>
      </c>
      <c r="K73" s="335"/>
      <c r="L73" s="108"/>
      <c r="M73" s="108"/>
    </row>
    <row r="74" spans="1:13" ht="12" customHeight="1">
      <c r="A74" s="111"/>
      <c r="B74" s="140"/>
      <c r="C74" s="10" t="s">
        <v>395</v>
      </c>
      <c r="D74" s="123">
        <v>600000</v>
      </c>
      <c r="E74" s="123">
        <v>631735</v>
      </c>
      <c r="F74" s="123">
        <v>956210</v>
      </c>
      <c r="G74" s="123">
        <v>956210</v>
      </c>
      <c r="H74" s="123">
        <v>955847</v>
      </c>
      <c r="I74" s="580">
        <f>H74/D74</f>
        <v>1.5930783333333334</v>
      </c>
      <c r="J74" s="580">
        <f>H74/G74</f>
        <v>0.9996203762771776</v>
      </c>
      <c r="K74" s="335"/>
      <c r="L74" s="108"/>
      <c r="M74" s="108"/>
    </row>
    <row r="75" spans="1:13" ht="12" customHeight="1">
      <c r="A75" s="111"/>
      <c r="B75" s="140"/>
      <c r="C75" s="10" t="s">
        <v>728</v>
      </c>
      <c r="D75" s="123"/>
      <c r="E75" s="123"/>
      <c r="F75" s="123"/>
      <c r="G75" s="123"/>
      <c r="H75" s="123"/>
      <c r="I75" s="515"/>
      <c r="J75" s="515"/>
      <c r="K75" s="335"/>
      <c r="L75" s="108"/>
      <c r="M75" s="108"/>
    </row>
    <row r="76" spans="1:13" ht="12" customHeight="1" thickBot="1">
      <c r="A76" s="111"/>
      <c r="B76" s="140"/>
      <c r="C76" s="118" t="s">
        <v>291</v>
      </c>
      <c r="D76" s="123"/>
      <c r="E76" s="123"/>
      <c r="F76" s="123"/>
      <c r="G76" s="123"/>
      <c r="H76" s="123"/>
      <c r="I76" s="581"/>
      <c r="J76" s="581"/>
      <c r="K76" s="335"/>
      <c r="L76" s="108"/>
      <c r="M76" s="108"/>
    </row>
    <row r="77" spans="1:13" ht="12.75" thickBot="1">
      <c r="A77" s="15"/>
      <c r="B77" s="86"/>
      <c r="C77" s="94" t="s">
        <v>209</v>
      </c>
      <c r="D77" s="138">
        <f>SUM(D71:D76)</f>
        <v>600000</v>
      </c>
      <c r="E77" s="138">
        <f>SUM(E71:E76)</f>
        <v>631735</v>
      </c>
      <c r="F77" s="138">
        <f>SUM(F71:F76)</f>
        <v>956337</v>
      </c>
      <c r="G77" s="138">
        <f>SUM(G71:G76)</f>
        <v>956337</v>
      </c>
      <c r="H77" s="138">
        <f>SUM(H71:H76)</f>
        <v>956337</v>
      </c>
      <c r="I77" s="583">
        <f>H77/D77</f>
        <v>1.593895</v>
      </c>
      <c r="J77" s="583">
        <f>H77/G77</f>
        <v>1</v>
      </c>
      <c r="K77" s="337"/>
      <c r="L77" s="108"/>
      <c r="M77" s="108"/>
    </row>
    <row r="78" spans="1:13" ht="12">
      <c r="A78" s="15"/>
      <c r="B78" s="142">
        <v>3225</v>
      </c>
      <c r="C78" s="165" t="s">
        <v>110</v>
      </c>
      <c r="D78" s="145"/>
      <c r="E78" s="145"/>
      <c r="F78" s="145"/>
      <c r="G78" s="145"/>
      <c r="H78" s="145"/>
      <c r="I78" s="582"/>
      <c r="J78" s="582"/>
      <c r="K78" s="24"/>
      <c r="L78" s="108"/>
      <c r="M78" s="108"/>
    </row>
    <row r="79" spans="1:13" ht="12" customHeight="1">
      <c r="A79" s="111"/>
      <c r="B79" s="140"/>
      <c r="C79" s="112" t="s">
        <v>703</v>
      </c>
      <c r="D79" s="123"/>
      <c r="E79" s="123"/>
      <c r="F79" s="123"/>
      <c r="G79" s="123"/>
      <c r="H79" s="123"/>
      <c r="I79" s="515"/>
      <c r="J79" s="515"/>
      <c r="K79" s="335"/>
      <c r="L79" s="108"/>
      <c r="M79" s="108"/>
    </row>
    <row r="80" spans="1:13" ht="12" customHeight="1">
      <c r="A80" s="111"/>
      <c r="B80" s="140"/>
      <c r="C80" s="157" t="s">
        <v>704</v>
      </c>
      <c r="D80" s="123"/>
      <c r="E80" s="123"/>
      <c r="F80" s="123"/>
      <c r="G80" s="123"/>
      <c r="H80" s="123"/>
      <c r="I80" s="515"/>
      <c r="J80" s="515"/>
      <c r="K80" s="335"/>
      <c r="L80" s="108"/>
      <c r="M80" s="108"/>
    </row>
    <row r="81" spans="1:13" ht="12" customHeight="1">
      <c r="A81" s="111"/>
      <c r="B81" s="140"/>
      <c r="C81" s="141" t="s">
        <v>290</v>
      </c>
      <c r="D81" s="123">
        <v>10000</v>
      </c>
      <c r="E81" s="123">
        <v>10000</v>
      </c>
      <c r="F81" s="123">
        <v>18856</v>
      </c>
      <c r="G81" s="123">
        <v>19856</v>
      </c>
      <c r="H81" s="123">
        <v>19856</v>
      </c>
      <c r="I81" s="580">
        <f>H81/D81</f>
        <v>1.9856</v>
      </c>
      <c r="J81" s="580">
        <f>H81/G81</f>
        <v>1</v>
      </c>
      <c r="K81" s="335"/>
      <c r="L81" s="108"/>
      <c r="M81" s="108"/>
    </row>
    <row r="82" spans="1:13" ht="12" customHeight="1">
      <c r="A82" s="111"/>
      <c r="B82" s="140"/>
      <c r="C82" s="10" t="s">
        <v>395</v>
      </c>
      <c r="D82" s="123"/>
      <c r="E82" s="123"/>
      <c r="F82" s="123"/>
      <c r="G82" s="123"/>
      <c r="H82" s="123"/>
      <c r="I82" s="515"/>
      <c r="J82" s="515"/>
      <c r="K82" s="335"/>
      <c r="L82" s="108"/>
      <c r="M82" s="108"/>
    </row>
    <row r="83" spans="1:13" ht="12" customHeight="1">
      <c r="A83" s="111"/>
      <c r="B83" s="140"/>
      <c r="C83" s="10" t="s">
        <v>728</v>
      </c>
      <c r="D83" s="123"/>
      <c r="E83" s="123"/>
      <c r="F83" s="123"/>
      <c r="G83" s="123"/>
      <c r="H83" s="123"/>
      <c r="I83" s="515"/>
      <c r="J83" s="515"/>
      <c r="K83" s="335"/>
      <c r="L83" s="108"/>
      <c r="M83" s="108"/>
    </row>
    <row r="84" spans="1:13" ht="12" customHeight="1" thickBot="1">
      <c r="A84" s="111"/>
      <c r="B84" s="140"/>
      <c r="C84" s="118" t="s">
        <v>291</v>
      </c>
      <c r="D84" s="123"/>
      <c r="E84" s="123"/>
      <c r="F84" s="123"/>
      <c r="G84" s="123"/>
      <c r="H84" s="123"/>
      <c r="I84" s="581"/>
      <c r="J84" s="581"/>
      <c r="K84" s="335"/>
      <c r="L84" s="108"/>
      <c r="M84" s="108"/>
    </row>
    <row r="85" spans="1:13" ht="12" customHeight="1" thickBot="1">
      <c r="A85" s="15"/>
      <c r="B85" s="86"/>
      <c r="C85" s="94" t="s">
        <v>209</v>
      </c>
      <c r="D85" s="138">
        <f>SUM(D79:D84)</f>
        <v>10000</v>
      </c>
      <c r="E85" s="138">
        <f>SUM(E79:E84)</f>
        <v>10000</v>
      </c>
      <c r="F85" s="138">
        <f>SUM(F79:F84)</f>
        <v>18856</v>
      </c>
      <c r="G85" s="138">
        <f>SUM(G79:G84)</f>
        <v>19856</v>
      </c>
      <c r="H85" s="138">
        <f>SUM(H79:H84)</f>
        <v>19856</v>
      </c>
      <c r="I85" s="583">
        <f>H85/D85</f>
        <v>1.9856</v>
      </c>
      <c r="J85" s="583">
        <f>H85/G85</f>
        <v>1</v>
      </c>
      <c r="K85" s="337"/>
      <c r="L85" s="108"/>
      <c r="M85" s="108"/>
    </row>
    <row r="86" spans="1:13" ht="12" customHeight="1">
      <c r="A86" s="15"/>
      <c r="B86" s="142">
        <v>3230</v>
      </c>
      <c r="C86" s="159" t="s">
        <v>739</v>
      </c>
      <c r="D86" s="160"/>
      <c r="E86" s="160"/>
      <c r="F86" s="160"/>
      <c r="G86" s="160"/>
      <c r="H86" s="160"/>
      <c r="I86" s="582"/>
      <c r="J86" s="582"/>
      <c r="K86" s="18"/>
      <c r="L86" s="108"/>
      <c r="M86" s="108"/>
    </row>
    <row r="87" spans="1:13" ht="12" customHeight="1">
      <c r="A87" s="111"/>
      <c r="B87" s="140"/>
      <c r="C87" s="112" t="s">
        <v>703</v>
      </c>
      <c r="D87" s="123"/>
      <c r="E87" s="123"/>
      <c r="F87" s="123"/>
      <c r="G87" s="123"/>
      <c r="H87" s="123"/>
      <c r="I87" s="515"/>
      <c r="J87" s="515"/>
      <c r="K87" s="335"/>
      <c r="L87" s="108"/>
      <c r="M87" s="108"/>
    </row>
    <row r="88" spans="1:13" ht="12" customHeight="1">
      <c r="A88" s="111"/>
      <c r="B88" s="140"/>
      <c r="C88" s="157" t="s">
        <v>704</v>
      </c>
      <c r="D88" s="123"/>
      <c r="E88" s="123"/>
      <c r="F88" s="123"/>
      <c r="G88" s="123"/>
      <c r="H88" s="123"/>
      <c r="I88" s="515"/>
      <c r="J88" s="515"/>
      <c r="K88" s="335"/>
      <c r="L88" s="108"/>
      <c r="M88" s="108"/>
    </row>
    <row r="89" spans="1:13" ht="12" customHeight="1">
      <c r="A89" s="111"/>
      <c r="B89" s="140"/>
      <c r="C89" s="141" t="s">
        <v>290</v>
      </c>
      <c r="D89" s="123">
        <v>15000</v>
      </c>
      <c r="E89" s="123">
        <v>15000</v>
      </c>
      <c r="F89" s="123">
        <v>15000</v>
      </c>
      <c r="G89" s="123">
        <v>10500</v>
      </c>
      <c r="H89" s="123">
        <v>10500</v>
      </c>
      <c r="I89" s="580">
        <f>H89/D89</f>
        <v>0.7</v>
      </c>
      <c r="J89" s="580">
        <f>H89/G89</f>
        <v>1</v>
      </c>
      <c r="K89" s="335"/>
      <c r="L89" s="108"/>
      <c r="M89" s="108"/>
    </row>
    <row r="90" spans="1:13" ht="12" customHeight="1">
      <c r="A90" s="111"/>
      <c r="B90" s="140"/>
      <c r="C90" s="10" t="s">
        <v>395</v>
      </c>
      <c r="D90" s="123"/>
      <c r="E90" s="123"/>
      <c r="F90" s="123"/>
      <c r="G90" s="123"/>
      <c r="H90" s="123"/>
      <c r="I90" s="515"/>
      <c r="J90" s="515"/>
      <c r="K90" s="335"/>
      <c r="L90" s="108"/>
      <c r="M90" s="108"/>
    </row>
    <row r="91" spans="1:13" ht="12" customHeight="1">
      <c r="A91" s="111"/>
      <c r="B91" s="140"/>
      <c r="C91" s="10" t="s">
        <v>728</v>
      </c>
      <c r="D91" s="123"/>
      <c r="E91" s="123"/>
      <c r="F91" s="123"/>
      <c r="G91" s="123"/>
      <c r="H91" s="123"/>
      <c r="I91" s="515"/>
      <c r="J91" s="515"/>
      <c r="K91" s="335"/>
      <c r="L91" s="108"/>
      <c r="M91" s="108"/>
    </row>
    <row r="92" spans="1:13" ht="12" customHeight="1" thickBot="1">
      <c r="A92" s="111"/>
      <c r="B92" s="140"/>
      <c r="C92" s="118" t="s">
        <v>291</v>
      </c>
      <c r="D92" s="123"/>
      <c r="E92" s="123"/>
      <c r="F92" s="123"/>
      <c r="G92" s="123"/>
      <c r="H92" s="123"/>
      <c r="I92" s="581"/>
      <c r="J92" s="581"/>
      <c r="K92" s="335"/>
      <c r="L92" s="108"/>
      <c r="M92" s="108"/>
    </row>
    <row r="93" spans="1:13" ht="12" customHeight="1" thickBot="1">
      <c r="A93" s="86"/>
      <c r="B93" s="86"/>
      <c r="C93" s="94" t="s">
        <v>209</v>
      </c>
      <c r="D93" s="138">
        <f>SUM(D87:D92)</f>
        <v>15000</v>
      </c>
      <c r="E93" s="138">
        <f>SUM(E87:E92)</f>
        <v>15000</v>
      </c>
      <c r="F93" s="138">
        <f>SUM(F87:F92)</f>
        <v>15000</v>
      </c>
      <c r="G93" s="138">
        <f>SUM(G87:G92)</f>
        <v>10500</v>
      </c>
      <c r="H93" s="138">
        <f>SUM(H87:H92)</f>
        <v>10500</v>
      </c>
      <c r="I93" s="583">
        <f>H93/D93</f>
        <v>0.7</v>
      </c>
      <c r="J93" s="583">
        <f>H93/G93</f>
        <v>1</v>
      </c>
      <c r="K93" s="337"/>
      <c r="L93" s="108"/>
      <c r="M93" s="108"/>
    </row>
    <row r="94" spans="1:13" ht="12" customHeight="1">
      <c r="A94" s="15"/>
      <c r="B94" s="142">
        <v>3250</v>
      </c>
      <c r="C94" s="165" t="s">
        <v>740</v>
      </c>
      <c r="D94" s="145"/>
      <c r="E94" s="145"/>
      <c r="F94" s="145"/>
      <c r="G94" s="145"/>
      <c r="H94" s="145"/>
      <c r="I94" s="582"/>
      <c r="J94" s="582"/>
      <c r="K94" s="168"/>
      <c r="L94" s="108"/>
      <c r="M94" s="108"/>
    </row>
    <row r="95" spans="1:13" ht="12" customHeight="1">
      <c r="A95" s="111"/>
      <c r="B95" s="140"/>
      <c r="C95" s="112" t="s">
        <v>703</v>
      </c>
      <c r="D95" s="123">
        <v>3000</v>
      </c>
      <c r="E95" s="123">
        <v>3000</v>
      </c>
      <c r="F95" s="123">
        <v>574</v>
      </c>
      <c r="G95" s="123">
        <v>574</v>
      </c>
      <c r="H95" s="123">
        <v>574</v>
      </c>
      <c r="I95" s="580">
        <f>H95/D95</f>
        <v>0.19133333333333333</v>
      </c>
      <c r="J95" s="580">
        <f>H95/G95</f>
        <v>1</v>
      </c>
      <c r="K95" s="335"/>
      <c r="L95" s="108"/>
      <c r="M95" s="108"/>
    </row>
    <row r="96" spans="1:13" ht="12" customHeight="1">
      <c r="A96" s="111"/>
      <c r="B96" s="140"/>
      <c r="C96" s="157" t="s">
        <v>704</v>
      </c>
      <c r="D96" s="123">
        <v>1000</v>
      </c>
      <c r="E96" s="123">
        <v>1000</v>
      </c>
      <c r="F96" s="123">
        <v>154</v>
      </c>
      <c r="G96" s="123">
        <v>154</v>
      </c>
      <c r="H96" s="123">
        <v>154</v>
      </c>
      <c r="I96" s="580">
        <f>H96/D96</f>
        <v>0.154</v>
      </c>
      <c r="J96" s="580">
        <f>H96/G96</f>
        <v>1</v>
      </c>
      <c r="K96" s="335"/>
      <c r="L96" s="108"/>
      <c r="M96" s="108"/>
    </row>
    <row r="97" spans="1:13" ht="12" customHeight="1">
      <c r="A97" s="111"/>
      <c r="B97" s="140"/>
      <c r="C97" s="141" t="s">
        <v>290</v>
      </c>
      <c r="D97" s="123">
        <v>36000</v>
      </c>
      <c r="E97" s="123">
        <v>36425</v>
      </c>
      <c r="F97" s="123">
        <v>89697</v>
      </c>
      <c r="G97" s="123">
        <v>100338</v>
      </c>
      <c r="H97" s="123">
        <v>100338</v>
      </c>
      <c r="I97" s="580">
        <f>H97/D97</f>
        <v>2.787166666666667</v>
      </c>
      <c r="J97" s="580">
        <f>H97/G97</f>
        <v>1</v>
      </c>
      <c r="K97" s="335"/>
      <c r="L97" s="108"/>
      <c r="M97" s="108"/>
    </row>
    <row r="98" spans="1:13" ht="12" customHeight="1">
      <c r="A98" s="111"/>
      <c r="B98" s="140"/>
      <c r="C98" s="10" t="s">
        <v>395</v>
      </c>
      <c r="D98" s="123"/>
      <c r="E98" s="123"/>
      <c r="F98" s="123"/>
      <c r="G98" s="123"/>
      <c r="H98" s="123"/>
      <c r="I98" s="515"/>
      <c r="J98" s="515"/>
      <c r="K98" s="335"/>
      <c r="L98" s="108"/>
      <c r="M98" s="108"/>
    </row>
    <row r="99" spans="1:13" ht="12" customHeight="1">
      <c r="A99" s="111"/>
      <c r="B99" s="140"/>
      <c r="C99" s="10" t="s">
        <v>728</v>
      </c>
      <c r="D99" s="123"/>
      <c r="E99" s="123"/>
      <c r="F99" s="123"/>
      <c r="G99" s="123"/>
      <c r="H99" s="123"/>
      <c r="I99" s="515"/>
      <c r="J99" s="515"/>
      <c r="K99" s="335"/>
      <c r="L99" s="108"/>
      <c r="M99" s="108"/>
    </row>
    <row r="100" spans="1:13" ht="12" customHeight="1" thickBot="1">
      <c r="A100" s="111"/>
      <c r="B100" s="140"/>
      <c r="C100" s="118" t="s">
        <v>291</v>
      </c>
      <c r="D100" s="123"/>
      <c r="E100" s="123"/>
      <c r="F100" s="123"/>
      <c r="G100" s="123">
        <v>24359</v>
      </c>
      <c r="H100" s="123">
        <v>24359</v>
      </c>
      <c r="I100" s="581"/>
      <c r="J100" s="584">
        <f>H100/G100</f>
        <v>1</v>
      </c>
      <c r="K100" s="335"/>
      <c r="L100" s="108"/>
      <c r="M100" s="108"/>
    </row>
    <row r="101" spans="1:13" ht="12.75" customHeight="1" thickBot="1">
      <c r="A101" s="15"/>
      <c r="B101" s="87"/>
      <c r="C101" s="94" t="s">
        <v>209</v>
      </c>
      <c r="D101" s="138">
        <f>SUM(D95:D100)</f>
        <v>40000</v>
      </c>
      <c r="E101" s="138">
        <f>SUM(E95:E100)</f>
        <v>40425</v>
      </c>
      <c r="F101" s="138">
        <f>SUM(F95:F100)</f>
        <v>90425</v>
      </c>
      <c r="G101" s="138">
        <f>SUM(G95:G100)</f>
        <v>125425</v>
      </c>
      <c r="H101" s="138">
        <f>SUM(H95:H100)</f>
        <v>125425</v>
      </c>
      <c r="I101" s="583">
        <f>H101/D101</f>
        <v>3.135625</v>
      </c>
      <c r="J101" s="583">
        <f>H101/G101</f>
        <v>1</v>
      </c>
      <c r="K101" s="337"/>
      <c r="L101" s="108"/>
      <c r="M101" s="108"/>
    </row>
    <row r="102" spans="1:13" ht="12" customHeight="1">
      <c r="A102" s="15"/>
      <c r="B102" s="142">
        <v>3255</v>
      </c>
      <c r="C102" s="159" t="s">
        <v>285</v>
      </c>
      <c r="D102" s="160"/>
      <c r="E102" s="160"/>
      <c r="F102" s="160"/>
      <c r="G102" s="160"/>
      <c r="H102" s="160"/>
      <c r="I102" s="582"/>
      <c r="J102" s="582"/>
      <c r="K102" s="4"/>
      <c r="L102" s="108"/>
      <c r="M102" s="108"/>
    </row>
    <row r="103" spans="1:13" ht="12" customHeight="1">
      <c r="A103" s="111"/>
      <c r="B103" s="140"/>
      <c r="C103" s="112" t="s">
        <v>703</v>
      </c>
      <c r="D103" s="123"/>
      <c r="E103" s="123"/>
      <c r="F103" s="123"/>
      <c r="G103" s="123"/>
      <c r="H103" s="123"/>
      <c r="I103" s="515"/>
      <c r="J103" s="515"/>
      <c r="K103" s="335"/>
      <c r="L103" s="108"/>
      <c r="M103" s="108"/>
    </row>
    <row r="104" spans="1:13" ht="12" customHeight="1">
      <c r="A104" s="111"/>
      <c r="B104" s="140"/>
      <c r="C104" s="157" t="s">
        <v>704</v>
      </c>
      <c r="D104" s="123"/>
      <c r="E104" s="123"/>
      <c r="F104" s="123"/>
      <c r="G104" s="123"/>
      <c r="H104" s="123"/>
      <c r="I104" s="515"/>
      <c r="J104" s="515"/>
      <c r="K104" s="335"/>
      <c r="L104" s="108"/>
      <c r="M104" s="108"/>
    </row>
    <row r="105" spans="1:13" ht="12" customHeight="1">
      <c r="A105" s="111"/>
      <c r="B105" s="140"/>
      <c r="C105" s="141" t="s">
        <v>290</v>
      </c>
      <c r="D105" s="123">
        <v>25000</v>
      </c>
      <c r="E105" s="123">
        <v>44419</v>
      </c>
      <c r="F105" s="123">
        <v>47337</v>
      </c>
      <c r="G105" s="123">
        <v>47337</v>
      </c>
      <c r="H105" s="123">
        <v>47337</v>
      </c>
      <c r="I105" s="580">
        <f>H105/D105</f>
        <v>1.89348</v>
      </c>
      <c r="J105" s="580">
        <f>H105/G105</f>
        <v>1</v>
      </c>
      <c r="K105" s="335"/>
      <c r="L105" s="108"/>
      <c r="M105" s="108"/>
    </row>
    <row r="106" spans="1:13" ht="12" customHeight="1">
      <c r="A106" s="111"/>
      <c r="B106" s="140"/>
      <c r="C106" s="10" t="s">
        <v>395</v>
      </c>
      <c r="D106" s="123"/>
      <c r="E106" s="123"/>
      <c r="F106" s="123"/>
      <c r="G106" s="123"/>
      <c r="H106" s="123"/>
      <c r="I106" s="515"/>
      <c r="J106" s="515"/>
      <c r="K106" s="335"/>
      <c r="L106" s="108"/>
      <c r="M106" s="108"/>
    </row>
    <row r="107" spans="1:13" ht="12" customHeight="1">
      <c r="A107" s="111"/>
      <c r="B107" s="140"/>
      <c r="C107" s="10" t="s">
        <v>728</v>
      </c>
      <c r="D107" s="123"/>
      <c r="E107" s="123"/>
      <c r="F107" s="123"/>
      <c r="G107" s="123"/>
      <c r="H107" s="123"/>
      <c r="I107" s="515"/>
      <c r="J107" s="515"/>
      <c r="K107" s="335"/>
      <c r="L107" s="108"/>
      <c r="M107" s="108"/>
    </row>
    <row r="108" spans="1:13" ht="12" customHeight="1" thickBot="1">
      <c r="A108" s="111"/>
      <c r="B108" s="140"/>
      <c r="C108" s="118" t="s">
        <v>291</v>
      </c>
      <c r="D108" s="123"/>
      <c r="E108" s="123"/>
      <c r="F108" s="123"/>
      <c r="G108" s="123"/>
      <c r="H108" s="123"/>
      <c r="I108" s="581"/>
      <c r="J108" s="581"/>
      <c r="K108" s="335"/>
      <c r="L108" s="108"/>
      <c r="M108" s="108"/>
    </row>
    <row r="109" spans="1:13" ht="12" customHeight="1" thickBot="1">
      <c r="A109" s="15"/>
      <c r="B109" s="86"/>
      <c r="C109" s="94" t="s">
        <v>209</v>
      </c>
      <c r="D109" s="138">
        <f>SUM(D103:D108)</f>
        <v>25000</v>
      </c>
      <c r="E109" s="138">
        <f>SUM(E103:E108)</f>
        <v>44419</v>
      </c>
      <c r="F109" s="138">
        <f>SUM(F103:F108)</f>
        <v>47337</v>
      </c>
      <c r="G109" s="138">
        <f>SUM(G103:G108)</f>
        <v>47337</v>
      </c>
      <c r="H109" s="138">
        <f>SUM(H103:H108)</f>
        <v>47337</v>
      </c>
      <c r="I109" s="583">
        <f>H109/D109</f>
        <v>1.89348</v>
      </c>
      <c r="J109" s="583">
        <f>H109/G109</f>
        <v>1</v>
      </c>
      <c r="K109" s="337"/>
      <c r="L109" s="108"/>
      <c r="M109" s="108"/>
    </row>
    <row r="110" spans="1:13" ht="12" customHeight="1">
      <c r="A110" s="15"/>
      <c r="B110" s="142">
        <v>3260</v>
      </c>
      <c r="C110" s="159" t="s">
        <v>755</v>
      </c>
      <c r="D110" s="160"/>
      <c r="E110" s="160"/>
      <c r="F110" s="160"/>
      <c r="G110" s="160"/>
      <c r="H110" s="160"/>
      <c r="I110" s="582"/>
      <c r="J110" s="582"/>
      <c r="K110" s="18" t="s">
        <v>4</v>
      </c>
      <c r="L110" s="108"/>
      <c r="M110" s="108"/>
    </row>
    <row r="111" spans="1:13" ht="12" customHeight="1">
      <c r="A111" s="111"/>
      <c r="B111" s="140"/>
      <c r="C111" s="112" t="s">
        <v>703</v>
      </c>
      <c r="D111" s="123"/>
      <c r="E111" s="123"/>
      <c r="F111" s="123"/>
      <c r="G111" s="123"/>
      <c r="H111" s="123"/>
      <c r="I111" s="515"/>
      <c r="J111" s="515"/>
      <c r="K111" s="335"/>
      <c r="L111" s="108"/>
      <c r="M111" s="108"/>
    </row>
    <row r="112" spans="1:13" ht="12" customHeight="1">
      <c r="A112" s="111"/>
      <c r="B112" s="140"/>
      <c r="C112" s="157" t="s">
        <v>704</v>
      </c>
      <c r="D112" s="123"/>
      <c r="E112" s="123"/>
      <c r="F112" s="123"/>
      <c r="G112" s="123"/>
      <c r="H112" s="123"/>
      <c r="I112" s="580"/>
      <c r="J112" s="580"/>
      <c r="K112" s="335"/>
      <c r="L112" s="108"/>
      <c r="M112" s="108"/>
    </row>
    <row r="113" spans="1:13" ht="12" customHeight="1">
      <c r="A113" s="111"/>
      <c r="B113" s="140"/>
      <c r="C113" s="141" t="s">
        <v>290</v>
      </c>
      <c r="D113" s="123">
        <v>25000</v>
      </c>
      <c r="E113" s="123">
        <v>25000</v>
      </c>
      <c r="F113" s="123">
        <v>29437</v>
      </c>
      <c r="G113" s="123">
        <v>33655</v>
      </c>
      <c r="H113" s="123">
        <v>33655</v>
      </c>
      <c r="I113" s="580">
        <f>H113/D113</f>
        <v>1.3462</v>
      </c>
      <c r="J113" s="580">
        <f>H113/G113</f>
        <v>1</v>
      </c>
      <c r="K113" s="335"/>
      <c r="L113" s="108"/>
      <c r="M113" s="108"/>
    </row>
    <row r="114" spans="1:13" ht="12" customHeight="1">
      <c r="A114" s="111"/>
      <c r="B114" s="140"/>
      <c r="C114" s="10" t="s">
        <v>395</v>
      </c>
      <c r="D114" s="123"/>
      <c r="E114" s="123"/>
      <c r="F114" s="123"/>
      <c r="G114" s="123"/>
      <c r="H114" s="123"/>
      <c r="I114" s="515"/>
      <c r="J114" s="515"/>
      <c r="K114" s="335"/>
      <c r="L114" s="108"/>
      <c r="M114" s="108"/>
    </row>
    <row r="115" spans="1:13" ht="12" customHeight="1">
      <c r="A115" s="111"/>
      <c r="B115" s="140"/>
      <c r="C115" s="10" t="s">
        <v>728</v>
      </c>
      <c r="D115" s="123"/>
      <c r="E115" s="123"/>
      <c r="F115" s="123"/>
      <c r="G115" s="123"/>
      <c r="H115" s="123"/>
      <c r="I115" s="515"/>
      <c r="J115" s="515"/>
      <c r="K115" s="335"/>
      <c r="L115" s="108"/>
      <c r="M115" s="108"/>
    </row>
    <row r="116" spans="1:13" ht="12" customHeight="1" thickBot="1">
      <c r="A116" s="111"/>
      <c r="B116" s="140"/>
      <c r="C116" s="118" t="s">
        <v>291</v>
      </c>
      <c r="D116" s="123"/>
      <c r="E116" s="123"/>
      <c r="F116" s="123"/>
      <c r="G116" s="123"/>
      <c r="H116" s="123"/>
      <c r="I116" s="581"/>
      <c r="J116" s="581"/>
      <c r="K116" s="335"/>
      <c r="L116" s="108"/>
      <c r="M116" s="108"/>
    </row>
    <row r="117" spans="1:13" ht="12" customHeight="1" thickBot="1">
      <c r="A117" s="15"/>
      <c r="B117" s="86"/>
      <c r="C117" s="94" t="s">
        <v>209</v>
      </c>
      <c r="D117" s="138">
        <f>SUM(D111:D116)</f>
        <v>25000</v>
      </c>
      <c r="E117" s="138">
        <f>SUM(E111:E116)</f>
        <v>25000</v>
      </c>
      <c r="F117" s="138">
        <f>SUM(F111:F116)</f>
        <v>29437</v>
      </c>
      <c r="G117" s="138">
        <f>SUM(G111:G116)</f>
        <v>33655</v>
      </c>
      <c r="H117" s="138">
        <f>SUM(H111:H116)</f>
        <v>33655</v>
      </c>
      <c r="I117" s="583">
        <f>H117/D117</f>
        <v>1.3462</v>
      </c>
      <c r="J117" s="583">
        <f>H117/G117</f>
        <v>1</v>
      </c>
      <c r="K117" s="337"/>
      <c r="L117" s="108"/>
      <c r="M117" s="108"/>
    </row>
    <row r="118" spans="1:13" ht="12" customHeight="1">
      <c r="A118" s="15"/>
      <c r="B118" s="142">
        <v>3275</v>
      </c>
      <c r="C118" s="165" t="s">
        <v>111</v>
      </c>
      <c r="D118" s="145"/>
      <c r="E118" s="145"/>
      <c r="F118" s="145"/>
      <c r="G118" s="145"/>
      <c r="H118" s="145"/>
      <c r="I118" s="582"/>
      <c r="J118" s="582"/>
      <c r="K118" s="58"/>
      <c r="L118" s="108"/>
      <c r="M118" s="108"/>
    </row>
    <row r="119" spans="1:13" ht="12" customHeight="1">
      <c r="A119" s="111"/>
      <c r="B119" s="140"/>
      <c r="C119" s="112" t="s">
        <v>703</v>
      </c>
      <c r="D119" s="123"/>
      <c r="E119" s="123"/>
      <c r="F119" s="123"/>
      <c r="G119" s="123"/>
      <c r="H119" s="123"/>
      <c r="I119" s="515"/>
      <c r="J119" s="515"/>
      <c r="K119" s="335"/>
      <c r="L119" s="108"/>
      <c r="M119" s="108"/>
    </row>
    <row r="120" spans="1:13" ht="12" customHeight="1">
      <c r="A120" s="111"/>
      <c r="B120" s="140"/>
      <c r="C120" s="157" t="s">
        <v>704</v>
      </c>
      <c r="D120" s="123"/>
      <c r="E120" s="123"/>
      <c r="F120" s="123"/>
      <c r="G120" s="123"/>
      <c r="H120" s="123"/>
      <c r="I120" s="515"/>
      <c r="J120" s="515"/>
      <c r="K120" s="335"/>
      <c r="L120" s="108"/>
      <c r="M120" s="108"/>
    </row>
    <row r="121" spans="1:13" ht="12" customHeight="1">
      <c r="A121" s="111"/>
      <c r="B121" s="140"/>
      <c r="C121" s="141" t="s">
        <v>290</v>
      </c>
      <c r="D121" s="525">
        <v>70000</v>
      </c>
      <c r="E121" s="114">
        <v>70000</v>
      </c>
      <c r="F121" s="114">
        <v>92653</v>
      </c>
      <c r="G121" s="114">
        <v>93653</v>
      </c>
      <c r="H121" s="114">
        <v>93653</v>
      </c>
      <c r="I121" s="580">
        <f>H121/D121</f>
        <v>1.3379</v>
      </c>
      <c r="J121" s="580">
        <f>H121/G121</f>
        <v>1</v>
      </c>
      <c r="K121" s="335"/>
      <c r="L121" s="108"/>
      <c r="M121" s="108"/>
    </row>
    <row r="122" spans="1:13" ht="12" customHeight="1">
      <c r="A122" s="111"/>
      <c r="B122" s="140"/>
      <c r="C122" s="10" t="s">
        <v>395</v>
      </c>
      <c r="D122" s="525"/>
      <c r="E122" s="123"/>
      <c r="F122" s="123"/>
      <c r="G122" s="123"/>
      <c r="H122" s="123"/>
      <c r="I122" s="515"/>
      <c r="J122" s="515"/>
      <c r="K122" s="335"/>
      <c r="L122" s="108"/>
      <c r="M122" s="108"/>
    </row>
    <row r="123" spans="1:13" ht="12" customHeight="1">
      <c r="A123" s="111"/>
      <c r="B123" s="140"/>
      <c r="C123" s="326" t="s">
        <v>728</v>
      </c>
      <c r="D123" s="531"/>
      <c r="E123" s="123"/>
      <c r="F123" s="123"/>
      <c r="G123" s="123"/>
      <c r="H123" s="123"/>
      <c r="I123" s="515"/>
      <c r="J123" s="515"/>
      <c r="K123" s="529"/>
      <c r="L123" s="108"/>
      <c r="M123" s="108"/>
    </row>
    <row r="124" spans="1:13" ht="12" customHeight="1" thickBot="1">
      <c r="A124" s="111"/>
      <c r="B124" s="140"/>
      <c r="C124" s="173" t="s">
        <v>291</v>
      </c>
      <c r="D124" s="525"/>
      <c r="E124" s="123"/>
      <c r="F124" s="123"/>
      <c r="G124" s="123"/>
      <c r="H124" s="123"/>
      <c r="I124" s="581"/>
      <c r="J124" s="581"/>
      <c r="K124" s="529"/>
      <c r="L124" s="108"/>
      <c r="M124" s="108"/>
    </row>
    <row r="125" spans="1:13" ht="12" customHeight="1" thickBot="1">
      <c r="A125" s="86"/>
      <c r="B125" s="86"/>
      <c r="C125" s="94" t="s">
        <v>209</v>
      </c>
      <c r="D125" s="526">
        <f>SUM(D119:D124)</f>
        <v>70000</v>
      </c>
      <c r="E125" s="138">
        <f>SUM(E119:E124)</f>
        <v>70000</v>
      </c>
      <c r="F125" s="138">
        <f>SUM(F119:F124)</f>
        <v>92653</v>
      </c>
      <c r="G125" s="138">
        <f>SUM(G119:G124)</f>
        <v>93653</v>
      </c>
      <c r="H125" s="138">
        <f>SUM(H119:H124)</f>
        <v>93653</v>
      </c>
      <c r="I125" s="583">
        <f>H125/D125</f>
        <v>1.3379</v>
      </c>
      <c r="J125" s="583">
        <f>H125/G125</f>
        <v>1</v>
      </c>
      <c r="K125" s="336"/>
      <c r="L125" s="108"/>
      <c r="M125" s="108"/>
    </row>
    <row r="126" spans="1:13" ht="12.75" thickBot="1">
      <c r="A126" s="109">
        <v>75</v>
      </c>
      <c r="B126" s="227">
        <v>3300</v>
      </c>
      <c r="C126" s="94" t="s">
        <v>756</v>
      </c>
      <c r="D126" s="526">
        <f>SUM(D166+D190+D198+D206)+D174+D182+D142</f>
        <v>167564</v>
      </c>
      <c r="E126" s="138">
        <f>SUM(E166+E190+E198+E206)+E174+E182+E142+E134</f>
        <v>385288</v>
      </c>
      <c r="F126" s="138">
        <f>SUM(F166+F190+F198+F206)+F174+F182+F142+F134+F158+F150</f>
        <v>403951</v>
      </c>
      <c r="G126" s="138">
        <f>SUM(G166+G190+G198+G206)+G174+G182+G142+G134+G158+G150</f>
        <v>430227</v>
      </c>
      <c r="H126" s="138">
        <f>SUM(H166+H190+H198+H206)+H174+H182+H142+H134+H158+H150</f>
        <v>430227</v>
      </c>
      <c r="I126" s="583">
        <f>H126/D126</f>
        <v>2.5675383733976274</v>
      </c>
      <c r="J126" s="583">
        <f>H126/G126</f>
        <v>1</v>
      </c>
      <c r="K126" s="336"/>
      <c r="L126" s="108"/>
      <c r="M126" s="108"/>
    </row>
    <row r="127" spans="1:13" ht="12">
      <c r="A127" s="15"/>
      <c r="B127" s="21">
        <v>3310</v>
      </c>
      <c r="C127" s="164" t="s">
        <v>356</v>
      </c>
      <c r="D127" s="522"/>
      <c r="E127" s="160"/>
      <c r="F127" s="160"/>
      <c r="G127" s="160"/>
      <c r="H127" s="160"/>
      <c r="I127" s="582"/>
      <c r="J127" s="582"/>
      <c r="K127" s="347"/>
      <c r="L127" s="108"/>
      <c r="M127" s="108"/>
    </row>
    <row r="128" spans="1:13" ht="12">
      <c r="A128" s="15"/>
      <c r="B128" s="21"/>
      <c r="C128" s="141" t="s">
        <v>703</v>
      </c>
      <c r="D128" s="523"/>
      <c r="E128" s="79"/>
      <c r="F128" s="79"/>
      <c r="G128" s="79"/>
      <c r="H128" s="79"/>
      <c r="I128" s="515"/>
      <c r="J128" s="515"/>
      <c r="K128" s="340"/>
      <c r="L128" s="108"/>
      <c r="M128" s="108"/>
    </row>
    <row r="129" spans="1:13" ht="12">
      <c r="A129" s="15"/>
      <c r="B129" s="21"/>
      <c r="C129" s="521" t="s">
        <v>704</v>
      </c>
      <c r="D129" s="523"/>
      <c r="E129" s="79"/>
      <c r="F129" s="79"/>
      <c r="G129" s="79"/>
      <c r="H129" s="79"/>
      <c r="I129" s="515"/>
      <c r="J129" s="515"/>
      <c r="K129" s="340"/>
      <c r="L129" s="108"/>
      <c r="M129" s="108"/>
    </row>
    <row r="130" spans="1:13" ht="12">
      <c r="A130" s="15"/>
      <c r="B130" s="21"/>
      <c r="C130" s="141" t="s">
        <v>290</v>
      </c>
      <c r="D130" s="523"/>
      <c r="E130" s="277">
        <v>137399</v>
      </c>
      <c r="F130" s="277">
        <v>137399</v>
      </c>
      <c r="G130" s="277">
        <v>137399</v>
      </c>
      <c r="H130" s="277">
        <v>137399</v>
      </c>
      <c r="I130" s="515"/>
      <c r="J130" s="580">
        <f>H130/G130</f>
        <v>1</v>
      </c>
      <c r="K130" s="340"/>
      <c r="L130" s="108"/>
      <c r="M130" s="108"/>
    </row>
    <row r="131" spans="1:13" ht="12">
      <c r="A131" s="15"/>
      <c r="B131" s="21"/>
      <c r="C131" s="326" t="s">
        <v>395</v>
      </c>
      <c r="D131" s="523"/>
      <c r="E131" s="277"/>
      <c r="F131" s="277"/>
      <c r="G131" s="277"/>
      <c r="H131" s="277"/>
      <c r="I131" s="515"/>
      <c r="J131" s="515"/>
      <c r="K131" s="340"/>
      <c r="L131" s="108"/>
      <c r="M131" s="108"/>
    </row>
    <row r="132" spans="1:13" ht="12">
      <c r="A132" s="15"/>
      <c r="B132" s="21"/>
      <c r="C132" s="326" t="s">
        <v>728</v>
      </c>
      <c r="D132" s="523"/>
      <c r="E132" s="277"/>
      <c r="F132" s="277"/>
      <c r="G132" s="277"/>
      <c r="H132" s="277"/>
      <c r="I132" s="515"/>
      <c r="J132" s="515"/>
      <c r="K132" s="340"/>
      <c r="L132" s="108"/>
      <c r="M132" s="108"/>
    </row>
    <row r="133" spans="1:13" ht="12.75" thickBot="1">
      <c r="A133" s="15"/>
      <c r="B133" s="21"/>
      <c r="C133" s="173" t="s">
        <v>291</v>
      </c>
      <c r="D133" s="520"/>
      <c r="E133" s="432">
        <v>35591</v>
      </c>
      <c r="F133" s="432">
        <v>35591</v>
      </c>
      <c r="G133" s="432">
        <v>35591</v>
      </c>
      <c r="H133" s="432">
        <v>35591</v>
      </c>
      <c r="I133" s="581"/>
      <c r="J133" s="584">
        <f>H133/G133</f>
        <v>1</v>
      </c>
      <c r="K133" s="341"/>
      <c r="L133" s="108"/>
      <c r="M133" s="108"/>
    </row>
    <row r="134" spans="1:13" ht="12.75" thickBot="1">
      <c r="A134" s="86"/>
      <c r="B134" s="86"/>
      <c r="C134" s="94" t="s">
        <v>209</v>
      </c>
      <c r="D134" s="524"/>
      <c r="E134" s="167">
        <f>SUM(E128:E133)</f>
        <v>172990</v>
      </c>
      <c r="F134" s="167">
        <f>SUM(F128:F133)</f>
        <v>172990</v>
      </c>
      <c r="G134" s="167">
        <f>SUM(G128:G133)</f>
        <v>172990</v>
      </c>
      <c r="H134" s="167">
        <f>SUM(H128:H133)</f>
        <v>172990</v>
      </c>
      <c r="I134" s="583"/>
      <c r="J134" s="583">
        <f>H134/G134</f>
        <v>1</v>
      </c>
      <c r="K134" s="519"/>
      <c r="L134" s="108"/>
      <c r="M134" s="108"/>
    </row>
    <row r="135" spans="1:13" ht="12">
      <c r="A135" s="15"/>
      <c r="B135" s="21">
        <v>3312</v>
      </c>
      <c r="C135" s="164" t="s">
        <v>293</v>
      </c>
      <c r="D135" s="527"/>
      <c r="E135" s="139"/>
      <c r="F135" s="139"/>
      <c r="G135" s="139"/>
      <c r="H135" s="139"/>
      <c r="I135" s="582"/>
      <c r="J135" s="582"/>
      <c r="K135" s="530" t="s">
        <v>127</v>
      </c>
      <c r="L135" s="108"/>
      <c r="M135" s="108"/>
    </row>
    <row r="136" spans="1:13" ht="12">
      <c r="A136" s="15"/>
      <c r="B136" s="21"/>
      <c r="C136" s="141" t="s">
        <v>703</v>
      </c>
      <c r="D136" s="528">
        <v>8268</v>
      </c>
      <c r="E136" s="277">
        <v>8268</v>
      </c>
      <c r="F136" s="277">
        <v>8268</v>
      </c>
      <c r="G136" s="277">
        <v>5768</v>
      </c>
      <c r="H136" s="277">
        <v>5768</v>
      </c>
      <c r="I136" s="580">
        <f>H136/D136</f>
        <v>0.6976294146105467</v>
      </c>
      <c r="J136" s="580">
        <f>H136/G136</f>
        <v>1</v>
      </c>
      <c r="K136" s="340"/>
      <c r="L136" s="108"/>
      <c r="M136" s="108"/>
    </row>
    <row r="137" spans="1:13" ht="12">
      <c r="A137" s="15"/>
      <c r="B137" s="21"/>
      <c r="C137" s="521" t="s">
        <v>704</v>
      </c>
      <c r="D137" s="528">
        <v>2232</v>
      </c>
      <c r="E137" s="277">
        <v>2232</v>
      </c>
      <c r="F137" s="277">
        <v>2232</v>
      </c>
      <c r="G137" s="277">
        <v>1557</v>
      </c>
      <c r="H137" s="277">
        <v>1557</v>
      </c>
      <c r="I137" s="580">
        <f>H137/D137</f>
        <v>0.6975806451612904</v>
      </c>
      <c r="J137" s="580">
        <f>H137/G137</f>
        <v>1</v>
      </c>
      <c r="K137" s="340"/>
      <c r="L137" s="108"/>
      <c r="M137" s="108"/>
    </row>
    <row r="138" spans="1:13" ht="12">
      <c r="A138" s="15"/>
      <c r="B138" s="21"/>
      <c r="C138" s="141" t="s">
        <v>290</v>
      </c>
      <c r="D138" s="528">
        <v>2500</v>
      </c>
      <c r="E138" s="277">
        <v>3800</v>
      </c>
      <c r="F138" s="277">
        <v>3200</v>
      </c>
      <c r="G138" s="277">
        <v>6375</v>
      </c>
      <c r="H138" s="277">
        <v>5875</v>
      </c>
      <c r="I138" s="580">
        <f>H138/D138</f>
        <v>2.35</v>
      </c>
      <c r="J138" s="580">
        <f>H138/G138</f>
        <v>0.9215686274509803</v>
      </c>
      <c r="K138" s="340"/>
      <c r="L138" s="108"/>
      <c r="M138" s="108"/>
    </row>
    <row r="139" spans="1:13" ht="12">
      <c r="A139" s="15"/>
      <c r="B139" s="21"/>
      <c r="C139" s="326" t="s">
        <v>395</v>
      </c>
      <c r="D139" s="523"/>
      <c r="E139" s="79"/>
      <c r="F139" s="277">
        <v>600</v>
      </c>
      <c r="G139" s="277">
        <v>600</v>
      </c>
      <c r="H139" s="277">
        <v>1100</v>
      </c>
      <c r="I139" s="580"/>
      <c r="J139" s="580">
        <f>H139/G139</f>
        <v>1.8333333333333333</v>
      </c>
      <c r="K139" s="5"/>
      <c r="L139" s="108"/>
      <c r="M139" s="108"/>
    </row>
    <row r="140" spans="1:13" ht="12">
      <c r="A140" s="15"/>
      <c r="B140" s="21"/>
      <c r="C140" s="326" t="s">
        <v>728</v>
      </c>
      <c r="D140" s="523"/>
      <c r="E140" s="79"/>
      <c r="F140" s="79"/>
      <c r="G140" s="79"/>
      <c r="H140" s="79"/>
      <c r="I140" s="580"/>
      <c r="J140" s="580"/>
      <c r="K140" s="5"/>
      <c r="L140" s="108"/>
      <c r="M140" s="108"/>
    </row>
    <row r="141" spans="1:13" ht="12.75" thickBot="1">
      <c r="A141" s="15"/>
      <c r="B141" s="21"/>
      <c r="C141" s="173" t="s">
        <v>291</v>
      </c>
      <c r="D141" s="80"/>
      <c r="E141" s="80"/>
      <c r="F141" s="80"/>
      <c r="G141" s="80"/>
      <c r="H141" s="80"/>
      <c r="I141" s="581"/>
      <c r="J141" s="581"/>
      <c r="K141" s="339"/>
      <c r="L141" s="108"/>
      <c r="M141" s="108"/>
    </row>
    <row r="142" spans="1:13" ht="12.75" thickBot="1">
      <c r="A142" s="15"/>
      <c r="B142" s="86"/>
      <c r="C142" s="94" t="s">
        <v>209</v>
      </c>
      <c r="D142" s="138">
        <f>SUM(D136:D141)</f>
        <v>13000</v>
      </c>
      <c r="E142" s="138">
        <f>SUM(E136:E141)</f>
        <v>14300</v>
      </c>
      <c r="F142" s="138">
        <f>SUM(F136:F141)</f>
        <v>14300</v>
      </c>
      <c r="G142" s="138">
        <f>SUM(G136:G141)</f>
        <v>14300</v>
      </c>
      <c r="H142" s="138">
        <f>SUM(H136:H141)</f>
        <v>14300</v>
      </c>
      <c r="I142" s="583">
        <f>H142/D142</f>
        <v>1.1</v>
      </c>
      <c r="J142" s="583">
        <f>H142/G142</f>
        <v>1</v>
      </c>
      <c r="K142" s="337"/>
      <c r="L142" s="108"/>
      <c r="M142" s="108"/>
    </row>
    <row r="143" spans="1:13" ht="12">
      <c r="A143" s="15"/>
      <c r="B143" s="21">
        <v>3330</v>
      </c>
      <c r="C143" s="164" t="s">
        <v>230</v>
      </c>
      <c r="D143" s="527"/>
      <c r="E143" s="139"/>
      <c r="F143" s="139"/>
      <c r="G143" s="139"/>
      <c r="H143" s="139"/>
      <c r="I143" s="582"/>
      <c r="J143" s="582"/>
      <c r="K143" s="530"/>
      <c r="L143" s="108"/>
      <c r="M143" s="108"/>
    </row>
    <row r="144" spans="1:13" ht="12">
      <c r="A144" s="15"/>
      <c r="B144" s="21"/>
      <c r="C144" s="141" t="s">
        <v>703</v>
      </c>
      <c r="D144" s="528"/>
      <c r="E144" s="277"/>
      <c r="F144" s="277"/>
      <c r="G144" s="277"/>
      <c r="H144" s="277"/>
      <c r="I144" s="515"/>
      <c r="J144" s="515"/>
      <c r="K144" s="340"/>
      <c r="L144" s="108"/>
      <c r="M144" s="108"/>
    </row>
    <row r="145" spans="1:13" ht="12">
      <c r="A145" s="15"/>
      <c r="B145" s="21"/>
      <c r="C145" s="521" t="s">
        <v>704</v>
      </c>
      <c r="D145" s="528"/>
      <c r="E145" s="277"/>
      <c r="F145" s="277"/>
      <c r="G145" s="277"/>
      <c r="H145" s="277"/>
      <c r="I145" s="515"/>
      <c r="J145" s="515"/>
      <c r="K145" s="340"/>
      <c r="L145" s="108"/>
      <c r="M145" s="108"/>
    </row>
    <row r="146" spans="1:13" ht="12">
      <c r="A146" s="15"/>
      <c r="B146" s="21"/>
      <c r="C146" s="141" t="s">
        <v>290</v>
      </c>
      <c r="D146" s="528"/>
      <c r="E146" s="277"/>
      <c r="F146" s="277">
        <v>11382</v>
      </c>
      <c r="G146" s="277">
        <v>36382</v>
      </c>
      <c r="H146" s="277">
        <v>36382</v>
      </c>
      <c r="I146" s="515"/>
      <c r="J146" s="580">
        <f>H146/G146</f>
        <v>1</v>
      </c>
      <c r="K146" s="340"/>
      <c r="L146" s="108"/>
      <c r="M146" s="108"/>
    </row>
    <row r="147" spans="1:13" ht="12">
      <c r="A147" s="15"/>
      <c r="B147" s="21"/>
      <c r="C147" s="326" t="s">
        <v>395</v>
      </c>
      <c r="D147" s="523"/>
      <c r="E147" s="79"/>
      <c r="F147" s="277"/>
      <c r="G147" s="277"/>
      <c r="H147" s="277"/>
      <c r="I147" s="515"/>
      <c r="J147" s="515"/>
      <c r="K147" s="5"/>
      <c r="L147" s="108"/>
      <c r="M147" s="108"/>
    </row>
    <row r="148" spans="1:13" ht="12">
      <c r="A148" s="15"/>
      <c r="B148" s="21"/>
      <c r="C148" s="326" t="s">
        <v>728</v>
      </c>
      <c r="D148" s="523"/>
      <c r="E148" s="79"/>
      <c r="F148" s="79"/>
      <c r="G148" s="79"/>
      <c r="H148" s="79"/>
      <c r="I148" s="515"/>
      <c r="J148" s="515"/>
      <c r="K148" s="5"/>
      <c r="L148" s="108"/>
      <c r="M148" s="108"/>
    </row>
    <row r="149" spans="1:13" ht="12.75" thickBot="1">
      <c r="A149" s="15"/>
      <c r="B149" s="21"/>
      <c r="C149" s="173" t="s">
        <v>291</v>
      </c>
      <c r="D149" s="80"/>
      <c r="E149" s="80"/>
      <c r="F149" s="80"/>
      <c r="G149" s="80"/>
      <c r="H149" s="80"/>
      <c r="I149" s="581"/>
      <c r="J149" s="581"/>
      <c r="K149" s="339"/>
      <c r="L149" s="108"/>
      <c r="M149" s="108"/>
    </row>
    <row r="150" spans="1:13" ht="12.75" thickBot="1">
      <c r="A150" s="15"/>
      <c r="B150" s="86"/>
      <c r="C150" s="94" t="s">
        <v>209</v>
      </c>
      <c r="D150" s="138">
        <f>SUM(D144:D149)</f>
        <v>0</v>
      </c>
      <c r="E150" s="138">
        <f>SUM(E144:E149)</f>
        <v>0</v>
      </c>
      <c r="F150" s="138">
        <f>SUM(F144:F149)</f>
        <v>11382</v>
      </c>
      <c r="G150" s="138">
        <f>SUM(G144:G149)</f>
        <v>36382</v>
      </c>
      <c r="H150" s="138">
        <f>SUM(H144:H149)</f>
        <v>36382</v>
      </c>
      <c r="I150" s="583"/>
      <c r="J150" s="583">
        <f>H150/G150</f>
        <v>1</v>
      </c>
      <c r="K150" s="337"/>
      <c r="L150" s="108"/>
      <c r="M150" s="108"/>
    </row>
    <row r="151" spans="1:13" ht="12">
      <c r="A151" s="15"/>
      <c r="B151" s="21">
        <v>3335</v>
      </c>
      <c r="C151" s="164" t="s">
        <v>262</v>
      </c>
      <c r="D151" s="527"/>
      <c r="E151" s="139"/>
      <c r="F151" s="139"/>
      <c r="G151" s="139"/>
      <c r="H151" s="139"/>
      <c r="I151" s="582"/>
      <c r="J151" s="582"/>
      <c r="K151" s="530"/>
      <c r="L151" s="108"/>
      <c r="M151" s="108"/>
    </row>
    <row r="152" spans="1:13" ht="12">
      <c r="A152" s="15"/>
      <c r="B152" s="21"/>
      <c r="C152" s="141" t="s">
        <v>703</v>
      </c>
      <c r="D152" s="528"/>
      <c r="E152" s="277"/>
      <c r="F152" s="277"/>
      <c r="G152" s="277"/>
      <c r="H152" s="277"/>
      <c r="I152" s="515"/>
      <c r="J152" s="515"/>
      <c r="K152" s="340"/>
      <c r="L152" s="108"/>
      <c r="M152" s="108"/>
    </row>
    <row r="153" spans="1:13" ht="12">
      <c r="A153" s="15"/>
      <c r="B153" s="21"/>
      <c r="C153" s="521" t="s">
        <v>704</v>
      </c>
      <c r="D153" s="528"/>
      <c r="E153" s="277"/>
      <c r="F153" s="277"/>
      <c r="G153" s="277"/>
      <c r="H153" s="277"/>
      <c r="I153" s="515"/>
      <c r="J153" s="515"/>
      <c r="K153" s="340"/>
      <c r="L153" s="108"/>
      <c r="M153" s="108"/>
    </row>
    <row r="154" spans="1:13" ht="12">
      <c r="A154" s="15"/>
      <c r="B154" s="21"/>
      <c r="C154" s="141" t="s">
        <v>290</v>
      </c>
      <c r="D154" s="528"/>
      <c r="E154" s="277"/>
      <c r="F154" s="277">
        <v>4000</v>
      </c>
      <c r="G154" s="277">
        <v>8276</v>
      </c>
      <c r="H154" s="277">
        <v>8276</v>
      </c>
      <c r="I154" s="515"/>
      <c r="J154" s="580">
        <f>H154/G154</f>
        <v>1</v>
      </c>
      <c r="K154" s="340"/>
      <c r="L154" s="108"/>
      <c r="M154" s="108"/>
    </row>
    <row r="155" spans="1:13" ht="12">
      <c r="A155" s="15"/>
      <c r="B155" s="21"/>
      <c r="C155" s="326" t="s">
        <v>395</v>
      </c>
      <c r="D155" s="523"/>
      <c r="E155" s="79"/>
      <c r="F155" s="277"/>
      <c r="G155" s="277"/>
      <c r="H155" s="277"/>
      <c r="I155" s="515"/>
      <c r="J155" s="515"/>
      <c r="K155" s="5"/>
      <c r="L155" s="108"/>
      <c r="M155" s="108"/>
    </row>
    <row r="156" spans="1:13" ht="12">
      <c r="A156" s="15"/>
      <c r="B156" s="21"/>
      <c r="C156" s="326" t="s">
        <v>728</v>
      </c>
      <c r="D156" s="523"/>
      <c r="E156" s="79"/>
      <c r="F156" s="79"/>
      <c r="G156" s="79"/>
      <c r="H156" s="79"/>
      <c r="I156" s="515"/>
      <c r="J156" s="515"/>
      <c r="K156" s="5"/>
      <c r="L156" s="108"/>
      <c r="M156" s="108"/>
    </row>
    <row r="157" spans="1:13" ht="12.75" thickBot="1">
      <c r="A157" s="15"/>
      <c r="B157" s="21"/>
      <c r="C157" s="173" t="s">
        <v>291</v>
      </c>
      <c r="D157" s="80"/>
      <c r="E157" s="80"/>
      <c r="F157" s="80"/>
      <c r="G157" s="80"/>
      <c r="H157" s="80"/>
      <c r="I157" s="581"/>
      <c r="J157" s="581"/>
      <c r="K157" s="339"/>
      <c r="L157" s="108"/>
      <c r="M157" s="108"/>
    </row>
    <row r="158" spans="1:13" ht="12.75" thickBot="1">
      <c r="A158" s="15"/>
      <c r="B158" s="86"/>
      <c r="C158" s="94" t="s">
        <v>209</v>
      </c>
      <c r="D158" s="138">
        <f>SUM(D152:D157)</f>
        <v>0</v>
      </c>
      <c r="E158" s="138">
        <f>SUM(E152:E157)</f>
        <v>0</v>
      </c>
      <c r="F158" s="138">
        <f>SUM(F152:F157)</f>
        <v>4000</v>
      </c>
      <c r="G158" s="138">
        <f>SUM(G152:G157)</f>
        <v>8276</v>
      </c>
      <c r="H158" s="138">
        <f>SUM(H152:H157)</f>
        <v>8276</v>
      </c>
      <c r="I158" s="583"/>
      <c r="J158" s="583">
        <f>H158/G158</f>
        <v>1</v>
      </c>
      <c r="K158" s="337"/>
      <c r="L158" s="108"/>
      <c r="M158" s="108"/>
    </row>
    <row r="159" spans="1:13" ht="12">
      <c r="A159" s="15"/>
      <c r="B159" s="21">
        <v>3340</v>
      </c>
      <c r="C159" s="165" t="s">
        <v>52</v>
      </c>
      <c r="D159" s="145"/>
      <c r="E159" s="145"/>
      <c r="F159" s="145"/>
      <c r="G159" s="145"/>
      <c r="H159" s="145"/>
      <c r="I159" s="582"/>
      <c r="J159" s="582"/>
      <c r="K159" s="4" t="s">
        <v>2</v>
      </c>
      <c r="L159" s="108"/>
      <c r="M159" s="108"/>
    </row>
    <row r="160" spans="1:13" ht="12" customHeight="1">
      <c r="A160" s="111"/>
      <c r="B160" s="140"/>
      <c r="C160" s="112" t="s">
        <v>703</v>
      </c>
      <c r="D160" s="123"/>
      <c r="E160" s="123"/>
      <c r="F160" s="123"/>
      <c r="G160" s="123"/>
      <c r="H160" s="123"/>
      <c r="I160" s="515"/>
      <c r="J160" s="515"/>
      <c r="K160" s="5" t="s">
        <v>3</v>
      </c>
      <c r="L160" s="108"/>
      <c r="M160" s="108"/>
    </row>
    <row r="161" spans="1:13" ht="12" customHeight="1">
      <c r="A161" s="111"/>
      <c r="B161" s="140"/>
      <c r="C161" s="157" t="s">
        <v>704</v>
      </c>
      <c r="D161" s="123"/>
      <c r="E161" s="123"/>
      <c r="F161" s="123"/>
      <c r="G161" s="123"/>
      <c r="H161" s="123"/>
      <c r="I161" s="515"/>
      <c r="J161" s="515"/>
      <c r="K161" s="4"/>
      <c r="L161" s="108"/>
      <c r="M161" s="108"/>
    </row>
    <row r="162" spans="1:13" ht="12" customHeight="1">
      <c r="A162" s="111"/>
      <c r="B162" s="140"/>
      <c r="C162" s="141" t="s">
        <v>290</v>
      </c>
      <c r="D162" s="123">
        <v>14850</v>
      </c>
      <c r="E162" s="123">
        <v>14850</v>
      </c>
      <c r="F162" s="123">
        <v>13120</v>
      </c>
      <c r="G162" s="123">
        <v>12350</v>
      </c>
      <c r="H162" s="123">
        <v>11580</v>
      </c>
      <c r="I162" s="580">
        <f>H162/D162</f>
        <v>0.7797979797979798</v>
      </c>
      <c r="J162" s="580">
        <f>H162/G162</f>
        <v>0.9376518218623482</v>
      </c>
      <c r="K162" s="4"/>
      <c r="L162" s="108"/>
      <c r="M162" s="108"/>
    </row>
    <row r="163" spans="1:13" ht="12" customHeight="1">
      <c r="A163" s="111"/>
      <c r="B163" s="140"/>
      <c r="C163" s="10" t="s">
        <v>395</v>
      </c>
      <c r="D163" s="123"/>
      <c r="E163" s="123"/>
      <c r="F163" s="123"/>
      <c r="G163" s="123"/>
      <c r="H163" s="123">
        <v>770</v>
      </c>
      <c r="I163" s="515"/>
      <c r="J163" s="515"/>
      <c r="K163" s="4"/>
      <c r="L163" s="108"/>
      <c r="M163" s="108"/>
    </row>
    <row r="164" spans="1:13" ht="12" customHeight="1">
      <c r="A164" s="111"/>
      <c r="B164" s="140"/>
      <c r="C164" s="10" t="s">
        <v>728</v>
      </c>
      <c r="D164" s="123"/>
      <c r="E164" s="123"/>
      <c r="F164" s="123"/>
      <c r="G164" s="123"/>
      <c r="H164" s="123"/>
      <c r="I164" s="515"/>
      <c r="J164" s="515"/>
      <c r="K164" s="5"/>
      <c r="L164" s="108"/>
      <c r="M164" s="108"/>
    </row>
    <row r="165" spans="1:13" ht="12" customHeight="1" thickBot="1">
      <c r="A165" s="111"/>
      <c r="B165" s="140"/>
      <c r="C165" s="118" t="s">
        <v>291</v>
      </c>
      <c r="D165" s="123"/>
      <c r="E165" s="123"/>
      <c r="F165" s="123">
        <v>900</v>
      </c>
      <c r="G165" s="123">
        <v>1670</v>
      </c>
      <c r="H165" s="123">
        <v>1670</v>
      </c>
      <c r="I165" s="581"/>
      <c r="J165" s="584">
        <f>H165/G165</f>
        <v>1</v>
      </c>
      <c r="K165" s="57"/>
      <c r="L165" s="108"/>
      <c r="M165" s="108"/>
    </row>
    <row r="166" spans="1:13" ht="12" customHeight="1" thickBot="1">
      <c r="A166" s="15"/>
      <c r="B166" s="86"/>
      <c r="C166" s="94" t="s">
        <v>209</v>
      </c>
      <c r="D166" s="138">
        <f>SUM(D160:D165)</f>
        <v>14850</v>
      </c>
      <c r="E166" s="138">
        <f>SUM(E160:E165)</f>
        <v>14850</v>
      </c>
      <c r="F166" s="138">
        <f>SUM(F160:F165)</f>
        <v>14020</v>
      </c>
      <c r="G166" s="138">
        <f>SUM(G160:G165)</f>
        <v>14020</v>
      </c>
      <c r="H166" s="138">
        <f>SUM(H160:H165)</f>
        <v>14020</v>
      </c>
      <c r="I166" s="583">
        <f>H166/D166</f>
        <v>0.9441077441077441</v>
      </c>
      <c r="J166" s="583">
        <f>H166/G166</f>
        <v>1</v>
      </c>
      <c r="K166" s="337"/>
      <c r="L166" s="108"/>
      <c r="M166" s="108"/>
    </row>
    <row r="167" spans="1:13" ht="12" customHeight="1">
      <c r="A167" s="15"/>
      <c r="B167" s="21">
        <v>3345</v>
      </c>
      <c r="C167" s="165" t="s">
        <v>175</v>
      </c>
      <c r="D167" s="145"/>
      <c r="E167" s="145"/>
      <c r="F167" s="145"/>
      <c r="G167" s="145"/>
      <c r="H167" s="145"/>
      <c r="I167" s="582"/>
      <c r="J167" s="582"/>
      <c r="K167" s="335"/>
      <c r="L167" s="108"/>
      <c r="M167" s="108"/>
    </row>
    <row r="168" spans="1:13" ht="12" customHeight="1">
      <c r="A168" s="111"/>
      <c r="B168" s="140"/>
      <c r="C168" s="112" t="s">
        <v>703</v>
      </c>
      <c r="D168" s="123"/>
      <c r="E168" s="123"/>
      <c r="F168" s="123"/>
      <c r="G168" s="123"/>
      <c r="H168" s="123"/>
      <c r="I168" s="515"/>
      <c r="J168" s="515"/>
      <c r="K168" s="335"/>
      <c r="L168" s="108"/>
      <c r="M168" s="108"/>
    </row>
    <row r="169" spans="1:13" ht="12" customHeight="1">
      <c r="A169" s="111"/>
      <c r="B169" s="140"/>
      <c r="C169" s="157" t="s">
        <v>704</v>
      </c>
      <c r="D169" s="123"/>
      <c r="E169" s="123"/>
      <c r="F169" s="123"/>
      <c r="G169" s="123"/>
      <c r="H169" s="123"/>
      <c r="I169" s="515"/>
      <c r="J169" s="515"/>
      <c r="K169" s="335"/>
      <c r="L169" s="108"/>
      <c r="M169" s="108"/>
    </row>
    <row r="170" spans="1:13" ht="12" customHeight="1">
      <c r="A170" s="111"/>
      <c r="B170" s="140"/>
      <c r="C170" s="141" t="s">
        <v>290</v>
      </c>
      <c r="D170" s="123">
        <v>15000</v>
      </c>
      <c r="E170" s="123">
        <v>25451</v>
      </c>
      <c r="F170" s="123">
        <v>25451</v>
      </c>
      <c r="G170" s="123">
        <v>25451</v>
      </c>
      <c r="H170" s="123">
        <v>25451</v>
      </c>
      <c r="I170" s="580">
        <f>H170/D170</f>
        <v>1.6967333333333334</v>
      </c>
      <c r="J170" s="580">
        <f>H170/G170</f>
        <v>1</v>
      </c>
      <c r="K170" s="335"/>
      <c r="L170" s="108"/>
      <c r="M170" s="108"/>
    </row>
    <row r="171" spans="1:13" ht="12" customHeight="1">
      <c r="A171" s="111"/>
      <c r="B171" s="140"/>
      <c r="C171" s="10" t="s">
        <v>395</v>
      </c>
      <c r="D171" s="123"/>
      <c r="E171" s="123"/>
      <c r="F171" s="123"/>
      <c r="G171" s="123"/>
      <c r="H171" s="123"/>
      <c r="I171" s="515"/>
      <c r="J171" s="515"/>
      <c r="K171" s="335"/>
      <c r="L171" s="108"/>
      <c r="M171" s="108"/>
    </row>
    <row r="172" spans="1:13" ht="12" customHeight="1">
      <c r="A172" s="111"/>
      <c r="B172" s="140"/>
      <c r="C172" s="10" t="s">
        <v>728</v>
      </c>
      <c r="D172" s="123"/>
      <c r="E172" s="123"/>
      <c r="F172" s="123"/>
      <c r="G172" s="123"/>
      <c r="H172" s="123"/>
      <c r="I172" s="515"/>
      <c r="J172" s="515"/>
      <c r="K172" s="343"/>
      <c r="L172" s="108"/>
      <c r="M172" s="108"/>
    </row>
    <row r="173" spans="1:13" ht="12" customHeight="1" thickBot="1">
      <c r="A173" s="111"/>
      <c r="B173" s="140"/>
      <c r="C173" s="118" t="s">
        <v>291</v>
      </c>
      <c r="D173" s="123"/>
      <c r="E173" s="123"/>
      <c r="F173" s="123"/>
      <c r="G173" s="123"/>
      <c r="H173" s="123"/>
      <c r="I173" s="581"/>
      <c r="J173" s="581"/>
      <c r="K173" s="57"/>
      <c r="L173" s="108"/>
      <c r="M173" s="108"/>
    </row>
    <row r="174" spans="1:13" ht="12" customHeight="1" thickBot="1">
      <c r="A174" s="86"/>
      <c r="B174" s="86"/>
      <c r="C174" s="94" t="s">
        <v>209</v>
      </c>
      <c r="D174" s="138">
        <f>SUM(D168:D173)</f>
        <v>15000</v>
      </c>
      <c r="E174" s="138">
        <f>SUM(E168:E173)</f>
        <v>25451</v>
      </c>
      <c r="F174" s="138">
        <f>SUM(F168:F173)</f>
        <v>25451</v>
      </c>
      <c r="G174" s="138">
        <f>SUM(G168:G173)</f>
        <v>25451</v>
      </c>
      <c r="H174" s="138">
        <f>SUM(H168:H173)</f>
        <v>25451</v>
      </c>
      <c r="I174" s="583">
        <f>H174/D174</f>
        <v>1.6967333333333334</v>
      </c>
      <c r="J174" s="583">
        <f>H174/G174</f>
        <v>1</v>
      </c>
      <c r="K174" s="337"/>
      <c r="L174" s="108"/>
      <c r="M174" s="108"/>
    </row>
    <row r="175" spans="1:13" ht="12" customHeight="1">
      <c r="A175" s="15"/>
      <c r="B175" s="21">
        <v>3350</v>
      </c>
      <c r="C175" s="165" t="s">
        <v>403</v>
      </c>
      <c r="D175" s="145"/>
      <c r="E175" s="145"/>
      <c r="F175" s="145"/>
      <c r="G175" s="145"/>
      <c r="H175" s="145"/>
      <c r="I175" s="582"/>
      <c r="J175" s="582"/>
      <c r="K175" s="335"/>
      <c r="L175" s="108"/>
      <c r="M175" s="108"/>
    </row>
    <row r="176" spans="1:13" ht="12" customHeight="1">
      <c r="A176" s="111"/>
      <c r="B176" s="140"/>
      <c r="C176" s="112" t="s">
        <v>703</v>
      </c>
      <c r="D176" s="123"/>
      <c r="E176" s="123"/>
      <c r="F176" s="123"/>
      <c r="G176" s="123"/>
      <c r="H176" s="123"/>
      <c r="I176" s="515"/>
      <c r="J176" s="515"/>
      <c r="K176" s="335"/>
      <c r="L176" s="108"/>
      <c r="M176" s="108"/>
    </row>
    <row r="177" spans="1:13" ht="12" customHeight="1">
      <c r="A177" s="111"/>
      <c r="B177" s="140"/>
      <c r="C177" s="157" t="s">
        <v>704</v>
      </c>
      <c r="D177" s="123"/>
      <c r="E177" s="123"/>
      <c r="F177" s="123"/>
      <c r="G177" s="123"/>
      <c r="H177" s="123"/>
      <c r="I177" s="515"/>
      <c r="J177" s="515"/>
      <c r="K177" s="335"/>
      <c r="L177" s="108"/>
      <c r="M177" s="108"/>
    </row>
    <row r="178" spans="1:13" ht="12" customHeight="1">
      <c r="A178" s="111"/>
      <c r="B178" s="140"/>
      <c r="C178" s="141" t="s">
        <v>290</v>
      </c>
      <c r="D178" s="123">
        <v>61109</v>
      </c>
      <c r="E178" s="123">
        <v>67413</v>
      </c>
      <c r="F178" s="123">
        <v>67413</v>
      </c>
      <c r="G178" s="123">
        <v>64413</v>
      </c>
      <c r="H178" s="123">
        <v>64413</v>
      </c>
      <c r="I178" s="580">
        <f>H178/D178</f>
        <v>1.0540673223256802</v>
      </c>
      <c r="J178" s="580">
        <f>H178/G178</f>
        <v>1</v>
      </c>
      <c r="K178" s="335"/>
      <c r="L178" s="108"/>
      <c r="M178" s="108"/>
    </row>
    <row r="179" spans="1:13" ht="12" customHeight="1">
      <c r="A179" s="111"/>
      <c r="B179" s="140"/>
      <c r="C179" s="10" t="s">
        <v>395</v>
      </c>
      <c r="D179" s="123"/>
      <c r="E179" s="123"/>
      <c r="F179" s="123"/>
      <c r="G179" s="123"/>
      <c r="H179" s="123"/>
      <c r="I179" s="515"/>
      <c r="J179" s="515"/>
      <c r="K179" s="335"/>
      <c r="L179" s="108"/>
      <c r="M179" s="108"/>
    </row>
    <row r="180" spans="1:13" ht="12" customHeight="1">
      <c r="A180" s="111"/>
      <c r="B180" s="140"/>
      <c r="C180" s="10" t="s">
        <v>728</v>
      </c>
      <c r="D180" s="123"/>
      <c r="E180" s="123"/>
      <c r="F180" s="123"/>
      <c r="G180" s="123"/>
      <c r="H180" s="123"/>
      <c r="I180" s="515"/>
      <c r="J180" s="515"/>
      <c r="K180" s="343"/>
      <c r="L180" s="108"/>
      <c r="M180" s="108"/>
    </row>
    <row r="181" spans="1:13" ht="12" customHeight="1" thickBot="1">
      <c r="A181" s="111"/>
      <c r="B181" s="140"/>
      <c r="C181" s="118" t="s">
        <v>291</v>
      </c>
      <c r="D181" s="123"/>
      <c r="E181" s="123"/>
      <c r="F181" s="123"/>
      <c r="G181" s="123"/>
      <c r="H181" s="123"/>
      <c r="I181" s="581"/>
      <c r="J181" s="581"/>
      <c r="K181" s="57"/>
      <c r="L181" s="108"/>
      <c r="M181" s="108"/>
    </row>
    <row r="182" spans="1:13" ht="12" customHeight="1" thickBot="1">
      <c r="A182" s="15"/>
      <c r="B182" s="86"/>
      <c r="C182" s="94" t="s">
        <v>209</v>
      </c>
      <c r="D182" s="138">
        <f>SUM(D176:D181)</f>
        <v>61109</v>
      </c>
      <c r="E182" s="138">
        <f>SUM(E176:E181)</f>
        <v>67413</v>
      </c>
      <c r="F182" s="138">
        <f>SUM(F176:F181)</f>
        <v>67413</v>
      </c>
      <c r="G182" s="138">
        <f>SUM(G176:G181)</f>
        <v>64413</v>
      </c>
      <c r="H182" s="138">
        <f>SUM(H176:H181)</f>
        <v>64413</v>
      </c>
      <c r="I182" s="583">
        <f>H182/D182</f>
        <v>1.0540673223256802</v>
      </c>
      <c r="J182" s="583">
        <f>H182/G182</f>
        <v>1</v>
      </c>
      <c r="K182" s="337"/>
      <c r="L182" s="108"/>
      <c r="M182" s="108"/>
    </row>
    <row r="183" spans="1:13" ht="12" customHeight="1">
      <c r="A183" s="15"/>
      <c r="B183" s="142">
        <v>3355</v>
      </c>
      <c r="C183" s="165" t="s">
        <v>757</v>
      </c>
      <c r="D183" s="145"/>
      <c r="E183" s="145"/>
      <c r="F183" s="145"/>
      <c r="G183" s="145"/>
      <c r="H183" s="145"/>
      <c r="I183" s="582"/>
      <c r="J183" s="582"/>
      <c r="K183" s="4" t="s">
        <v>2</v>
      </c>
      <c r="L183" s="108"/>
      <c r="M183" s="108"/>
    </row>
    <row r="184" spans="1:13" ht="12" customHeight="1">
      <c r="A184" s="111"/>
      <c r="B184" s="140"/>
      <c r="C184" s="112" t="s">
        <v>703</v>
      </c>
      <c r="D184" s="123"/>
      <c r="E184" s="123"/>
      <c r="F184" s="123"/>
      <c r="G184" s="123"/>
      <c r="H184" s="123"/>
      <c r="I184" s="515"/>
      <c r="J184" s="515"/>
      <c r="K184" s="5" t="s">
        <v>3</v>
      </c>
      <c r="L184" s="108"/>
      <c r="M184" s="108"/>
    </row>
    <row r="185" spans="1:13" ht="12" customHeight="1">
      <c r="A185" s="111"/>
      <c r="B185" s="140"/>
      <c r="C185" s="157" t="s">
        <v>704</v>
      </c>
      <c r="D185" s="123"/>
      <c r="E185" s="123"/>
      <c r="F185" s="123">
        <v>92</v>
      </c>
      <c r="G185" s="123">
        <v>161</v>
      </c>
      <c r="H185" s="123">
        <v>260</v>
      </c>
      <c r="I185" s="580"/>
      <c r="J185" s="580">
        <f>H185/G185</f>
        <v>1.6149068322981366</v>
      </c>
      <c r="K185" s="335"/>
      <c r="L185" s="108"/>
      <c r="M185" s="108"/>
    </row>
    <row r="186" spans="1:13" ht="12" customHeight="1">
      <c r="A186" s="111"/>
      <c r="B186" s="140"/>
      <c r="C186" s="141" t="s">
        <v>290</v>
      </c>
      <c r="D186" s="123">
        <v>28605</v>
      </c>
      <c r="E186" s="123">
        <v>28605</v>
      </c>
      <c r="F186" s="123">
        <v>32624</v>
      </c>
      <c r="G186" s="123">
        <v>32624</v>
      </c>
      <c r="H186" s="123">
        <v>32525</v>
      </c>
      <c r="I186" s="580">
        <f>H186/D186</f>
        <v>1.1370389791994406</v>
      </c>
      <c r="J186" s="580">
        <f>H186/G186</f>
        <v>0.9969654242275625</v>
      </c>
      <c r="K186" s="335"/>
      <c r="L186" s="108"/>
      <c r="M186" s="108"/>
    </row>
    <row r="187" spans="1:13" ht="12" customHeight="1">
      <c r="A187" s="111"/>
      <c r="B187" s="140"/>
      <c r="C187" s="10" t="s">
        <v>395</v>
      </c>
      <c r="D187" s="123">
        <v>12000</v>
      </c>
      <c r="E187" s="123">
        <v>33755</v>
      </c>
      <c r="F187" s="123">
        <v>33755</v>
      </c>
      <c r="G187" s="123">
        <v>33686</v>
      </c>
      <c r="H187" s="123">
        <v>33686</v>
      </c>
      <c r="I187" s="580">
        <f>H187/D187</f>
        <v>2.807166666666667</v>
      </c>
      <c r="J187" s="580">
        <f>H187/G187</f>
        <v>1</v>
      </c>
      <c r="K187" s="90"/>
      <c r="L187" s="108"/>
      <c r="M187" s="108"/>
    </row>
    <row r="188" spans="1:13" ht="12" customHeight="1">
      <c r="A188" s="111"/>
      <c r="B188" s="140"/>
      <c r="C188" s="10" t="s">
        <v>728</v>
      </c>
      <c r="D188" s="123"/>
      <c r="E188" s="123"/>
      <c r="F188" s="123"/>
      <c r="G188" s="123"/>
      <c r="H188" s="123"/>
      <c r="I188" s="515"/>
      <c r="J188" s="515"/>
      <c r="K188" s="343"/>
      <c r="L188" s="108"/>
      <c r="M188" s="108"/>
    </row>
    <row r="189" spans="1:13" ht="12" customHeight="1" thickBot="1">
      <c r="A189" s="111"/>
      <c r="B189" s="140"/>
      <c r="C189" s="118" t="s">
        <v>291</v>
      </c>
      <c r="D189" s="123"/>
      <c r="E189" s="123"/>
      <c r="F189" s="123"/>
      <c r="G189" s="123"/>
      <c r="H189" s="123"/>
      <c r="I189" s="581"/>
      <c r="J189" s="581"/>
      <c r="K189" s="101"/>
      <c r="L189" s="108"/>
      <c r="M189" s="108"/>
    </row>
    <row r="190" spans="1:13" ht="12" customHeight="1" thickBot="1">
      <c r="A190" s="15"/>
      <c r="B190" s="86"/>
      <c r="C190" s="94" t="s">
        <v>209</v>
      </c>
      <c r="D190" s="138">
        <f>SUM(D184:D189)</f>
        <v>40605</v>
      </c>
      <c r="E190" s="138">
        <f>SUM(E184:E189)</f>
        <v>62360</v>
      </c>
      <c r="F190" s="138">
        <f>SUM(F184:F189)</f>
        <v>66471</v>
      </c>
      <c r="G190" s="138">
        <f>SUM(G184:G189)</f>
        <v>66471</v>
      </c>
      <c r="H190" s="138">
        <f>SUM(H184:H189)</f>
        <v>66471</v>
      </c>
      <c r="I190" s="583">
        <f>H190/D190</f>
        <v>1.6370151459179905</v>
      </c>
      <c r="J190" s="583">
        <f>H190/G190</f>
        <v>1</v>
      </c>
      <c r="K190" s="344"/>
      <c r="L190" s="108"/>
      <c r="M190" s="108"/>
    </row>
    <row r="191" spans="1:13" ht="12" customHeight="1">
      <c r="A191" s="15"/>
      <c r="B191" s="142">
        <v>3360</v>
      </c>
      <c r="C191" s="165" t="s">
        <v>758</v>
      </c>
      <c r="D191" s="145"/>
      <c r="E191" s="145"/>
      <c r="F191" s="145"/>
      <c r="G191" s="145"/>
      <c r="H191" s="145"/>
      <c r="I191" s="582"/>
      <c r="J191" s="582"/>
      <c r="K191" s="4" t="s">
        <v>2</v>
      </c>
      <c r="L191" s="108"/>
      <c r="M191" s="108"/>
    </row>
    <row r="192" spans="1:13" ht="12" customHeight="1">
      <c r="A192" s="111"/>
      <c r="B192" s="140"/>
      <c r="C192" s="112" t="s">
        <v>703</v>
      </c>
      <c r="D192" s="123"/>
      <c r="E192" s="123"/>
      <c r="F192" s="123"/>
      <c r="G192" s="123"/>
      <c r="H192" s="123"/>
      <c r="I192" s="515"/>
      <c r="J192" s="515"/>
      <c r="K192" s="5" t="s">
        <v>3</v>
      </c>
      <c r="L192" s="108"/>
      <c r="M192" s="108"/>
    </row>
    <row r="193" spans="1:13" ht="12" customHeight="1">
      <c r="A193" s="111"/>
      <c r="B193" s="140"/>
      <c r="C193" s="157" t="s">
        <v>704</v>
      </c>
      <c r="D193" s="123"/>
      <c r="E193" s="123"/>
      <c r="F193" s="123"/>
      <c r="G193" s="123"/>
      <c r="H193" s="123"/>
      <c r="I193" s="515"/>
      <c r="J193" s="515"/>
      <c r="K193" s="335"/>
      <c r="L193" s="108"/>
      <c r="M193" s="108"/>
    </row>
    <row r="194" spans="1:13" ht="12" customHeight="1">
      <c r="A194" s="111"/>
      <c r="B194" s="140"/>
      <c r="C194" s="141" t="s">
        <v>290</v>
      </c>
      <c r="D194" s="123">
        <v>3000</v>
      </c>
      <c r="E194" s="123">
        <v>6000</v>
      </c>
      <c r="F194" s="123">
        <v>6000</v>
      </c>
      <c r="G194" s="123">
        <v>6000</v>
      </c>
      <c r="H194" s="123">
        <v>6000</v>
      </c>
      <c r="I194" s="580">
        <f>H194/D194</f>
        <v>2</v>
      </c>
      <c r="J194" s="580">
        <f>H194/G194</f>
        <v>1</v>
      </c>
      <c r="K194" s="335"/>
      <c r="L194" s="108"/>
      <c r="M194" s="108"/>
    </row>
    <row r="195" spans="1:13" ht="12" customHeight="1">
      <c r="A195" s="111"/>
      <c r="B195" s="140"/>
      <c r="C195" s="10" t="s">
        <v>395</v>
      </c>
      <c r="D195" s="123"/>
      <c r="E195" s="123"/>
      <c r="F195" s="123"/>
      <c r="G195" s="123"/>
      <c r="H195" s="123"/>
      <c r="I195" s="515"/>
      <c r="J195" s="515"/>
      <c r="K195" s="335"/>
      <c r="L195" s="108"/>
      <c r="M195" s="108"/>
    </row>
    <row r="196" spans="1:13" ht="12" customHeight="1">
      <c r="A196" s="111"/>
      <c r="B196" s="140"/>
      <c r="C196" s="10" t="s">
        <v>728</v>
      </c>
      <c r="D196" s="123"/>
      <c r="E196" s="123"/>
      <c r="F196" s="123"/>
      <c r="G196" s="123"/>
      <c r="H196" s="123"/>
      <c r="I196" s="515"/>
      <c r="J196" s="515"/>
      <c r="K196" s="343"/>
      <c r="L196" s="108"/>
      <c r="M196" s="108"/>
    </row>
    <row r="197" spans="1:13" ht="12" customHeight="1" thickBot="1">
      <c r="A197" s="111"/>
      <c r="B197" s="140"/>
      <c r="C197" s="118" t="s">
        <v>291</v>
      </c>
      <c r="D197" s="123"/>
      <c r="E197" s="123"/>
      <c r="F197" s="123"/>
      <c r="G197" s="123"/>
      <c r="H197" s="123"/>
      <c r="I197" s="581"/>
      <c r="J197" s="581"/>
      <c r="K197" s="57"/>
      <c r="L197" s="108"/>
      <c r="M197" s="108"/>
    </row>
    <row r="198" spans="1:13" ht="12" customHeight="1" thickBot="1">
      <c r="A198" s="15"/>
      <c r="B198" s="87"/>
      <c r="C198" s="94" t="s">
        <v>209</v>
      </c>
      <c r="D198" s="138">
        <f>SUM(D192:D197)</f>
        <v>3000</v>
      </c>
      <c r="E198" s="138">
        <f>SUM(E192:E197)</f>
        <v>6000</v>
      </c>
      <c r="F198" s="138">
        <f>SUM(F192:F197)</f>
        <v>6000</v>
      </c>
      <c r="G198" s="138">
        <f>SUM(G192:G197)</f>
        <v>6000</v>
      </c>
      <c r="H198" s="138">
        <f>SUM(H192:H197)</f>
        <v>6000</v>
      </c>
      <c r="I198" s="583">
        <f>H198/D198</f>
        <v>2</v>
      </c>
      <c r="J198" s="583">
        <f>H198/G198</f>
        <v>1</v>
      </c>
      <c r="K198" s="345"/>
      <c r="L198" s="108"/>
      <c r="M198" s="108"/>
    </row>
    <row r="199" spans="1:13" ht="12" customHeight="1">
      <c r="A199" s="15"/>
      <c r="B199" s="15">
        <v>3371</v>
      </c>
      <c r="C199" s="165" t="s">
        <v>381</v>
      </c>
      <c r="D199" s="145"/>
      <c r="E199" s="145"/>
      <c r="F199" s="145"/>
      <c r="G199" s="145"/>
      <c r="H199" s="145"/>
      <c r="I199" s="582"/>
      <c r="J199" s="582"/>
      <c r="K199" s="335"/>
      <c r="L199" s="108"/>
      <c r="M199" s="108"/>
    </row>
    <row r="200" spans="1:13" ht="12" customHeight="1">
      <c r="A200" s="111"/>
      <c r="B200" s="140"/>
      <c r="C200" s="112" t="s">
        <v>703</v>
      </c>
      <c r="D200" s="123"/>
      <c r="E200" s="123"/>
      <c r="F200" s="123"/>
      <c r="G200" s="123"/>
      <c r="H200" s="123"/>
      <c r="I200" s="515"/>
      <c r="J200" s="515"/>
      <c r="K200" s="335"/>
      <c r="L200" s="108"/>
      <c r="M200" s="108"/>
    </row>
    <row r="201" spans="1:13" ht="12" customHeight="1">
      <c r="A201" s="111"/>
      <c r="B201" s="140"/>
      <c r="C201" s="157" t="s">
        <v>704</v>
      </c>
      <c r="D201" s="123"/>
      <c r="E201" s="123"/>
      <c r="F201" s="123"/>
      <c r="G201" s="123"/>
      <c r="H201" s="123"/>
      <c r="I201" s="515"/>
      <c r="J201" s="515"/>
      <c r="K201" s="335"/>
      <c r="L201" s="108"/>
      <c r="M201" s="108"/>
    </row>
    <row r="202" spans="1:13" ht="12" customHeight="1">
      <c r="A202" s="111"/>
      <c r="B202" s="140"/>
      <c r="C202" s="141" t="s">
        <v>290</v>
      </c>
      <c r="D202" s="123">
        <v>20000</v>
      </c>
      <c r="E202" s="123">
        <v>21924</v>
      </c>
      <c r="F202" s="123">
        <v>21924</v>
      </c>
      <c r="G202" s="123">
        <v>21924</v>
      </c>
      <c r="H202" s="123">
        <v>21924</v>
      </c>
      <c r="I202" s="580">
        <f>H202/D202</f>
        <v>1.0962</v>
      </c>
      <c r="J202" s="580">
        <f aca="true" t="shared" si="2" ref="J202:J264">H202/G202</f>
        <v>1</v>
      </c>
      <c r="K202" s="335"/>
      <c r="L202" s="108"/>
      <c r="M202" s="108"/>
    </row>
    <row r="203" spans="1:13" ht="12" customHeight="1">
      <c r="A203" s="111"/>
      <c r="B203" s="140"/>
      <c r="C203" s="10" t="s">
        <v>395</v>
      </c>
      <c r="D203" s="123"/>
      <c r="E203" s="123"/>
      <c r="F203" s="123"/>
      <c r="G203" s="123"/>
      <c r="H203" s="123"/>
      <c r="I203" s="515"/>
      <c r="J203" s="515"/>
      <c r="K203" s="335"/>
      <c r="L203" s="108"/>
      <c r="M203" s="108"/>
    </row>
    <row r="204" spans="1:13" ht="12" customHeight="1">
      <c r="A204" s="111"/>
      <c r="B204" s="140"/>
      <c r="C204" s="10" t="s">
        <v>728</v>
      </c>
      <c r="D204" s="123"/>
      <c r="E204" s="123"/>
      <c r="F204" s="123"/>
      <c r="G204" s="123"/>
      <c r="H204" s="123"/>
      <c r="I204" s="515"/>
      <c r="J204" s="515"/>
      <c r="K204" s="343"/>
      <c r="L204" s="108"/>
      <c r="M204" s="108"/>
    </row>
    <row r="205" spans="1:13" ht="12" customHeight="1" thickBot="1">
      <c r="A205" s="111"/>
      <c r="B205" s="140"/>
      <c r="C205" s="118" t="s">
        <v>291</v>
      </c>
      <c r="D205" s="123"/>
      <c r="E205" s="123"/>
      <c r="F205" s="123"/>
      <c r="G205" s="123"/>
      <c r="H205" s="123"/>
      <c r="I205" s="581"/>
      <c r="J205" s="581"/>
      <c r="K205" s="3"/>
      <c r="L205" s="108"/>
      <c r="M205" s="108"/>
    </row>
    <row r="206" spans="1:13" ht="12.75" thickBot="1">
      <c r="A206" s="86"/>
      <c r="B206" s="86"/>
      <c r="C206" s="94" t="s">
        <v>209</v>
      </c>
      <c r="D206" s="138">
        <f>SUM(D200:D205)</f>
        <v>20000</v>
      </c>
      <c r="E206" s="138">
        <f>SUM(E200:E205)</f>
        <v>21924</v>
      </c>
      <c r="F206" s="138">
        <f>SUM(F200:F205)</f>
        <v>21924</v>
      </c>
      <c r="G206" s="138">
        <f>SUM(G200:G205)</f>
        <v>21924</v>
      </c>
      <c r="H206" s="138">
        <f>SUM(H200:H205)</f>
        <v>21924</v>
      </c>
      <c r="I206" s="583">
        <f>H206/D206</f>
        <v>1.0962</v>
      </c>
      <c r="J206" s="583">
        <f t="shared" si="2"/>
        <v>1</v>
      </c>
      <c r="K206" s="338"/>
      <c r="L206" s="108"/>
      <c r="M206" s="108"/>
    </row>
    <row r="207" spans="1:13" ht="12.75" thickBot="1">
      <c r="A207" s="109">
        <v>80</v>
      </c>
      <c r="B207" s="109">
        <v>3400</v>
      </c>
      <c r="C207" s="143" t="s">
        <v>759</v>
      </c>
      <c r="D207" s="144">
        <f>SUM(D215+D255+D263+D247+D223)</f>
        <v>98568</v>
      </c>
      <c r="E207" s="144">
        <f>SUM(E215+E255+E263+E247+E223)</f>
        <v>99646</v>
      </c>
      <c r="F207" s="144">
        <f>SUM(F215+F255+F263+F247+F223+F231+F239)</f>
        <v>297331</v>
      </c>
      <c r="G207" s="144">
        <f>SUM(G215+G255+G263+G247+G223+G231+G239)</f>
        <v>284415</v>
      </c>
      <c r="H207" s="144">
        <f>SUM(H215+H255+H263+H247+H223+H231+H239)</f>
        <v>156566</v>
      </c>
      <c r="I207" s="583">
        <f>H207/D207</f>
        <v>1.5884059735411087</v>
      </c>
      <c r="J207" s="583">
        <f t="shared" si="2"/>
        <v>0.5504843274792117</v>
      </c>
      <c r="K207" s="337"/>
      <c r="L207" s="108"/>
      <c r="M207" s="108"/>
    </row>
    <row r="208" spans="1:13" ht="12" customHeight="1">
      <c r="A208" s="15"/>
      <c r="B208" s="142">
        <v>3435</v>
      </c>
      <c r="C208" s="159" t="s">
        <v>781</v>
      </c>
      <c r="D208" s="160"/>
      <c r="E208" s="160"/>
      <c r="F208" s="160"/>
      <c r="G208" s="160"/>
      <c r="H208" s="160"/>
      <c r="I208" s="582"/>
      <c r="J208" s="582"/>
      <c r="K208" s="335"/>
      <c r="L208" s="108"/>
      <c r="M208" s="108"/>
    </row>
    <row r="209" spans="1:13" ht="12" customHeight="1">
      <c r="A209" s="111"/>
      <c r="B209" s="140"/>
      <c r="C209" s="112" t="s">
        <v>703</v>
      </c>
      <c r="D209" s="123"/>
      <c r="E209" s="123"/>
      <c r="F209" s="123"/>
      <c r="G209" s="123"/>
      <c r="H209" s="123"/>
      <c r="I209" s="515"/>
      <c r="J209" s="515"/>
      <c r="K209" s="335"/>
      <c r="L209" s="108"/>
      <c r="M209" s="108"/>
    </row>
    <row r="210" spans="1:13" ht="12" customHeight="1">
      <c r="A210" s="111"/>
      <c r="B210" s="140"/>
      <c r="C210" s="157" t="s">
        <v>704</v>
      </c>
      <c r="D210" s="123"/>
      <c r="E210" s="123"/>
      <c r="F210" s="123"/>
      <c r="G210" s="123"/>
      <c r="H210" s="123"/>
      <c r="I210" s="515"/>
      <c r="J210" s="515"/>
      <c r="K210" s="335"/>
      <c r="L210" s="108"/>
      <c r="M210" s="108"/>
    </row>
    <row r="211" spans="1:13" ht="12" customHeight="1">
      <c r="A211" s="111"/>
      <c r="B211" s="140"/>
      <c r="C211" s="141" t="s">
        <v>290</v>
      </c>
      <c r="D211" s="123"/>
      <c r="E211" s="123"/>
      <c r="F211" s="123"/>
      <c r="G211" s="123">
        <v>38</v>
      </c>
      <c r="H211" s="123">
        <v>86</v>
      </c>
      <c r="I211" s="580"/>
      <c r="J211" s="580">
        <f t="shared" si="2"/>
        <v>2.263157894736842</v>
      </c>
      <c r="K211" s="335"/>
      <c r="L211" s="108"/>
      <c r="M211" s="108"/>
    </row>
    <row r="212" spans="1:13" ht="12" customHeight="1">
      <c r="A212" s="111"/>
      <c r="B212" s="140"/>
      <c r="C212" s="10" t="s">
        <v>395</v>
      </c>
      <c r="D212" s="123">
        <v>47000</v>
      </c>
      <c r="E212" s="123">
        <v>47000</v>
      </c>
      <c r="F212" s="123">
        <v>6577</v>
      </c>
      <c r="G212" s="123">
        <v>6539</v>
      </c>
      <c r="H212" s="123">
        <v>6491</v>
      </c>
      <c r="I212" s="580">
        <f>H212/D212</f>
        <v>0.1381063829787234</v>
      </c>
      <c r="J212" s="580">
        <f t="shared" si="2"/>
        <v>0.992659428047102</v>
      </c>
      <c r="K212" s="335"/>
      <c r="L212" s="108"/>
      <c r="M212" s="108"/>
    </row>
    <row r="213" spans="1:13" ht="12" customHeight="1">
      <c r="A213" s="111"/>
      <c r="B213" s="140"/>
      <c r="C213" s="10" t="s">
        <v>728</v>
      </c>
      <c r="D213" s="123"/>
      <c r="E213" s="123"/>
      <c r="F213" s="123"/>
      <c r="G213" s="123"/>
      <c r="H213" s="123"/>
      <c r="I213" s="515"/>
      <c r="J213" s="515"/>
      <c r="K213" s="343"/>
      <c r="L213" s="108"/>
      <c r="M213" s="108"/>
    </row>
    <row r="214" spans="1:13" ht="12" customHeight="1" thickBot="1">
      <c r="A214" s="111"/>
      <c r="B214" s="140"/>
      <c r="C214" s="118" t="s">
        <v>291</v>
      </c>
      <c r="D214" s="123"/>
      <c r="E214" s="123"/>
      <c r="F214" s="123"/>
      <c r="G214" s="123"/>
      <c r="H214" s="123"/>
      <c r="I214" s="581"/>
      <c r="J214" s="581"/>
      <c r="K214" s="57"/>
      <c r="L214" s="108"/>
      <c r="M214" s="108"/>
    </row>
    <row r="215" spans="1:13" ht="12" customHeight="1" thickBot="1">
      <c r="A215" s="86"/>
      <c r="B215" s="86"/>
      <c r="C215" s="94" t="s">
        <v>209</v>
      </c>
      <c r="D215" s="138">
        <f>SUM(D209:D214)</f>
        <v>47000</v>
      </c>
      <c r="E215" s="138">
        <f>SUM(E209:E214)</f>
        <v>47000</v>
      </c>
      <c r="F215" s="138">
        <f>SUM(F209:F214)</f>
        <v>6577</v>
      </c>
      <c r="G215" s="138">
        <f>SUM(G209:G214)</f>
        <v>6577</v>
      </c>
      <c r="H215" s="138">
        <f>SUM(H209:H214)</f>
        <v>6577</v>
      </c>
      <c r="I215" s="583">
        <f>H215/D215</f>
        <v>0.13993617021276597</v>
      </c>
      <c r="J215" s="583">
        <f t="shared" si="2"/>
        <v>1</v>
      </c>
      <c r="K215" s="337"/>
      <c r="L215" s="108"/>
      <c r="M215" s="108"/>
    </row>
    <row r="216" spans="1:13" ht="12" customHeight="1">
      <c r="A216" s="15"/>
      <c r="B216" s="142">
        <v>3436</v>
      </c>
      <c r="C216" s="117" t="s">
        <v>745</v>
      </c>
      <c r="D216" s="160"/>
      <c r="E216" s="160"/>
      <c r="F216" s="160"/>
      <c r="G216" s="160"/>
      <c r="H216" s="160"/>
      <c r="I216" s="582"/>
      <c r="J216" s="582"/>
      <c r="K216" s="58"/>
      <c r="L216" s="108"/>
      <c r="M216" s="108"/>
    </row>
    <row r="217" spans="1:13" ht="12" customHeight="1">
      <c r="A217" s="15"/>
      <c r="B217" s="142"/>
      <c r="C217" s="112" t="s">
        <v>703</v>
      </c>
      <c r="D217" s="277">
        <v>6623</v>
      </c>
      <c r="E217" s="277">
        <v>6623</v>
      </c>
      <c r="F217" s="277">
        <v>6623</v>
      </c>
      <c r="G217" s="277">
        <v>967</v>
      </c>
      <c r="H217" s="277">
        <v>967</v>
      </c>
      <c r="I217" s="580">
        <f>H217/D217</f>
        <v>0.1460063415370678</v>
      </c>
      <c r="J217" s="580">
        <f t="shared" si="2"/>
        <v>1</v>
      </c>
      <c r="K217" s="5"/>
      <c r="L217" s="108"/>
      <c r="M217" s="108"/>
    </row>
    <row r="218" spans="1:13" ht="12" customHeight="1">
      <c r="A218" s="15"/>
      <c r="B218" s="142"/>
      <c r="C218" s="157" t="s">
        <v>704</v>
      </c>
      <c r="D218" s="277">
        <v>1788</v>
      </c>
      <c r="E218" s="277">
        <v>1788</v>
      </c>
      <c r="F218" s="277">
        <v>1788</v>
      </c>
      <c r="G218" s="277">
        <v>261</v>
      </c>
      <c r="H218" s="277">
        <v>261</v>
      </c>
      <c r="I218" s="580">
        <f>H218/D218</f>
        <v>0.14597315436241612</v>
      </c>
      <c r="J218" s="580">
        <f t="shared" si="2"/>
        <v>1</v>
      </c>
      <c r="K218" s="5"/>
      <c r="L218" s="108"/>
      <c r="M218" s="108"/>
    </row>
    <row r="219" spans="1:13" ht="12" customHeight="1">
      <c r="A219" s="15"/>
      <c r="B219" s="142"/>
      <c r="C219" s="141" t="s">
        <v>290</v>
      </c>
      <c r="D219" s="277">
        <v>16012</v>
      </c>
      <c r="E219" s="277">
        <v>16012</v>
      </c>
      <c r="F219" s="277">
        <v>16012</v>
      </c>
      <c r="G219" s="277">
        <v>14273</v>
      </c>
      <c r="H219" s="277">
        <v>14653</v>
      </c>
      <c r="I219" s="580">
        <f>H219/D219</f>
        <v>0.9151261553834624</v>
      </c>
      <c r="J219" s="580">
        <f t="shared" si="2"/>
        <v>1.026623695088629</v>
      </c>
      <c r="K219" s="5"/>
      <c r="L219" s="108"/>
      <c r="M219" s="108"/>
    </row>
    <row r="220" spans="1:13" ht="12" customHeight="1">
      <c r="A220" s="15"/>
      <c r="B220" s="142"/>
      <c r="C220" s="10" t="s">
        <v>395</v>
      </c>
      <c r="D220" s="277"/>
      <c r="E220" s="277"/>
      <c r="F220" s="277"/>
      <c r="G220" s="277"/>
      <c r="H220" s="277"/>
      <c r="I220" s="580"/>
      <c r="J220" s="580"/>
      <c r="K220" s="5"/>
      <c r="L220" s="108"/>
      <c r="M220" s="108"/>
    </row>
    <row r="221" spans="1:13" ht="12" customHeight="1">
      <c r="A221" s="15"/>
      <c r="B221" s="142"/>
      <c r="C221" s="10" t="s">
        <v>728</v>
      </c>
      <c r="D221" s="277"/>
      <c r="E221" s="277"/>
      <c r="F221" s="277"/>
      <c r="G221" s="277"/>
      <c r="H221" s="277"/>
      <c r="I221" s="580"/>
      <c r="J221" s="580"/>
      <c r="K221" s="5"/>
      <c r="L221" s="108"/>
      <c r="M221" s="108"/>
    </row>
    <row r="222" spans="1:13" ht="12" customHeight="1" thickBot="1">
      <c r="A222" s="15"/>
      <c r="B222" s="142"/>
      <c r="C222" s="118" t="s">
        <v>291</v>
      </c>
      <c r="D222" s="432">
        <v>2645</v>
      </c>
      <c r="E222" s="432">
        <v>2645</v>
      </c>
      <c r="F222" s="432">
        <v>2645</v>
      </c>
      <c r="G222" s="432">
        <v>2645</v>
      </c>
      <c r="H222" s="432">
        <v>2265</v>
      </c>
      <c r="I222" s="584">
        <f>H222/D222</f>
        <v>0.8563327032136105</v>
      </c>
      <c r="J222" s="584">
        <f t="shared" si="2"/>
        <v>0.8563327032136105</v>
      </c>
      <c r="K222" s="339"/>
      <c r="L222" s="108"/>
      <c r="M222" s="108"/>
    </row>
    <row r="223" spans="1:13" ht="12" customHeight="1" thickBot="1">
      <c r="A223" s="15"/>
      <c r="B223" s="86"/>
      <c r="C223" s="94" t="s">
        <v>209</v>
      </c>
      <c r="D223" s="167">
        <f>SUM(D217:D222)</f>
        <v>27068</v>
      </c>
      <c r="E223" s="167">
        <f>SUM(E217:E222)</f>
        <v>27068</v>
      </c>
      <c r="F223" s="167">
        <f>SUM(F217:F222)</f>
        <v>27068</v>
      </c>
      <c r="G223" s="167">
        <f>SUM(G217:G222)</f>
        <v>18146</v>
      </c>
      <c r="H223" s="167">
        <f>SUM(H217:H222)</f>
        <v>18146</v>
      </c>
      <c r="I223" s="583">
        <f>H223/D223</f>
        <v>0.6703856952859465</v>
      </c>
      <c r="J223" s="583">
        <f t="shared" si="2"/>
        <v>1</v>
      </c>
      <c r="K223" s="57"/>
      <c r="L223" s="108"/>
      <c r="M223" s="108"/>
    </row>
    <row r="224" spans="1:13" ht="12" customHeight="1">
      <c r="A224" s="15"/>
      <c r="B224" s="142">
        <v>3440</v>
      </c>
      <c r="C224" s="117" t="s">
        <v>742</v>
      </c>
      <c r="D224" s="160"/>
      <c r="E224" s="160"/>
      <c r="F224" s="160"/>
      <c r="G224" s="160"/>
      <c r="H224" s="160"/>
      <c r="I224" s="582"/>
      <c r="J224" s="582"/>
      <c r="K224" s="58"/>
      <c r="L224" s="108"/>
      <c r="M224" s="108"/>
    </row>
    <row r="225" spans="1:13" ht="12" customHeight="1">
      <c r="A225" s="15"/>
      <c r="B225" s="142"/>
      <c r="C225" s="112" t="s">
        <v>703</v>
      </c>
      <c r="D225" s="277"/>
      <c r="E225" s="277"/>
      <c r="F225" s="277">
        <v>22624</v>
      </c>
      <c r="G225" s="277">
        <v>19479</v>
      </c>
      <c r="H225" s="277">
        <v>19479</v>
      </c>
      <c r="I225" s="515"/>
      <c r="J225" s="580">
        <f t="shared" si="2"/>
        <v>1</v>
      </c>
      <c r="K225" s="5"/>
      <c r="L225" s="108"/>
      <c r="M225" s="108"/>
    </row>
    <row r="226" spans="1:13" ht="12" customHeight="1">
      <c r="A226" s="15"/>
      <c r="B226" s="142"/>
      <c r="C226" s="157" t="s">
        <v>704</v>
      </c>
      <c r="D226" s="277"/>
      <c r="E226" s="277"/>
      <c r="F226" s="277">
        <v>5603</v>
      </c>
      <c r="G226" s="277">
        <v>4754</v>
      </c>
      <c r="H226" s="277">
        <v>4754</v>
      </c>
      <c r="I226" s="515"/>
      <c r="J226" s="580">
        <f t="shared" si="2"/>
        <v>1</v>
      </c>
      <c r="K226" s="5"/>
      <c r="L226" s="108"/>
      <c r="M226" s="108"/>
    </row>
    <row r="227" spans="1:13" ht="12" customHeight="1">
      <c r="A227" s="15"/>
      <c r="B227" s="142"/>
      <c r="C227" s="141" t="s">
        <v>290</v>
      </c>
      <c r="D227" s="277"/>
      <c r="E227" s="277"/>
      <c r="F227" s="277"/>
      <c r="G227" s="277">
        <v>18829</v>
      </c>
      <c r="H227" s="277">
        <v>18829</v>
      </c>
      <c r="I227" s="515"/>
      <c r="J227" s="580">
        <f t="shared" si="2"/>
        <v>1</v>
      </c>
      <c r="K227" s="5"/>
      <c r="L227" s="108"/>
      <c r="M227" s="108"/>
    </row>
    <row r="228" spans="1:13" ht="12" customHeight="1">
      <c r="A228" s="15"/>
      <c r="B228" s="142"/>
      <c r="C228" s="10" t="s">
        <v>395</v>
      </c>
      <c r="D228" s="277"/>
      <c r="E228" s="277"/>
      <c r="F228" s="277"/>
      <c r="G228" s="277"/>
      <c r="H228" s="277"/>
      <c r="I228" s="515"/>
      <c r="J228" s="580"/>
      <c r="K228" s="5"/>
      <c r="L228" s="108"/>
      <c r="M228" s="108"/>
    </row>
    <row r="229" spans="1:13" ht="12" customHeight="1">
      <c r="A229" s="15"/>
      <c r="B229" s="142"/>
      <c r="C229" s="10" t="s">
        <v>728</v>
      </c>
      <c r="D229" s="277"/>
      <c r="E229" s="277"/>
      <c r="F229" s="277"/>
      <c r="G229" s="277"/>
      <c r="H229" s="277"/>
      <c r="I229" s="515"/>
      <c r="J229" s="580"/>
      <c r="K229" s="5"/>
      <c r="L229" s="108"/>
      <c r="M229" s="108"/>
    </row>
    <row r="230" spans="1:13" ht="12" customHeight="1" thickBot="1">
      <c r="A230" s="15"/>
      <c r="B230" s="142"/>
      <c r="C230" s="118" t="s">
        <v>291</v>
      </c>
      <c r="D230" s="432"/>
      <c r="E230" s="432"/>
      <c r="F230" s="432">
        <v>207964</v>
      </c>
      <c r="G230" s="432">
        <v>189135</v>
      </c>
      <c r="H230" s="432">
        <v>61286</v>
      </c>
      <c r="I230" s="581"/>
      <c r="J230" s="584">
        <f t="shared" si="2"/>
        <v>0.3240330980516562</v>
      </c>
      <c r="K230" s="339"/>
      <c r="L230" s="108"/>
      <c r="M230" s="108"/>
    </row>
    <row r="231" spans="1:13" ht="12" customHeight="1" thickBot="1">
      <c r="A231" s="15"/>
      <c r="B231" s="86"/>
      <c r="C231" s="94" t="s">
        <v>209</v>
      </c>
      <c r="D231" s="167">
        <f>SUM(D225:D230)</f>
        <v>0</v>
      </c>
      <c r="E231" s="167">
        <f>SUM(E225:E230)</f>
        <v>0</v>
      </c>
      <c r="F231" s="167">
        <f>SUM(F225:F230)</f>
        <v>236191</v>
      </c>
      <c r="G231" s="167">
        <f>SUM(G225:G230)</f>
        <v>232197</v>
      </c>
      <c r="H231" s="167">
        <f>SUM(H225:H230)</f>
        <v>104348</v>
      </c>
      <c r="I231" s="583"/>
      <c r="J231" s="583">
        <f t="shared" si="2"/>
        <v>0.44939426435311397</v>
      </c>
      <c r="K231" s="57"/>
      <c r="L231" s="108"/>
      <c r="M231" s="108"/>
    </row>
    <row r="232" spans="1:13" ht="12" customHeight="1">
      <c r="A232" s="15"/>
      <c r="B232" s="142">
        <v>3450</v>
      </c>
      <c r="C232" s="117" t="s">
        <v>478</v>
      </c>
      <c r="D232" s="160"/>
      <c r="E232" s="160"/>
      <c r="F232" s="160"/>
      <c r="G232" s="160"/>
      <c r="H232" s="160"/>
      <c r="I232" s="582"/>
      <c r="J232" s="582"/>
      <c r="K232" s="58"/>
      <c r="L232" s="108"/>
      <c r="M232" s="108"/>
    </row>
    <row r="233" spans="1:13" ht="12" customHeight="1">
      <c r="A233" s="15"/>
      <c r="B233" s="142"/>
      <c r="C233" s="112" t="s">
        <v>703</v>
      </c>
      <c r="D233" s="277"/>
      <c r="E233" s="277"/>
      <c r="F233" s="277"/>
      <c r="G233" s="277"/>
      <c r="H233" s="277"/>
      <c r="I233" s="515"/>
      <c r="J233" s="515"/>
      <c r="K233" s="5"/>
      <c r="L233" s="108"/>
      <c r="M233" s="108"/>
    </row>
    <row r="234" spans="1:13" ht="12" customHeight="1">
      <c r="A234" s="15"/>
      <c r="B234" s="142"/>
      <c r="C234" s="157" t="s">
        <v>704</v>
      </c>
      <c r="D234" s="277"/>
      <c r="E234" s="277"/>
      <c r="F234" s="277"/>
      <c r="G234" s="277"/>
      <c r="H234" s="277"/>
      <c r="I234" s="515"/>
      <c r="J234" s="580"/>
      <c r="K234" s="5"/>
      <c r="L234" s="108"/>
      <c r="M234" s="108"/>
    </row>
    <row r="235" spans="1:13" ht="12" customHeight="1">
      <c r="A235" s="15"/>
      <c r="B235" s="142"/>
      <c r="C235" s="141" t="s">
        <v>290</v>
      </c>
      <c r="D235" s="277"/>
      <c r="E235" s="277"/>
      <c r="F235" s="277">
        <v>4569</v>
      </c>
      <c r="G235" s="277">
        <v>4569</v>
      </c>
      <c r="H235" s="277">
        <v>4569</v>
      </c>
      <c r="I235" s="515"/>
      <c r="J235" s="580">
        <f t="shared" si="2"/>
        <v>1</v>
      </c>
      <c r="K235" s="5"/>
      <c r="L235" s="108"/>
      <c r="M235" s="108"/>
    </row>
    <row r="236" spans="1:13" ht="12" customHeight="1">
      <c r="A236" s="15"/>
      <c r="B236" s="142"/>
      <c r="C236" s="10" t="s">
        <v>395</v>
      </c>
      <c r="D236" s="277"/>
      <c r="E236" s="277"/>
      <c r="F236" s="277"/>
      <c r="G236" s="277"/>
      <c r="H236" s="277"/>
      <c r="I236" s="515"/>
      <c r="J236" s="580"/>
      <c r="K236" s="5"/>
      <c r="L236" s="108"/>
      <c r="M236" s="108"/>
    </row>
    <row r="237" spans="1:13" ht="12" customHeight="1">
      <c r="A237" s="15"/>
      <c r="B237" s="142"/>
      <c r="C237" s="10" t="s">
        <v>728</v>
      </c>
      <c r="D237" s="277"/>
      <c r="E237" s="277"/>
      <c r="F237" s="277"/>
      <c r="G237" s="277"/>
      <c r="H237" s="277"/>
      <c r="I237" s="515"/>
      <c r="J237" s="515"/>
      <c r="K237" s="5"/>
      <c r="L237" s="108"/>
      <c r="M237" s="108"/>
    </row>
    <row r="238" spans="1:13" ht="12" customHeight="1" thickBot="1">
      <c r="A238" s="15"/>
      <c r="B238" s="142"/>
      <c r="C238" s="118" t="s">
        <v>291</v>
      </c>
      <c r="D238" s="432"/>
      <c r="E238" s="432"/>
      <c r="F238" s="432"/>
      <c r="G238" s="432"/>
      <c r="H238" s="432"/>
      <c r="I238" s="581"/>
      <c r="J238" s="581"/>
      <c r="K238" s="339"/>
      <c r="L238" s="108"/>
      <c r="M238" s="108"/>
    </row>
    <row r="239" spans="1:13" ht="12" customHeight="1" thickBot="1">
      <c r="A239" s="15"/>
      <c r="B239" s="86"/>
      <c r="C239" s="94" t="s">
        <v>209</v>
      </c>
      <c r="D239" s="167">
        <f>SUM(D233:D238)</f>
        <v>0</v>
      </c>
      <c r="E239" s="167">
        <f>SUM(E233:E238)</f>
        <v>0</v>
      </c>
      <c r="F239" s="167">
        <f>SUM(F233:F238)</f>
        <v>4569</v>
      </c>
      <c r="G239" s="167">
        <f>SUM(G233:G238)</f>
        <v>4569</v>
      </c>
      <c r="H239" s="167">
        <f>SUM(H233:H238)</f>
        <v>4569</v>
      </c>
      <c r="I239" s="583"/>
      <c r="J239" s="583">
        <f t="shared" si="2"/>
        <v>1</v>
      </c>
      <c r="K239" s="57"/>
      <c r="L239" s="108"/>
      <c r="M239" s="108"/>
    </row>
    <row r="240" spans="1:13" ht="12" customHeight="1">
      <c r="A240" s="15"/>
      <c r="B240" s="142">
        <v>3480</v>
      </c>
      <c r="C240" s="117" t="s">
        <v>22</v>
      </c>
      <c r="D240" s="145"/>
      <c r="E240" s="145"/>
      <c r="F240" s="145"/>
      <c r="G240" s="145"/>
      <c r="H240" s="145"/>
      <c r="I240" s="582"/>
      <c r="J240" s="582"/>
      <c r="K240" s="4"/>
      <c r="L240" s="108"/>
      <c r="M240" s="108"/>
    </row>
    <row r="241" spans="1:13" ht="12" customHeight="1">
      <c r="A241" s="15"/>
      <c r="B241" s="142"/>
      <c r="C241" s="112" t="s">
        <v>703</v>
      </c>
      <c r="D241" s="114"/>
      <c r="E241" s="114"/>
      <c r="F241" s="114">
        <v>50</v>
      </c>
      <c r="G241" s="114">
        <v>50</v>
      </c>
      <c r="H241" s="114">
        <v>50</v>
      </c>
      <c r="I241" s="580"/>
      <c r="J241" s="580">
        <f t="shared" si="2"/>
        <v>1</v>
      </c>
      <c r="K241" s="5"/>
      <c r="L241" s="108"/>
      <c r="M241" s="108"/>
    </row>
    <row r="242" spans="1:13" ht="12" customHeight="1">
      <c r="A242" s="15"/>
      <c r="B242" s="142"/>
      <c r="C242" s="157" t="s">
        <v>704</v>
      </c>
      <c r="D242" s="114"/>
      <c r="E242" s="114"/>
      <c r="F242" s="114">
        <v>19</v>
      </c>
      <c r="G242" s="114">
        <v>28</v>
      </c>
      <c r="H242" s="114">
        <v>28</v>
      </c>
      <c r="I242" s="580"/>
      <c r="J242" s="580">
        <f t="shared" si="2"/>
        <v>1</v>
      </c>
      <c r="K242" s="5"/>
      <c r="L242" s="108"/>
      <c r="M242" s="108"/>
    </row>
    <row r="243" spans="1:13" ht="12" customHeight="1">
      <c r="A243" s="15"/>
      <c r="B243" s="142"/>
      <c r="C243" s="141" t="s">
        <v>290</v>
      </c>
      <c r="D243" s="114">
        <v>14000</v>
      </c>
      <c r="E243" s="114">
        <v>14818</v>
      </c>
      <c r="F243" s="114">
        <v>11897</v>
      </c>
      <c r="G243" s="114">
        <v>11888</v>
      </c>
      <c r="H243" s="114">
        <v>11888</v>
      </c>
      <c r="I243" s="580">
        <f>H243/D243</f>
        <v>0.8491428571428571</v>
      </c>
      <c r="J243" s="580">
        <f t="shared" si="2"/>
        <v>1</v>
      </c>
      <c r="K243" s="5"/>
      <c r="L243" s="108"/>
      <c r="M243" s="108"/>
    </row>
    <row r="244" spans="1:13" ht="12" customHeight="1">
      <c r="A244" s="15"/>
      <c r="B244" s="142"/>
      <c r="C244" s="10" t="s">
        <v>395</v>
      </c>
      <c r="D244" s="79"/>
      <c r="E244" s="79"/>
      <c r="F244" s="79"/>
      <c r="G244" s="79"/>
      <c r="H244" s="79"/>
      <c r="I244" s="580"/>
      <c r="J244" s="580"/>
      <c r="K244" s="5"/>
      <c r="L244" s="108"/>
      <c r="M244" s="108"/>
    </row>
    <row r="245" spans="1:13" ht="12" customHeight="1">
      <c r="A245" s="15"/>
      <c r="B245" s="142"/>
      <c r="C245" s="10" t="s">
        <v>728</v>
      </c>
      <c r="D245" s="79"/>
      <c r="E245" s="79"/>
      <c r="F245" s="79"/>
      <c r="G245" s="79"/>
      <c r="H245" s="79"/>
      <c r="I245" s="515"/>
      <c r="J245" s="515"/>
      <c r="K245" s="5"/>
      <c r="L245" s="108"/>
      <c r="M245" s="108"/>
    </row>
    <row r="246" spans="1:13" ht="12" customHeight="1" thickBot="1">
      <c r="A246" s="15"/>
      <c r="B246" s="142"/>
      <c r="C246" s="118" t="s">
        <v>291</v>
      </c>
      <c r="D246" s="80"/>
      <c r="E246" s="80"/>
      <c r="F246" s="80"/>
      <c r="G246" s="80"/>
      <c r="H246" s="80"/>
      <c r="I246" s="581"/>
      <c r="J246" s="581"/>
      <c r="K246" s="57"/>
      <c r="L246" s="108"/>
      <c r="M246" s="108"/>
    </row>
    <row r="247" spans="1:13" ht="12" customHeight="1" thickBot="1">
      <c r="A247" s="15"/>
      <c r="B247" s="86"/>
      <c r="C247" s="94" t="s">
        <v>209</v>
      </c>
      <c r="D247" s="138">
        <f>SUM(D241:D246)</f>
        <v>14000</v>
      </c>
      <c r="E247" s="138">
        <f>SUM(E241:E246)</f>
        <v>14818</v>
      </c>
      <c r="F247" s="138">
        <f>SUM(F241:F246)</f>
        <v>11966</v>
      </c>
      <c r="G247" s="138">
        <f>SUM(G241:G246)</f>
        <v>11966</v>
      </c>
      <c r="H247" s="138">
        <f>SUM(H241:H246)</f>
        <v>11966</v>
      </c>
      <c r="I247" s="583">
        <f>H247/D247</f>
        <v>0.8547142857142858</v>
      </c>
      <c r="J247" s="583">
        <f t="shared" si="2"/>
        <v>1</v>
      </c>
      <c r="K247" s="58"/>
      <c r="L247" s="108"/>
      <c r="M247" s="108"/>
    </row>
    <row r="248" spans="1:13" ht="12" customHeight="1">
      <c r="A248" s="15"/>
      <c r="B248" s="142">
        <v>3485</v>
      </c>
      <c r="C248" s="165" t="s">
        <v>782</v>
      </c>
      <c r="D248" s="145"/>
      <c r="E248" s="145"/>
      <c r="F248" s="145"/>
      <c r="G248" s="145"/>
      <c r="H248" s="145"/>
      <c r="I248" s="582"/>
      <c r="J248" s="582"/>
      <c r="K248" s="58" t="s">
        <v>127</v>
      </c>
      <c r="L248" s="108"/>
      <c r="M248" s="108"/>
    </row>
    <row r="249" spans="1:13" ht="12" customHeight="1">
      <c r="A249" s="111"/>
      <c r="B249" s="140"/>
      <c r="C249" s="112" t="s">
        <v>703</v>
      </c>
      <c r="D249" s="123"/>
      <c r="E249" s="123"/>
      <c r="F249" s="123">
        <v>128</v>
      </c>
      <c r="G249" s="123">
        <v>320</v>
      </c>
      <c r="H249" s="123">
        <v>576</v>
      </c>
      <c r="I249" s="580"/>
      <c r="J249" s="580">
        <f t="shared" si="2"/>
        <v>1.8</v>
      </c>
      <c r="K249" s="335"/>
      <c r="L249" s="108"/>
      <c r="M249" s="108"/>
    </row>
    <row r="250" spans="1:13" ht="12" customHeight="1">
      <c r="A250" s="111"/>
      <c r="B250" s="140"/>
      <c r="C250" s="157" t="s">
        <v>704</v>
      </c>
      <c r="D250" s="123"/>
      <c r="E250" s="123"/>
      <c r="F250" s="123">
        <v>31</v>
      </c>
      <c r="G250" s="123">
        <v>78</v>
      </c>
      <c r="H250" s="123">
        <v>139</v>
      </c>
      <c r="I250" s="580"/>
      <c r="J250" s="580">
        <f t="shared" si="2"/>
        <v>1.7820512820512822</v>
      </c>
      <c r="K250" s="335"/>
      <c r="L250" s="108"/>
      <c r="M250" s="108"/>
    </row>
    <row r="251" spans="1:13" ht="12" customHeight="1">
      <c r="A251" s="111"/>
      <c r="B251" s="140"/>
      <c r="C251" s="141" t="s">
        <v>290</v>
      </c>
      <c r="D251" s="123">
        <v>7000</v>
      </c>
      <c r="E251" s="123">
        <v>7260</v>
      </c>
      <c r="F251" s="123">
        <v>4471</v>
      </c>
      <c r="G251" s="123">
        <v>3081</v>
      </c>
      <c r="H251" s="123">
        <v>937</v>
      </c>
      <c r="I251" s="580">
        <f>H251/D251</f>
        <v>0.13385714285714287</v>
      </c>
      <c r="J251" s="580">
        <f t="shared" si="2"/>
        <v>0.3041220382992535</v>
      </c>
      <c r="K251" s="335"/>
      <c r="L251" s="108"/>
      <c r="M251" s="108"/>
    </row>
    <row r="252" spans="1:13" ht="12" customHeight="1">
      <c r="A252" s="111"/>
      <c r="B252" s="140"/>
      <c r="C252" s="10" t="s">
        <v>395</v>
      </c>
      <c r="D252" s="123"/>
      <c r="E252" s="123"/>
      <c r="F252" s="123">
        <v>2830</v>
      </c>
      <c r="G252" s="123">
        <v>3721</v>
      </c>
      <c r="H252" s="123">
        <v>5548</v>
      </c>
      <c r="I252" s="580"/>
      <c r="J252" s="580">
        <f t="shared" si="2"/>
        <v>1.4909970438054287</v>
      </c>
      <c r="K252" s="335"/>
      <c r="L252" s="108"/>
      <c r="M252" s="108"/>
    </row>
    <row r="253" spans="1:13" ht="12" customHeight="1">
      <c r="A253" s="111"/>
      <c r="B253" s="140"/>
      <c r="C253" s="10" t="s">
        <v>728</v>
      </c>
      <c r="D253" s="123"/>
      <c r="E253" s="123"/>
      <c r="F253" s="123"/>
      <c r="G253" s="123"/>
      <c r="H253" s="123"/>
      <c r="I253" s="515"/>
      <c r="J253" s="515"/>
      <c r="K253" s="343"/>
      <c r="L253" s="108"/>
      <c r="M253" s="108"/>
    </row>
    <row r="254" spans="1:13" ht="12" customHeight="1" thickBot="1">
      <c r="A254" s="111"/>
      <c r="B254" s="140"/>
      <c r="C254" s="118" t="s">
        <v>291</v>
      </c>
      <c r="D254" s="123"/>
      <c r="E254" s="123"/>
      <c r="F254" s="123"/>
      <c r="G254" s="123">
        <v>260</v>
      </c>
      <c r="H254" s="123">
        <v>260</v>
      </c>
      <c r="I254" s="581"/>
      <c r="J254" s="581">
        <f t="shared" si="2"/>
        <v>1</v>
      </c>
      <c r="K254" s="57"/>
      <c r="L254" s="108"/>
      <c r="M254" s="108"/>
    </row>
    <row r="255" spans="1:13" ht="12" customHeight="1" thickBot="1">
      <c r="A255" s="86"/>
      <c r="B255" s="86"/>
      <c r="C255" s="94" t="s">
        <v>209</v>
      </c>
      <c r="D255" s="138">
        <f>SUM(D249:D254)</f>
        <v>7000</v>
      </c>
      <c r="E255" s="138">
        <f>SUM(E249:E254)</f>
        <v>7260</v>
      </c>
      <c r="F255" s="138">
        <f>SUM(F249:F254)</f>
        <v>7460</v>
      </c>
      <c r="G255" s="138">
        <f>SUM(G249:G254)</f>
        <v>7460</v>
      </c>
      <c r="H255" s="138">
        <f>SUM(H249:H254)</f>
        <v>7460</v>
      </c>
      <c r="I255" s="583">
        <f>H255/D255</f>
        <v>1.0657142857142856</v>
      </c>
      <c r="J255" s="583">
        <f t="shared" si="2"/>
        <v>1</v>
      </c>
      <c r="K255" s="337"/>
      <c r="L255" s="108"/>
      <c r="M255" s="108"/>
    </row>
    <row r="256" spans="1:13" ht="12" customHeight="1">
      <c r="A256" s="15"/>
      <c r="B256" s="142">
        <v>3495</v>
      </c>
      <c r="C256" s="159" t="s">
        <v>784</v>
      </c>
      <c r="D256" s="160"/>
      <c r="E256" s="160"/>
      <c r="F256" s="160"/>
      <c r="G256" s="160"/>
      <c r="H256" s="160"/>
      <c r="I256" s="582"/>
      <c r="J256" s="582"/>
      <c r="K256" s="335"/>
      <c r="L256" s="108"/>
      <c r="M256" s="108"/>
    </row>
    <row r="257" spans="1:13" ht="12" customHeight="1">
      <c r="A257" s="111"/>
      <c r="B257" s="140"/>
      <c r="C257" s="112" t="s">
        <v>703</v>
      </c>
      <c r="D257" s="123"/>
      <c r="E257" s="123"/>
      <c r="F257" s="123"/>
      <c r="G257" s="123"/>
      <c r="H257" s="123"/>
      <c r="I257" s="515"/>
      <c r="J257" s="515"/>
      <c r="K257" s="335"/>
      <c r="L257" s="108"/>
      <c r="M257" s="108"/>
    </row>
    <row r="258" spans="1:13" ht="12" customHeight="1">
      <c r="A258" s="111"/>
      <c r="B258" s="140"/>
      <c r="C258" s="157" t="s">
        <v>704</v>
      </c>
      <c r="D258" s="123"/>
      <c r="E258" s="123"/>
      <c r="F258" s="123"/>
      <c r="G258" s="123"/>
      <c r="H258" s="123"/>
      <c r="I258" s="580"/>
      <c r="J258" s="580"/>
      <c r="K258" s="335"/>
      <c r="L258" s="108"/>
      <c r="M258" s="108"/>
    </row>
    <row r="259" spans="1:13" ht="12" customHeight="1">
      <c r="A259" s="140"/>
      <c r="B259" s="140"/>
      <c r="C259" s="141" t="s">
        <v>290</v>
      </c>
      <c r="D259" s="123"/>
      <c r="E259" s="123"/>
      <c r="F259" s="123">
        <v>2</v>
      </c>
      <c r="G259" s="123">
        <v>606</v>
      </c>
      <c r="H259" s="123">
        <v>606</v>
      </c>
      <c r="I259" s="580"/>
      <c r="J259" s="580">
        <f t="shared" si="2"/>
        <v>1</v>
      </c>
      <c r="K259" s="335"/>
      <c r="L259" s="108"/>
      <c r="M259" s="108"/>
    </row>
    <row r="260" spans="1:13" ht="12" customHeight="1">
      <c r="A260" s="140"/>
      <c r="B260" s="140"/>
      <c r="C260" s="10" t="s">
        <v>395</v>
      </c>
      <c r="D260" s="123"/>
      <c r="E260" s="123"/>
      <c r="F260" s="123"/>
      <c r="G260" s="123"/>
      <c r="H260" s="123"/>
      <c r="I260" s="580"/>
      <c r="J260" s="580"/>
      <c r="K260" s="335"/>
      <c r="L260" s="108"/>
      <c r="M260" s="108"/>
    </row>
    <row r="261" spans="1:13" ht="12" customHeight="1">
      <c r="A261" s="140"/>
      <c r="B261" s="140"/>
      <c r="C261" s="10" t="s">
        <v>728</v>
      </c>
      <c r="D261" s="123">
        <v>3500</v>
      </c>
      <c r="E261" s="123">
        <v>3500</v>
      </c>
      <c r="F261" s="123">
        <v>3498</v>
      </c>
      <c r="G261" s="123">
        <v>2894</v>
      </c>
      <c r="H261" s="123">
        <v>2894</v>
      </c>
      <c r="I261" s="580">
        <f>H261/D261</f>
        <v>0.8268571428571428</v>
      </c>
      <c r="J261" s="580">
        <f t="shared" si="2"/>
        <v>1</v>
      </c>
      <c r="K261" s="343"/>
      <c r="L261" s="108"/>
      <c r="M261" s="108"/>
    </row>
    <row r="262" spans="1:13" ht="12" customHeight="1" thickBot="1">
      <c r="A262" s="140"/>
      <c r="B262" s="140"/>
      <c r="C262" s="118" t="s">
        <v>291</v>
      </c>
      <c r="D262" s="123"/>
      <c r="E262" s="123"/>
      <c r="F262" s="123"/>
      <c r="G262" s="123"/>
      <c r="H262" s="123"/>
      <c r="I262" s="581"/>
      <c r="J262" s="581"/>
      <c r="K262" s="57"/>
      <c r="L262" s="108"/>
      <c r="M262" s="108"/>
    </row>
    <row r="263" spans="1:13" ht="12" customHeight="1" thickBot="1">
      <c r="A263" s="86"/>
      <c r="B263" s="86"/>
      <c r="C263" s="94" t="s">
        <v>209</v>
      </c>
      <c r="D263" s="138">
        <f>SUM(D257:D262)</f>
        <v>3500</v>
      </c>
      <c r="E263" s="138">
        <f>SUM(E257:E262)</f>
        <v>3500</v>
      </c>
      <c r="F263" s="138">
        <f>SUM(F257:F262)</f>
        <v>3500</v>
      </c>
      <c r="G263" s="138">
        <f>SUM(G257:G262)</f>
        <v>3500</v>
      </c>
      <c r="H263" s="138">
        <f>SUM(H257:H262)</f>
        <v>3500</v>
      </c>
      <c r="I263" s="583">
        <f>H263/D263</f>
        <v>1</v>
      </c>
      <c r="J263" s="583">
        <f t="shared" si="2"/>
        <v>1</v>
      </c>
      <c r="K263" s="337"/>
      <c r="L263" s="108"/>
      <c r="M263" s="108"/>
    </row>
    <row r="264" spans="1:13" ht="12" customHeight="1" thickBot="1">
      <c r="A264" s="15">
        <v>85</v>
      </c>
      <c r="B264" s="142">
        <v>3500</v>
      </c>
      <c r="C264" s="102" t="s">
        <v>711</v>
      </c>
      <c r="D264" s="138">
        <f>SUM(D304+D312+D320+D328+D344+D352+D368+D384+D408+D416+D472+D496+D520)+D272+D488+D280+D528+D536+D336+D448+D480+D504+D512+D288+D544+D464+D296+D360+D400+D440+D456</f>
        <v>280611</v>
      </c>
      <c r="E264" s="138">
        <f>SUM(E304+E312+E320+E328+E344+E352+E368+E384+E408+E416+E472+E496+E520)+E272+E488+E280+E528+E536+E336+E448+E480+E504+E512+E288+E544+E464+E296+E360+E400+E440+E456</f>
        <v>395167</v>
      </c>
      <c r="F264" s="138">
        <f>SUM(F304+F312+F320+F328+F344+F352+F368+F384+F408+F416+F472+F496+F520)+F272+F488+F280+F528+F536+F336+F448+F480+F504+F512+F288+F544+F464+F296+F360+F400+F440+F456+F424+F432+F376</f>
        <v>471146</v>
      </c>
      <c r="G264" s="138">
        <f>SUM(G304+G312+G320+G328+G344+G352+G368+G384+G408+G416+G472+G496+G520)+G272+G488+G280+G528+G536+G336+G448+G480+G504+G512+G288+G544+G464+G296+G360+G400+G440+G456+G424+G432+G376</f>
        <v>529150</v>
      </c>
      <c r="H264" s="138">
        <f>SUM(H304+H312+H320+H328+H344+H352+H368+H384+H408+H416+H472+H496+H520)+H272+H488+H280+H528+H536+H336+H448+H480+H504+H512+H288+H544+H464+H296+H360+H400+H440+H456+H424+H432+H376</f>
        <v>563177</v>
      </c>
      <c r="I264" s="583">
        <f>H264/D264</f>
        <v>2.0069669399987884</v>
      </c>
      <c r="J264" s="583">
        <f t="shared" si="2"/>
        <v>1.0643050174808655</v>
      </c>
      <c r="K264" s="346"/>
      <c r="L264" s="108"/>
      <c r="M264" s="108"/>
    </row>
    <row r="265" spans="1:13" ht="12" customHeight="1">
      <c r="A265" s="15"/>
      <c r="B265" s="15">
        <v>3510</v>
      </c>
      <c r="C265" s="170" t="s">
        <v>822</v>
      </c>
      <c r="D265" s="145"/>
      <c r="E265" s="145"/>
      <c r="F265" s="145"/>
      <c r="G265" s="145"/>
      <c r="H265" s="145"/>
      <c r="I265" s="582"/>
      <c r="J265" s="582"/>
      <c r="K265" s="335"/>
      <c r="L265" s="108"/>
      <c r="M265" s="108"/>
    </row>
    <row r="266" spans="1:13" ht="12" customHeight="1">
      <c r="A266" s="15"/>
      <c r="B266" s="15"/>
      <c r="C266" s="112" t="s">
        <v>703</v>
      </c>
      <c r="D266" s="79"/>
      <c r="E266" s="79"/>
      <c r="F266" s="79"/>
      <c r="G266" s="79"/>
      <c r="H266" s="79"/>
      <c r="I266" s="515"/>
      <c r="J266" s="515"/>
      <c r="K266" s="335"/>
      <c r="L266" s="108"/>
      <c r="M266" s="108"/>
    </row>
    <row r="267" spans="1:13" ht="12" customHeight="1">
      <c r="A267" s="15"/>
      <c r="B267" s="15"/>
      <c r="C267" s="157" t="s">
        <v>704</v>
      </c>
      <c r="D267" s="79"/>
      <c r="E267" s="79"/>
      <c r="F267" s="79"/>
      <c r="G267" s="79"/>
      <c r="H267" s="79"/>
      <c r="I267" s="580"/>
      <c r="J267" s="580"/>
      <c r="K267" s="343"/>
      <c r="L267" s="108"/>
      <c r="M267" s="108"/>
    </row>
    <row r="268" spans="1:13" ht="12" customHeight="1">
      <c r="A268" s="15"/>
      <c r="B268" s="15"/>
      <c r="C268" s="141" t="s">
        <v>290</v>
      </c>
      <c r="D268" s="123"/>
      <c r="E268" s="123"/>
      <c r="F268" s="123">
        <v>1114</v>
      </c>
      <c r="G268" s="123">
        <v>1114</v>
      </c>
      <c r="H268" s="123">
        <v>2132</v>
      </c>
      <c r="I268" s="580"/>
      <c r="J268" s="580">
        <f>H268/G268</f>
        <v>1.9138240574506284</v>
      </c>
      <c r="K268" s="4" t="s">
        <v>127</v>
      </c>
      <c r="L268" s="108"/>
      <c r="M268" s="108"/>
    </row>
    <row r="269" spans="1:13" ht="12" customHeight="1">
      <c r="A269" s="15"/>
      <c r="B269" s="15"/>
      <c r="C269" s="10" t="s">
        <v>395</v>
      </c>
      <c r="D269" s="277">
        <v>6000</v>
      </c>
      <c r="E269" s="277">
        <v>7600</v>
      </c>
      <c r="F269" s="277">
        <v>6486</v>
      </c>
      <c r="G269" s="277">
        <v>6486</v>
      </c>
      <c r="H269" s="277">
        <v>5468</v>
      </c>
      <c r="I269" s="580">
        <f>H269/D269</f>
        <v>0.9113333333333333</v>
      </c>
      <c r="J269" s="580">
        <f>H269/G269</f>
        <v>0.8430465618254702</v>
      </c>
      <c r="K269" s="343"/>
      <c r="L269" s="108"/>
      <c r="M269" s="108"/>
    </row>
    <row r="270" spans="1:13" ht="12" customHeight="1">
      <c r="A270" s="15"/>
      <c r="B270" s="15"/>
      <c r="C270" s="10" t="s">
        <v>728</v>
      </c>
      <c r="D270" s="79"/>
      <c r="E270" s="79"/>
      <c r="F270" s="79"/>
      <c r="G270" s="79"/>
      <c r="H270" s="79"/>
      <c r="I270" s="515"/>
      <c r="J270" s="515"/>
      <c r="K270" s="5"/>
      <c r="L270" s="108"/>
      <c r="M270" s="108"/>
    </row>
    <row r="271" spans="1:13" ht="12" customHeight="1" thickBot="1">
      <c r="A271" s="15"/>
      <c r="B271" s="15"/>
      <c r="C271" s="118" t="s">
        <v>291</v>
      </c>
      <c r="D271" s="79"/>
      <c r="E271" s="79"/>
      <c r="F271" s="79"/>
      <c r="G271" s="79"/>
      <c r="H271" s="79"/>
      <c r="I271" s="581"/>
      <c r="J271" s="581"/>
      <c r="K271" s="341"/>
      <c r="L271" s="108"/>
      <c r="M271" s="108"/>
    </row>
    <row r="272" spans="1:13" ht="12.75" thickBot="1">
      <c r="A272" s="15"/>
      <c r="B272" s="86"/>
      <c r="C272" s="102" t="s">
        <v>209</v>
      </c>
      <c r="D272" s="138">
        <f>SUM(D266:D271)</f>
        <v>6000</v>
      </c>
      <c r="E272" s="138">
        <f>SUM(E266:E271)</f>
        <v>7600</v>
      </c>
      <c r="F272" s="138">
        <f>SUM(F266:F271)</f>
        <v>7600</v>
      </c>
      <c r="G272" s="138">
        <f>SUM(G266:G271)</f>
        <v>7600</v>
      </c>
      <c r="H272" s="138">
        <f>SUM(H266:H271)</f>
        <v>7600</v>
      </c>
      <c r="I272" s="583">
        <f>H272/D272</f>
        <v>1.2666666666666666</v>
      </c>
      <c r="J272" s="583">
        <f>H272/G272</f>
        <v>1</v>
      </c>
      <c r="K272" s="337"/>
      <c r="L272" s="108"/>
      <c r="M272" s="108"/>
    </row>
    <row r="273" spans="1:13" ht="12">
      <c r="A273" s="15"/>
      <c r="B273" s="15">
        <v>3512</v>
      </c>
      <c r="C273" s="156" t="s">
        <v>107</v>
      </c>
      <c r="D273" s="145"/>
      <c r="E273" s="145"/>
      <c r="F273" s="145"/>
      <c r="G273" s="145"/>
      <c r="H273" s="145"/>
      <c r="I273" s="582"/>
      <c r="J273" s="582"/>
      <c r="K273" s="347"/>
      <c r="L273" s="108"/>
      <c r="M273" s="108"/>
    </row>
    <row r="274" spans="1:13" ht="12">
      <c r="A274" s="15"/>
      <c r="B274" s="15"/>
      <c r="C274" s="112" t="s">
        <v>703</v>
      </c>
      <c r="D274" s="277"/>
      <c r="E274" s="277"/>
      <c r="F274" s="277"/>
      <c r="G274" s="277"/>
      <c r="H274" s="277"/>
      <c r="I274" s="515"/>
      <c r="J274" s="515"/>
      <c r="K274" s="340"/>
      <c r="L274" s="108"/>
      <c r="M274" s="108"/>
    </row>
    <row r="275" spans="1:13" ht="12">
      <c r="A275" s="15"/>
      <c r="B275" s="15"/>
      <c r="C275" s="157" t="s">
        <v>704</v>
      </c>
      <c r="D275" s="277"/>
      <c r="E275" s="277"/>
      <c r="F275" s="277"/>
      <c r="G275" s="277"/>
      <c r="H275" s="277"/>
      <c r="I275" s="515"/>
      <c r="J275" s="580"/>
      <c r="K275" s="340"/>
      <c r="L275" s="108"/>
      <c r="M275" s="108"/>
    </row>
    <row r="276" spans="1:13" ht="12">
      <c r="A276" s="15"/>
      <c r="B276" s="15"/>
      <c r="C276" s="141" t="s">
        <v>290</v>
      </c>
      <c r="D276" s="123"/>
      <c r="E276" s="123">
        <v>1150</v>
      </c>
      <c r="F276" s="123">
        <v>1150</v>
      </c>
      <c r="G276" s="123">
        <v>1150</v>
      </c>
      <c r="H276" s="123">
        <v>1150</v>
      </c>
      <c r="I276" s="515"/>
      <c r="J276" s="580">
        <f>H276/G276</f>
        <v>1</v>
      </c>
      <c r="K276" s="340"/>
      <c r="L276" s="108"/>
      <c r="M276" s="108"/>
    </row>
    <row r="277" spans="1:13" ht="12">
      <c r="A277" s="15"/>
      <c r="B277" s="15"/>
      <c r="C277" s="10" t="s">
        <v>395</v>
      </c>
      <c r="D277" s="79"/>
      <c r="E277" s="79"/>
      <c r="F277" s="79"/>
      <c r="G277" s="79"/>
      <c r="H277" s="79"/>
      <c r="I277" s="515"/>
      <c r="J277" s="515"/>
      <c r="K277" s="348"/>
      <c r="L277" s="108"/>
      <c r="M277" s="108"/>
    </row>
    <row r="278" spans="1:13" ht="12">
      <c r="A278" s="15"/>
      <c r="B278" s="15"/>
      <c r="C278" s="10" t="s">
        <v>728</v>
      </c>
      <c r="D278" s="79"/>
      <c r="E278" s="79"/>
      <c r="F278" s="79"/>
      <c r="G278" s="79"/>
      <c r="H278" s="79"/>
      <c r="I278" s="515"/>
      <c r="J278" s="515"/>
      <c r="K278" s="5"/>
      <c r="L278" s="108"/>
      <c r="M278" s="108"/>
    </row>
    <row r="279" spans="1:13" ht="13.5" thickBot="1">
      <c r="A279" s="15"/>
      <c r="B279" s="15"/>
      <c r="C279" s="118" t="s">
        <v>291</v>
      </c>
      <c r="D279" s="79"/>
      <c r="E279" s="79"/>
      <c r="F279" s="79"/>
      <c r="G279" s="79"/>
      <c r="H279" s="79"/>
      <c r="I279" s="581"/>
      <c r="J279" s="581"/>
      <c r="K279" s="349"/>
      <c r="L279" s="108"/>
      <c r="M279" s="108"/>
    </row>
    <row r="280" spans="1:13" ht="13.5" thickBot="1">
      <c r="A280" s="15"/>
      <c r="B280" s="86"/>
      <c r="C280" s="102" t="s">
        <v>209</v>
      </c>
      <c r="D280" s="138">
        <f>SUM(D274:D279)</f>
        <v>0</v>
      </c>
      <c r="E280" s="138">
        <f>SUM(E274:E279)</f>
        <v>1150</v>
      </c>
      <c r="F280" s="138">
        <f>SUM(F274:F279)</f>
        <v>1150</v>
      </c>
      <c r="G280" s="138">
        <f>SUM(G274:G279)</f>
        <v>1150</v>
      </c>
      <c r="H280" s="138">
        <f>SUM(H274:H279)</f>
        <v>1150</v>
      </c>
      <c r="I280" s="583"/>
      <c r="J280" s="583">
        <f>H280/G280</f>
        <v>1</v>
      </c>
      <c r="K280" s="193"/>
      <c r="L280" s="108"/>
      <c r="M280" s="108"/>
    </row>
    <row r="281" spans="1:13" ht="12">
      <c r="A281" s="15"/>
      <c r="B281" s="15">
        <v>3530</v>
      </c>
      <c r="C281" s="156" t="s">
        <v>27</v>
      </c>
      <c r="D281" s="145"/>
      <c r="E281" s="145"/>
      <c r="F281" s="145"/>
      <c r="G281" s="145"/>
      <c r="H281" s="145"/>
      <c r="I281" s="582"/>
      <c r="J281" s="582"/>
      <c r="K281" s="347"/>
      <c r="L281" s="108"/>
      <c r="M281" s="108"/>
    </row>
    <row r="282" spans="1:13" ht="12">
      <c r="A282" s="15"/>
      <c r="B282" s="15"/>
      <c r="C282" s="112" t="s">
        <v>703</v>
      </c>
      <c r="D282" s="277">
        <v>5233</v>
      </c>
      <c r="E282" s="277">
        <v>20440</v>
      </c>
      <c r="F282" s="277">
        <v>27032</v>
      </c>
      <c r="G282" s="277">
        <v>27534</v>
      </c>
      <c r="H282" s="277">
        <v>27534</v>
      </c>
      <c r="I282" s="580">
        <f>H282/D282</f>
        <v>5.2616090196827825</v>
      </c>
      <c r="J282" s="580">
        <f>H282/G282</f>
        <v>1</v>
      </c>
      <c r="K282" s="340"/>
      <c r="L282" s="108"/>
      <c r="M282" s="108"/>
    </row>
    <row r="283" spans="1:13" ht="12">
      <c r="A283" s="15"/>
      <c r="B283" s="15"/>
      <c r="C283" s="157" t="s">
        <v>704</v>
      </c>
      <c r="D283" s="277">
        <v>1413</v>
      </c>
      <c r="E283" s="277">
        <v>3222</v>
      </c>
      <c r="F283" s="277">
        <v>4652</v>
      </c>
      <c r="G283" s="277">
        <v>4150</v>
      </c>
      <c r="H283" s="277">
        <v>4150</v>
      </c>
      <c r="I283" s="580">
        <f>H283/D283</f>
        <v>2.937013446567587</v>
      </c>
      <c r="J283" s="580">
        <f>H283/G283</f>
        <v>1</v>
      </c>
      <c r="K283" s="340"/>
      <c r="L283" s="108"/>
      <c r="M283" s="108"/>
    </row>
    <row r="284" spans="1:13" ht="12">
      <c r="A284" s="15"/>
      <c r="B284" s="15"/>
      <c r="C284" s="141" t="s">
        <v>290</v>
      </c>
      <c r="D284" s="123">
        <v>3510</v>
      </c>
      <c r="E284" s="123">
        <v>0</v>
      </c>
      <c r="F284" s="123">
        <v>0</v>
      </c>
      <c r="G284" s="123">
        <v>0</v>
      </c>
      <c r="H284" s="123">
        <v>0</v>
      </c>
      <c r="I284" s="580"/>
      <c r="J284" s="580"/>
      <c r="K284" s="340"/>
      <c r="L284" s="108"/>
      <c r="M284" s="108"/>
    </row>
    <row r="285" spans="1:13" ht="12">
      <c r="A285" s="15"/>
      <c r="B285" s="15"/>
      <c r="C285" s="10" t="s">
        <v>395</v>
      </c>
      <c r="D285" s="79"/>
      <c r="E285" s="79"/>
      <c r="F285" s="79"/>
      <c r="G285" s="79"/>
      <c r="H285" s="79"/>
      <c r="I285" s="515"/>
      <c r="J285" s="515"/>
      <c r="K285" s="348"/>
      <c r="L285" s="108"/>
      <c r="M285" s="108"/>
    </row>
    <row r="286" spans="1:13" ht="12">
      <c r="A286" s="15"/>
      <c r="B286" s="15"/>
      <c r="C286" s="10" t="s">
        <v>728</v>
      </c>
      <c r="D286" s="79"/>
      <c r="E286" s="79"/>
      <c r="F286" s="79"/>
      <c r="G286" s="79"/>
      <c r="H286" s="79"/>
      <c r="I286" s="515"/>
      <c r="J286" s="515"/>
      <c r="K286" s="5"/>
      <c r="L286" s="108"/>
      <c r="M286" s="108"/>
    </row>
    <row r="287" spans="1:13" ht="13.5" thickBot="1">
      <c r="A287" s="15"/>
      <c r="B287" s="15"/>
      <c r="C287" s="118" t="s">
        <v>291</v>
      </c>
      <c r="D287" s="79"/>
      <c r="E287" s="79"/>
      <c r="F287" s="79"/>
      <c r="G287" s="79"/>
      <c r="H287" s="79"/>
      <c r="I287" s="581"/>
      <c r="J287" s="581"/>
      <c r="K287" s="349"/>
      <c r="L287" s="108"/>
      <c r="M287" s="108"/>
    </row>
    <row r="288" spans="1:13" ht="13.5" thickBot="1">
      <c r="A288" s="15"/>
      <c r="B288" s="86"/>
      <c r="C288" s="102" t="s">
        <v>209</v>
      </c>
      <c r="D288" s="138">
        <f>SUM(D282:D287)</f>
        <v>10156</v>
      </c>
      <c r="E288" s="138">
        <f>SUM(E282:E287)</f>
        <v>23662</v>
      </c>
      <c r="F288" s="138">
        <f>SUM(F282:F287)</f>
        <v>31684</v>
      </c>
      <c r="G288" s="138">
        <f>SUM(G282:G287)</f>
        <v>31684</v>
      </c>
      <c r="H288" s="138">
        <f>SUM(H282:H287)</f>
        <v>31684</v>
      </c>
      <c r="I288" s="583">
        <f>H288/D288</f>
        <v>3.1197321780228435</v>
      </c>
      <c r="J288" s="583">
        <f>H288/G288</f>
        <v>1</v>
      </c>
      <c r="K288" s="193"/>
      <c r="L288" s="108"/>
      <c r="M288" s="108"/>
    </row>
    <row r="289" spans="1:13" ht="12">
      <c r="A289" s="15"/>
      <c r="B289" s="15">
        <v>3540</v>
      </c>
      <c r="C289" s="156" t="s">
        <v>852</v>
      </c>
      <c r="D289" s="145"/>
      <c r="E289" s="145"/>
      <c r="F289" s="145"/>
      <c r="G289" s="145"/>
      <c r="H289" s="145"/>
      <c r="I289" s="582"/>
      <c r="J289" s="582"/>
      <c r="K289" s="347"/>
      <c r="L289" s="108"/>
      <c r="M289" s="108"/>
    </row>
    <row r="290" spans="1:13" ht="12">
      <c r="A290" s="15"/>
      <c r="B290" s="15"/>
      <c r="C290" s="112" t="s">
        <v>703</v>
      </c>
      <c r="D290" s="277"/>
      <c r="E290" s="277"/>
      <c r="F290" s="277"/>
      <c r="G290" s="277"/>
      <c r="H290" s="277"/>
      <c r="I290" s="515"/>
      <c r="J290" s="515"/>
      <c r="K290" s="340"/>
      <c r="L290" s="108"/>
      <c r="M290" s="108"/>
    </row>
    <row r="291" spans="1:13" ht="12">
      <c r="A291" s="15"/>
      <c r="B291" s="15"/>
      <c r="C291" s="157" t="s">
        <v>704</v>
      </c>
      <c r="D291" s="277"/>
      <c r="E291" s="277"/>
      <c r="F291" s="277"/>
      <c r="G291" s="277"/>
      <c r="H291" s="277"/>
      <c r="I291" s="515"/>
      <c r="J291" s="580"/>
      <c r="K291" s="340"/>
      <c r="L291" s="108"/>
      <c r="M291" s="108"/>
    </row>
    <row r="292" spans="1:13" ht="12">
      <c r="A292" s="15"/>
      <c r="B292" s="15"/>
      <c r="C292" s="141" t="s">
        <v>290</v>
      </c>
      <c r="D292" s="123"/>
      <c r="E292" s="123"/>
      <c r="F292" s="123">
        <v>28</v>
      </c>
      <c r="G292" s="123">
        <v>38</v>
      </c>
      <c r="H292" s="123">
        <v>60</v>
      </c>
      <c r="I292" s="515"/>
      <c r="J292" s="580">
        <f>H292/G292</f>
        <v>1.5789473684210527</v>
      </c>
      <c r="K292" s="340"/>
      <c r="L292" s="108"/>
      <c r="M292" s="108"/>
    </row>
    <row r="293" spans="1:13" ht="12">
      <c r="A293" s="15"/>
      <c r="B293" s="15"/>
      <c r="C293" s="10" t="s">
        <v>395</v>
      </c>
      <c r="D293" s="79"/>
      <c r="E293" s="277">
        <v>1280</v>
      </c>
      <c r="F293" s="277">
        <v>3875</v>
      </c>
      <c r="G293" s="277">
        <v>5397</v>
      </c>
      <c r="H293" s="277">
        <v>5861</v>
      </c>
      <c r="I293" s="515"/>
      <c r="J293" s="580">
        <f>H293/G293</f>
        <v>1.0859736890865295</v>
      </c>
      <c r="K293" s="348"/>
      <c r="L293" s="108"/>
      <c r="M293" s="108"/>
    </row>
    <row r="294" spans="1:13" ht="12">
      <c r="A294" s="15"/>
      <c r="B294" s="15"/>
      <c r="C294" s="10" t="s">
        <v>728</v>
      </c>
      <c r="D294" s="79"/>
      <c r="E294" s="79"/>
      <c r="F294" s="79"/>
      <c r="G294" s="79"/>
      <c r="H294" s="79"/>
      <c r="I294" s="515"/>
      <c r="J294" s="580"/>
      <c r="K294" s="5"/>
      <c r="L294" s="108"/>
      <c r="M294" s="108"/>
    </row>
    <row r="295" spans="1:13" ht="13.5" thickBot="1">
      <c r="A295" s="15"/>
      <c r="B295" s="15"/>
      <c r="C295" s="118" t="s">
        <v>291</v>
      </c>
      <c r="D295" s="79"/>
      <c r="E295" s="79"/>
      <c r="F295" s="79"/>
      <c r="G295" s="79"/>
      <c r="H295" s="79"/>
      <c r="I295" s="581"/>
      <c r="J295" s="581"/>
      <c r="K295" s="349"/>
      <c r="L295" s="108"/>
      <c r="M295" s="108"/>
    </row>
    <row r="296" spans="1:13" ht="13.5" thickBot="1">
      <c r="A296" s="86"/>
      <c r="B296" s="86"/>
      <c r="C296" s="102" t="s">
        <v>209</v>
      </c>
      <c r="D296" s="138">
        <f>SUM(D290:D295)</f>
        <v>0</v>
      </c>
      <c r="E296" s="138">
        <f>SUM(E290:E295)</f>
        <v>1280</v>
      </c>
      <c r="F296" s="138">
        <f>SUM(F290:F295)</f>
        <v>3903</v>
      </c>
      <c r="G296" s="138">
        <f>SUM(G290:G295)</f>
        <v>5435</v>
      </c>
      <c r="H296" s="138">
        <f>SUM(H290:H295)</f>
        <v>5921</v>
      </c>
      <c r="I296" s="583"/>
      <c r="J296" s="583">
        <f>H296/G296</f>
        <v>1.0894204231830726</v>
      </c>
      <c r="K296" s="193"/>
      <c r="L296" s="108"/>
      <c r="M296" s="108"/>
    </row>
    <row r="297" spans="1:13" ht="12.75">
      <c r="A297" s="15"/>
      <c r="B297" s="142">
        <v>3543</v>
      </c>
      <c r="C297" s="159" t="s">
        <v>152</v>
      </c>
      <c r="D297" s="145"/>
      <c r="E297" s="145"/>
      <c r="F297" s="145"/>
      <c r="G297" s="145"/>
      <c r="H297" s="145"/>
      <c r="I297" s="582"/>
      <c r="J297" s="582"/>
      <c r="K297" s="350"/>
      <c r="L297" s="108"/>
      <c r="M297" s="108"/>
    </row>
    <row r="298" spans="1:13" ht="12" customHeight="1">
      <c r="A298" s="111"/>
      <c r="B298" s="140"/>
      <c r="C298" s="112" t="s">
        <v>703</v>
      </c>
      <c r="D298" s="123"/>
      <c r="E298" s="123"/>
      <c r="F298" s="123"/>
      <c r="G298" s="123"/>
      <c r="H298" s="123"/>
      <c r="I298" s="515"/>
      <c r="J298" s="515"/>
      <c r="K298" s="342"/>
      <c r="L298" s="108"/>
      <c r="M298" s="108"/>
    </row>
    <row r="299" spans="1:13" ht="12" customHeight="1">
      <c r="A299" s="111"/>
      <c r="B299" s="140"/>
      <c r="C299" s="157" t="s">
        <v>704</v>
      </c>
      <c r="D299" s="123"/>
      <c r="E299" s="123"/>
      <c r="F299" s="123"/>
      <c r="G299" s="123"/>
      <c r="H299" s="123"/>
      <c r="I299" s="580"/>
      <c r="J299" s="580"/>
      <c r="K299" s="342"/>
      <c r="L299" s="108"/>
      <c r="M299" s="108"/>
    </row>
    <row r="300" spans="1:13" ht="12" customHeight="1">
      <c r="A300" s="111"/>
      <c r="B300" s="140"/>
      <c r="C300" s="141" t="s">
        <v>290</v>
      </c>
      <c r="D300" s="123">
        <v>200</v>
      </c>
      <c r="E300" s="123">
        <v>200</v>
      </c>
      <c r="F300" s="123">
        <v>200</v>
      </c>
      <c r="G300" s="123">
        <v>200</v>
      </c>
      <c r="H300" s="123">
        <v>174</v>
      </c>
      <c r="I300" s="580">
        <f>H300/D300</f>
        <v>0.87</v>
      </c>
      <c r="J300" s="580">
        <f>H300/G300</f>
        <v>0.87</v>
      </c>
      <c r="K300" s="342"/>
      <c r="L300" s="108"/>
      <c r="M300" s="108"/>
    </row>
    <row r="301" spans="1:13" ht="12" customHeight="1">
      <c r="A301" s="111"/>
      <c r="B301" s="140"/>
      <c r="C301" s="10" t="s">
        <v>395</v>
      </c>
      <c r="D301" s="123">
        <v>1800</v>
      </c>
      <c r="E301" s="123">
        <v>5334</v>
      </c>
      <c r="F301" s="123">
        <v>7966</v>
      </c>
      <c r="G301" s="123">
        <v>10887</v>
      </c>
      <c r="H301" s="123">
        <v>12728</v>
      </c>
      <c r="I301" s="580">
        <f>H301/D301</f>
        <v>7.071111111111111</v>
      </c>
      <c r="J301" s="580">
        <f>H301/G301</f>
        <v>1.169100762377147</v>
      </c>
      <c r="K301" s="342"/>
      <c r="L301" s="108"/>
      <c r="M301" s="108"/>
    </row>
    <row r="302" spans="1:13" ht="12" customHeight="1">
      <c r="A302" s="111"/>
      <c r="B302" s="140"/>
      <c r="C302" s="10" t="s">
        <v>728</v>
      </c>
      <c r="D302" s="123"/>
      <c r="E302" s="123"/>
      <c r="F302" s="123"/>
      <c r="G302" s="123"/>
      <c r="H302" s="123"/>
      <c r="I302" s="580"/>
      <c r="J302" s="580"/>
      <c r="K302" s="351"/>
      <c r="L302" s="108"/>
      <c r="M302" s="108"/>
    </row>
    <row r="303" spans="1:13" ht="12" customHeight="1" thickBot="1">
      <c r="A303" s="111"/>
      <c r="B303" s="140"/>
      <c r="C303" s="118" t="s">
        <v>291</v>
      </c>
      <c r="D303" s="123"/>
      <c r="E303" s="123"/>
      <c r="F303" s="123"/>
      <c r="G303" s="123"/>
      <c r="H303" s="123"/>
      <c r="I303" s="581"/>
      <c r="J303" s="581"/>
      <c r="K303" s="57"/>
      <c r="L303" s="108"/>
      <c r="M303" s="108"/>
    </row>
    <row r="304" spans="1:13" ht="12" customHeight="1" thickBot="1">
      <c r="A304" s="15"/>
      <c r="B304" s="87"/>
      <c r="C304" s="94" t="s">
        <v>209</v>
      </c>
      <c r="D304" s="138">
        <f>SUM(D298:D303)</f>
        <v>2000</v>
      </c>
      <c r="E304" s="138">
        <f>SUM(E298:E303)</f>
        <v>5534</v>
      </c>
      <c r="F304" s="138">
        <f>SUM(F298:F303)</f>
        <v>8166</v>
      </c>
      <c r="G304" s="138">
        <f>SUM(G298:G303)</f>
        <v>11087</v>
      </c>
      <c r="H304" s="138">
        <f>SUM(H298:H303)</f>
        <v>12902</v>
      </c>
      <c r="I304" s="583">
        <f>H304/D304</f>
        <v>6.451</v>
      </c>
      <c r="J304" s="583">
        <f>H304/G304</f>
        <v>1.1637052403716064</v>
      </c>
      <c r="K304" s="193"/>
      <c r="L304" s="108"/>
      <c r="M304" s="108"/>
    </row>
    <row r="305" spans="1:13" ht="12" customHeight="1">
      <c r="A305" s="15"/>
      <c r="B305" s="85">
        <v>3546</v>
      </c>
      <c r="C305" s="165" t="s">
        <v>153</v>
      </c>
      <c r="D305" s="145"/>
      <c r="E305" s="145"/>
      <c r="F305" s="145"/>
      <c r="G305" s="145"/>
      <c r="H305" s="145"/>
      <c r="I305" s="582"/>
      <c r="J305" s="582"/>
      <c r="K305" s="350"/>
      <c r="L305" s="108"/>
      <c r="M305" s="108"/>
    </row>
    <row r="306" spans="1:13" ht="12" customHeight="1">
      <c r="A306" s="111"/>
      <c r="B306" s="140"/>
      <c r="C306" s="112" t="s">
        <v>703</v>
      </c>
      <c r="D306" s="123"/>
      <c r="E306" s="123"/>
      <c r="F306" s="123"/>
      <c r="G306" s="123"/>
      <c r="H306" s="123"/>
      <c r="I306" s="515"/>
      <c r="J306" s="515"/>
      <c r="K306" s="342"/>
      <c r="L306" s="108"/>
      <c r="M306" s="108"/>
    </row>
    <row r="307" spans="1:13" ht="12" customHeight="1">
      <c r="A307" s="111"/>
      <c r="B307" s="140"/>
      <c r="C307" s="157" t="s">
        <v>704</v>
      </c>
      <c r="D307" s="123"/>
      <c r="E307" s="123"/>
      <c r="F307" s="123"/>
      <c r="G307" s="123"/>
      <c r="H307" s="123"/>
      <c r="I307" s="515"/>
      <c r="J307" s="515"/>
      <c r="K307" s="342"/>
      <c r="L307" s="108"/>
      <c r="M307" s="108"/>
    </row>
    <row r="308" spans="1:13" ht="12" customHeight="1">
      <c r="A308" s="111"/>
      <c r="B308" s="140"/>
      <c r="C308" s="141" t="s">
        <v>290</v>
      </c>
      <c r="D308" s="123"/>
      <c r="E308" s="123"/>
      <c r="F308" s="123"/>
      <c r="G308" s="123"/>
      <c r="H308" s="123">
        <v>155</v>
      </c>
      <c r="I308" s="515"/>
      <c r="J308" s="515"/>
      <c r="K308" s="342"/>
      <c r="L308" s="108"/>
      <c r="M308" s="108"/>
    </row>
    <row r="309" spans="1:13" ht="12" customHeight="1">
      <c r="A309" s="111"/>
      <c r="B309" s="140"/>
      <c r="C309" s="10" t="s">
        <v>395</v>
      </c>
      <c r="D309" s="123">
        <v>3000</v>
      </c>
      <c r="E309" s="123">
        <v>13284</v>
      </c>
      <c r="F309" s="123">
        <v>21939</v>
      </c>
      <c r="G309" s="123">
        <v>30657</v>
      </c>
      <c r="H309" s="123">
        <v>36244</v>
      </c>
      <c r="I309" s="580">
        <f>H309/D309</f>
        <v>12.081333333333333</v>
      </c>
      <c r="J309" s="580">
        <f>H309/G309</f>
        <v>1.1822422285285579</v>
      </c>
      <c r="K309" s="342"/>
      <c r="L309" s="108"/>
      <c r="M309" s="108"/>
    </row>
    <row r="310" spans="1:13" ht="12" customHeight="1">
      <c r="A310" s="111"/>
      <c r="B310" s="140"/>
      <c r="C310" s="10" t="s">
        <v>728</v>
      </c>
      <c r="D310" s="123"/>
      <c r="E310" s="123"/>
      <c r="F310" s="123"/>
      <c r="G310" s="123"/>
      <c r="H310" s="123"/>
      <c r="I310" s="515"/>
      <c r="J310" s="515"/>
      <c r="K310" s="351"/>
      <c r="L310" s="108"/>
      <c r="M310" s="108"/>
    </row>
    <row r="311" spans="1:13" ht="12" customHeight="1" thickBot="1">
      <c r="A311" s="111"/>
      <c r="B311" s="111"/>
      <c r="C311" s="118" t="s">
        <v>291</v>
      </c>
      <c r="D311" s="123"/>
      <c r="E311" s="123"/>
      <c r="F311" s="123"/>
      <c r="G311" s="123"/>
      <c r="H311" s="123"/>
      <c r="I311" s="581"/>
      <c r="J311" s="581"/>
      <c r="K311" s="57"/>
      <c r="L311" s="108"/>
      <c r="M311" s="108"/>
    </row>
    <row r="312" spans="1:13" ht="12" customHeight="1" thickBot="1">
      <c r="A312" s="15"/>
      <c r="B312" s="86"/>
      <c r="C312" s="94" t="s">
        <v>209</v>
      </c>
      <c r="D312" s="138">
        <f>SUM(D306:D311)</f>
        <v>3000</v>
      </c>
      <c r="E312" s="138">
        <f>SUM(E306:E311)</f>
        <v>13284</v>
      </c>
      <c r="F312" s="138">
        <f>SUM(F306:F311)</f>
        <v>21939</v>
      </c>
      <c r="G312" s="138">
        <f>SUM(G306:G311)</f>
        <v>30657</v>
      </c>
      <c r="H312" s="138">
        <f>SUM(H306:H311)</f>
        <v>36399</v>
      </c>
      <c r="I312" s="583">
        <f>H312/D312</f>
        <v>12.133</v>
      </c>
      <c r="J312" s="583">
        <f>H312/G312</f>
        <v>1.1872981700753498</v>
      </c>
      <c r="K312" s="193"/>
      <c r="L312" s="108"/>
      <c r="M312" s="108"/>
    </row>
    <row r="313" spans="1:13" ht="12" customHeight="1">
      <c r="A313" s="15"/>
      <c r="B313" s="85">
        <v>3549</v>
      </c>
      <c r="C313" s="165" t="s">
        <v>785</v>
      </c>
      <c r="D313" s="145"/>
      <c r="E313" s="145"/>
      <c r="F313" s="145"/>
      <c r="G313" s="145"/>
      <c r="H313" s="145"/>
      <c r="I313" s="582"/>
      <c r="J313" s="582"/>
      <c r="K313" s="350"/>
      <c r="L313" s="108"/>
      <c r="M313" s="108"/>
    </row>
    <row r="314" spans="1:13" ht="12" customHeight="1">
      <c r="A314" s="111"/>
      <c r="B314" s="140"/>
      <c r="C314" s="112" t="s">
        <v>703</v>
      </c>
      <c r="D314" s="123"/>
      <c r="E314" s="123"/>
      <c r="F314" s="123"/>
      <c r="G314" s="123"/>
      <c r="H314" s="123"/>
      <c r="I314" s="515"/>
      <c r="J314" s="515"/>
      <c r="K314" s="342"/>
      <c r="L314" s="108"/>
      <c r="M314" s="108"/>
    </row>
    <row r="315" spans="1:13" ht="12" customHeight="1">
      <c r="A315" s="111"/>
      <c r="B315" s="140"/>
      <c r="C315" s="157" t="s">
        <v>704</v>
      </c>
      <c r="D315" s="123"/>
      <c r="E315" s="123"/>
      <c r="F315" s="123"/>
      <c r="G315" s="123"/>
      <c r="H315" s="123"/>
      <c r="I315" s="515"/>
      <c r="J315" s="515"/>
      <c r="K315" s="342"/>
      <c r="L315" s="108"/>
      <c r="M315" s="108"/>
    </row>
    <row r="316" spans="1:13" ht="12" customHeight="1">
      <c r="A316" s="111"/>
      <c r="B316" s="140"/>
      <c r="C316" s="141" t="s">
        <v>290</v>
      </c>
      <c r="D316" s="123"/>
      <c r="E316" s="123"/>
      <c r="F316" s="123">
        <v>23</v>
      </c>
      <c r="G316" s="123">
        <v>23</v>
      </c>
      <c r="H316" s="123">
        <v>41</v>
      </c>
      <c r="I316" s="580"/>
      <c r="J316" s="580">
        <f>H316/G316</f>
        <v>1.7826086956521738</v>
      </c>
      <c r="K316" s="342"/>
      <c r="L316" s="108"/>
      <c r="M316" s="108"/>
    </row>
    <row r="317" spans="1:13" ht="12" customHeight="1">
      <c r="A317" s="111"/>
      <c r="B317" s="140"/>
      <c r="C317" s="10" t="s">
        <v>395</v>
      </c>
      <c r="D317" s="123">
        <v>500</v>
      </c>
      <c r="E317" s="123">
        <v>1521</v>
      </c>
      <c r="F317" s="123">
        <v>2206</v>
      </c>
      <c r="G317" s="123">
        <v>2770</v>
      </c>
      <c r="H317" s="123">
        <v>3061</v>
      </c>
      <c r="I317" s="580">
        <f>H317/D317</f>
        <v>6.122</v>
      </c>
      <c r="J317" s="580">
        <f>H317/G317</f>
        <v>1.1050541516245487</v>
      </c>
      <c r="K317" s="342"/>
      <c r="L317" s="108"/>
      <c r="M317" s="108"/>
    </row>
    <row r="318" spans="1:13" ht="12" customHeight="1">
      <c r="A318" s="111"/>
      <c r="B318" s="140"/>
      <c r="C318" s="10" t="s">
        <v>728</v>
      </c>
      <c r="D318" s="123"/>
      <c r="E318" s="123"/>
      <c r="F318" s="123"/>
      <c r="G318" s="123"/>
      <c r="H318" s="123"/>
      <c r="I318" s="515"/>
      <c r="J318" s="515"/>
      <c r="K318" s="351"/>
      <c r="L318" s="108"/>
      <c r="M318" s="108"/>
    </row>
    <row r="319" spans="1:13" ht="12" customHeight="1" thickBot="1">
      <c r="A319" s="111"/>
      <c r="B319" s="140"/>
      <c r="C319" s="118" t="s">
        <v>291</v>
      </c>
      <c r="D319" s="123"/>
      <c r="E319" s="123"/>
      <c r="F319" s="123"/>
      <c r="G319" s="123"/>
      <c r="H319" s="123"/>
      <c r="I319" s="581"/>
      <c r="J319" s="581"/>
      <c r="K319" s="57"/>
      <c r="L319" s="108"/>
      <c r="M319" s="108"/>
    </row>
    <row r="320" spans="1:13" ht="12" customHeight="1" thickBot="1">
      <c r="A320" s="15"/>
      <c r="B320" s="87"/>
      <c r="C320" s="94" t="s">
        <v>209</v>
      </c>
      <c r="D320" s="138">
        <f>SUM(D314:D319)</f>
        <v>500</v>
      </c>
      <c r="E320" s="138">
        <f>SUM(E314:E319)</f>
        <v>1521</v>
      </c>
      <c r="F320" s="138">
        <f>SUM(F314:F319)</f>
        <v>2229</v>
      </c>
      <c r="G320" s="138">
        <f>SUM(G314:G319)</f>
        <v>2793</v>
      </c>
      <c r="H320" s="138">
        <f>SUM(H314:H319)</f>
        <v>3102</v>
      </c>
      <c r="I320" s="583">
        <f>H320/D320</f>
        <v>6.204</v>
      </c>
      <c r="J320" s="583">
        <f>H320/G320</f>
        <v>1.1106337271750806</v>
      </c>
      <c r="K320" s="337"/>
      <c r="L320" s="108"/>
      <c r="M320" s="108"/>
    </row>
    <row r="321" spans="1:13" ht="12" customHeight="1">
      <c r="A321" s="15"/>
      <c r="B321" s="21">
        <v>3555</v>
      </c>
      <c r="C321" s="159" t="s">
        <v>786</v>
      </c>
      <c r="D321" s="160"/>
      <c r="E321" s="160"/>
      <c r="F321" s="160"/>
      <c r="G321" s="160"/>
      <c r="H321" s="160"/>
      <c r="I321" s="582"/>
      <c r="J321" s="582"/>
      <c r="K321" s="4"/>
      <c r="L321" s="108"/>
      <c r="M321" s="108"/>
    </row>
    <row r="322" spans="1:13" ht="12" customHeight="1">
      <c r="A322" s="111"/>
      <c r="B322" s="140"/>
      <c r="C322" s="112" t="s">
        <v>703</v>
      </c>
      <c r="D322" s="123"/>
      <c r="E322" s="123"/>
      <c r="F322" s="123"/>
      <c r="G322" s="123"/>
      <c r="H322" s="123"/>
      <c r="I322" s="515"/>
      <c r="J322" s="515"/>
      <c r="K322" s="5"/>
      <c r="L322" s="108"/>
      <c r="M322" s="108"/>
    </row>
    <row r="323" spans="1:13" ht="12" customHeight="1">
      <c r="A323" s="111"/>
      <c r="B323" s="140"/>
      <c r="C323" s="157" t="s">
        <v>704</v>
      </c>
      <c r="D323" s="123">
        <v>4000</v>
      </c>
      <c r="E323" s="123">
        <v>4000</v>
      </c>
      <c r="F323" s="123">
        <v>9087</v>
      </c>
      <c r="G323" s="123">
        <v>10189</v>
      </c>
      <c r="H323" s="123">
        <v>11968</v>
      </c>
      <c r="I323" s="580">
        <f>H323/D323</f>
        <v>2.992</v>
      </c>
      <c r="J323" s="580">
        <f>H323/G323</f>
        <v>1.1746000588870351</v>
      </c>
      <c r="K323" s="5"/>
      <c r="L323" s="108"/>
      <c r="M323" s="108"/>
    </row>
    <row r="324" spans="1:13" ht="12" customHeight="1">
      <c r="A324" s="111"/>
      <c r="B324" s="140"/>
      <c r="C324" s="141" t="s">
        <v>290</v>
      </c>
      <c r="D324" s="123"/>
      <c r="E324" s="123"/>
      <c r="F324" s="123">
        <v>552</v>
      </c>
      <c r="G324" s="123">
        <v>552</v>
      </c>
      <c r="H324" s="123">
        <v>552</v>
      </c>
      <c r="I324" s="580"/>
      <c r="J324" s="580">
        <f>H324/G324</f>
        <v>1</v>
      </c>
      <c r="K324" s="5"/>
      <c r="L324" s="108"/>
      <c r="M324" s="108"/>
    </row>
    <row r="325" spans="1:13" ht="12" customHeight="1">
      <c r="A325" s="111"/>
      <c r="B325" s="140"/>
      <c r="C325" s="10" t="s">
        <v>395</v>
      </c>
      <c r="D325" s="123">
        <v>4000</v>
      </c>
      <c r="E325" s="123">
        <v>28587</v>
      </c>
      <c r="F325" s="123">
        <v>44550</v>
      </c>
      <c r="G325" s="123">
        <v>68555</v>
      </c>
      <c r="H325" s="123">
        <v>68555</v>
      </c>
      <c r="I325" s="580">
        <f>H325/D325</f>
        <v>17.13875</v>
      </c>
      <c r="J325" s="580">
        <f>H325/G325</f>
        <v>1</v>
      </c>
      <c r="K325" s="5"/>
      <c r="L325" s="108"/>
      <c r="M325" s="108"/>
    </row>
    <row r="326" spans="1:13" ht="12" customHeight="1">
      <c r="A326" s="111"/>
      <c r="B326" s="140"/>
      <c r="C326" s="10" t="s">
        <v>728</v>
      </c>
      <c r="D326" s="123"/>
      <c r="E326" s="123"/>
      <c r="F326" s="123"/>
      <c r="G326" s="123"/>
      <c r="H326" s="123"/>
      <c r="I326" s="515"/>
      <c r="J326" s="515"/>
      <c r="K326" s="5"/>
      <c r="L326" s="108"/>
      <c r="M326" s="108"/>
    </row>
    <row r="327" spans="1:13" ht="12" customHeight="1" thickBot="1">
      <c r="A327" s="111"/>
      <c r="B327" s="140"/>
      <c r="C327" s="118" t="s">
        <v>291</v>
      </c>
      <c r="D327" s="123"/>
      <c r="E327" s="123"/>
      <c r="F327" s="123"/>
      <c r="G327" s="123"/>
      <c r="H327" s="123"/>
      <c r="I327" s="581"/>
      <c r="J327" s="581"/>
      <c r="K327" s="57"/>
      <c r="L327" s="108"/>
      <c r="M327" s="108"/>
    </row>
    <row r="328" spans="1:13" ht="12" customHeight="1" thickBot="1">
      <c r="A328" s="15"/>
      <c r="B328" s="87"/>
      <c r="C328" s="94" t="s">
        <v>209</v>
      </c>
      <c r="D328" s="138">
        <f>SUM(D322:D327)</f>
        <v>8000</v>
      </c>
      <c r="E328" s="138">
        <f>SUM(E322:E327)</f>
        <v>32587</v>
      </c>
      <c r="F328" s="138">
        <f>SUM(F322:F327)</f>
        <v>54189</v>
      </c>
      <c r="G328" s="138">
        <f>SUM(G322:G327)</f>
        <v>79296</v>
      </c>
      <c r="H328" s="138">
        <f>SUM(H322:H327)</f>
        <v>81075</v>
      </c>
      <c r="I328" s="583">
        <f>H328/D328</f>
        <v>10.134375</v>
      </c>
      <c r="J328" s="583">
        <f>H328/G328</f>
        <v>1.022434927360775</v>
      </c>
      <c r="K328" s="337"/>
      <c r="L328" s="108"/>
      <c r="M328" s="108"/>
    </row>
    <row r="329" spans="1:13" ht="12" customHeight="1">
      <c r="A329" s="15"/>
      <c r="B329" s="21">
        <v>3558</v>
      </c>
      <c r="C329" s="159" t="s">
        <v>56</v>
      </c>
      <c r="D329" s="160"/>
      <c r="E329" s="160"/>
      <c r="F329" s="160"/>
      <c r="G329" s="160"/>
      <c r="H329" s="160"/>
      <c r="I329" s="582"/>
      <c r="J329" s="582"/>
      <c r="K329" s="4"/>
      <c r="L329" s="108"/>
      <c r="M329" s="108"/>
    </row>
    <row r="330" spans="1:13" ht="12" customHeight="1">
      <c r="A330" s="15"/>
      <c r="B330" s="21"/>
      <c r="C330" s="112" t="s">
        <v>703</v>
      </c>
      <c r="D330" s="145"/>
      <c r="E330" s="145"/>
      <c r="F330" s="145"/>
      <c r="G330" s="145"/>
      <c r="H330" s="145"/>
      <c r="I330" s="515"/>
      <c r="J330" s="515"/>
      <c r="K330" s="5"/>
      <c r="L330" s="108"/>
      <c r="M330" s="108"/>
    </row>
    <row r="331" spans="1:13" ht="12" customHeight="1">
      <c r="A331" s="15"/>
      <c r="B331" s="21"/>
      <c r="C331" s="157" t="s">
        <v>704</v>
      </c>
      <c r="D331" s="79"/>
      <c r="E331" s="79"/>
      <c r="F331" s="79"/>
      <c r="G331" s="79"/>
      <c r="H331" s="79"/>
      <c r="I331" s="515"/>
      <c r="J331" s="515"/>
      <c r="K331" s="5"/>
      <c r="L331" s="108"/>
      <c r="M331" s="108"/>
    </row>
    <row r="332" spans="1:13" ht="12" customHeight="1">
      <c r="A332" s="15"/>
      <c r="B332" s="21"/>
      <c r="C332" s="141" t="s">
        <v>290</v>
      </c>
      <c r="D332" s="79"/>
      <c r="E332" s="79"/>
      <c r="F332" s="79"/>
      <c r="G332" s="79"/>
      <c r="H332" s="79"/>
      <c r="I332" s="515"/>
      <c r="J332" s="515"/>
      <c r="K332" s="5"/>
      <c r="L332" s="108"/>
      <c r="M332" s="108"/>
    </row>
    <row r="333" spans="1:13" ht="12" customHeight="1">
      <c r="A333" s="15"/>
      <c r="B333" s="21"/>
      <c r="C333" s="10" t="s">
        <v>395</v>
      </c>
      <c r="D333" s="277">
        <v>12000</v>
      </c>
      <c r="E333" s="277">
        <v>45180</v>
      </c>
      <c r="F333" s="277">
        <v>66426</v>
      </c>
      <c r="G333" s="277">
        <v>90911</v>
      </c>
      <c r="H333" s="277">
        <v>100421</v>
      </c>
      <c r="I333" s="580">
        <f>H333/D333</f>
        <v>8.368416666666667</v>
      </c>
      <c r="J333" s="580">
        <f>H333/G333</f>
        <v>1.104607803236132</v>
      </c>
      <c r="K333" s="5"/>
      <c r="L333" s="108"/>
      <c r="M333" s="108"/>
    </row>
    <row r="334" spans="1:13" ht="12" customHeight="1">
      <c r="A334" s="15"/>
      <c r="B334" s="21"/>
      <c r="C334" s="10" t="s">
        <v>728</v>
      </c>
      <c r="D334" s="79"/>
      <c r="E334" s="79"/>
      <c r="F334" s="79"/>
      <c r="G334" s="79"/>
      <c r="H334" s="79"/>
      <c r="I334" s="515"/>
      <c r="J334" s="515"/>
      <c r="K334" s="5"/>
      <c r="L334" s="108"/>
      <c r="M334" s="108"/>
    </row>
    <row r="335" spans="1:13" ht="12" customHeight="1" thickBot="1">
      <c r="A335" s="15"/>
      <c r="B335" s="21"/>
      <c r="C335" s="118" t="s">
        <v>291</v>
      </c>
      <c r="D335" s="80"/>
      <c r="E335" s="80"/>
      <c r="F335" s="80"/>
      <c r="G335" s="80"/>
      <c r="H335" s="80"/>
      <c r="I335" s="581"/>
      <c r="J335" s="581"/>
      <c r="K335" s="339"/>
      <c r="L335" s="108"/>
      <c r="M335" s="108"/>
    </row>
    <row r="336" spans="1:13" ht="12" customHeight="1" thickBot="1">
      <c r="A336" s="86"/>
      <c r="B336" s="86"/>
      <c r="C336" s="94" t="s">
        <v>209</v>
      </c>
      <c r="D336" s="138">
        <f>SUM(D333:D335)</f>
        <v>12000</v>
      </c>
      <c r="E336" s="138">
        <f>SUM(E333:E335)</f>
        <v>45180</v>
      </c>
      <c r="F336" s="138">
        <f>SUM(F333:F335)</f>
        <v>66426</v>
      </c>
      <c r="G336" s="138">
        <f>SUM(G333:G335)</f>
        <v>90911</v>
      </c>
      <c r="H336" s="138">
        <f>SUM(H333:H335)</f>
        <v>100421</v>
      </c>
      <c r="I336" s="583">
        <f>H336/D336</f>
        <v>8.368416666666667</v>
      </c>
      <c r="J336" s="583">
        <f>H336/G336</f>
        <v>1.104607803236132</v>
      </c>
      <c r="K336" s="57"/>
      <c r="L336" s="108"/>
      <c r="M336" s="108"/>
    </row>
    <row r="337" spans="1:13" ht="12" customHeight="1">
      <c r="A337" s="15"/>
      <c r="B337" s="21">
        <v>3561</v>
      </c>
      <c r="C337" s="159" t="s">
        <v>787</v>
      </c>
      <c r="D337" s="145"/>
      <c r="E337" s="145"/>
      <c r="F337" s="145"/>
      <c r="G337" s="145"/>
      <c r="H337" s="145"/>
      <c r="I337" s="582"/>
      <c r="J337" s="582"/>
      <c r="K337" s="335"/>
      <c r="L337" s="108"/>
      <c r="M337" s="108"/>
    </row>
    <row r="338" spans="1:13" ht="12" customHeight="1">
      <c r="A338" s="111"/>
      <c r="B338" s="140"/>
      <c r="C338" s="112" t="s">
        <v>703</v>
      </c>
      <c r="D338" s="123"/>
      <c r="E338" s="123"/>
      <c r="F338" s="123"/>
      <c r="G338" s="123"/>
      <c r="H338" s="123"/>
      <c r="I338" s="515"/>
      <c r="J338" s="515"/>
      <c r="K338" s="335"/>
      <c r="L338" s="108"/>
      <c r="M338" s="108"/>
    </row>
    <row r="339" spans="1:13" ht="12" customHeight="1">
      <c r="A339" s="111"/>
      <c r="B339" s="140"/>
      <c r="C339" s="157" t="s">
        <v>704</v>
      </c>
      <c r="D339" s="123"/>
      <c r="E339" s="123"/>
      <c r="F339" s="123"/>
      <c r="G339" s="123"/>
      <c r="H339" s="123"/>
      <c r="I339" s="515"/>
      <c r="J339" s="515"/>
      <c r="K339" s="335"/>
      <c r="L339" s="108"/>
      <c r="M339" s="108"/>
    </row>
    <row r="340" spans="1:13" ht="12" customHeight="1">
      <c r="A340" s="111"/>
      <c r="B340" s="140"/>
      <c r="C340" s="141" t="s">
        <v>290</v>
      </c>
      <c r="D340" s="123">
        <v>1000</v>
      </c>
      <c r="E340" s="123">
        <v>1000</v>
      </c>
      <c r="F340" s="123">
        <v>1000</v>
      </c>
      <c r="G340" s="123">
        <v>1000</v>
      </c>
      <c r="H340" s="123">
        <v>1000</v>
      </c>
      <c r="I340" s="580">
        <f>H340/D340</f>
        <v>1</v>
      </c>
      <c r="J340" s="580">
        <f>H340/G340</f>
        <v>1</v>
      </c>
      <c r="K340" s="335"/>
      <c r="L340" s="108"/>
      <c r="M340" s="108"/>
    </row>
    <row r="341" spans="1:13" ht="12" customHeight="1">
      <c r="A341" s="111"/>
      <c r="B341" s="140"/>
      <c r="C341" s="10" t="s">
        <v>395</v>
      </c>
      <c r="D341" s="123">
        <v>30250</v>
      </c>
      <c r="E341" s="123">
        <v>38320</v>
      </c>
      <c r="F341" s="123">
        <v>43533</v>
      </c>
      <c r="G341" s="123">
        <v>49737</v>
      </c>
      <c r="H341" s="123">
        <v>53180</v>
      </c>
      <c r="I341" s="580">
        <f>H341/D341</f>
        <v>1.7580165289256198</v>
      </c>
      <c r="J341" s="580">
        <f>H341/G341</f>
        <v>1.0692241188652312</v>
      </c>
      <c r="K341" s="335"/>
      <c r="L341" s="108"/>
      <c r="M341" s="108"/>
    </row>
    <row r="342" spans="1:13" ht="12" customHeight="1">
      <c r="A342" s="111"/>
      <c r="B342" s="140"/>
      <c r="C342" s="10" t="s">
        <v>728</v>
      </c>
      <c r="D342" s="123"/>
      <c r="E342" s="123"/>
      <c r="F342" s="123"/>
      <c r="G342" s="123"/>
      <c r="H342" s="123"/>
      <c r="I342" s="515"/>
      <c r="J342" s="515"/>
      <c r="K342" s="343"/>
      <c r="L342" s="108"/>
      <c r="M342" s="108"/>
    </row>
    <row r="343" spans="1:13" ht="12" customHeight="1" thickBot="1">
      <c r="A343" s="111"/>
      <c r="B343" s="140"/>
      <c r="C343" s="118" t="s">
        <v>291</v>
      </c>
      <c r="D343" s="123"/>
      <c r="E343" s="123"/>
      <c r="F343" s="123"/>
      <c r="G343" s="123"/>
      <c r="H343" s="123"/>
      <c r="I343" s="581"/>
      <c r="J343" s="581"/>
      <c r="K343" s="57"/>
      <c r="L343" s="108"/>
      <c r="M343" s="108"/>
    </row>
    <row r="344" spans="1:13" ht="12.75" customHeight="1" thickBot="1">
      <c r="A344" s="86"/>
      <c r="B344" s="87"/>
      <c r="C344" s="94" t="s">
        <v>209</v>
      </c>
      <c r="D344" s="138">
        <f>SUM(D338:D343)</f>
        <v>31250</v>
      </c>
      <c r="E344" s="138">
        <f>SUM(E338:E343)</f>
        <v>39320</v>
      </c>
      <c r="F344" s="138">
        <f>SUM(F338:F343)</f>
        <v>44533</v>
      </c>
      <c r="G344" s="138">
        <f>SUM(G338:G343)</f>
        <v>50737</v>
      </c>
      <c r="H344" s="138">
        <f>SUM(H338:H343)</f>
        <v>54180</v>
      </c>
      <c r="I344" s="583">
        <f>H344/D344</f>
        <v>1.73376</v>
      </c>
      <c r="J344" s="583">
        <f>H344/G344</f>
        <v>1.0678597473244378</v>
      </c>
      <c r="K344" s="337"/>
      <c r="L344" s="108"/>
      <c r="M344" s="108"/>
    </row>
    <row r="345" spans="1:13" ht="12" customHeight="1">
      <c r="A345" s="15"/>
      <c r="B345" s="21">
        <v>3564</v>
      </c>
      <c r="C345" s="159" t="s">
        <v>788</v>
      </c>
      <c r="D345" s="145"/>
      <c r="E345" s="145"/>
      <c r="F345" s="145"/>
      <c r="G345" s="145"/>
      <c r="H345" s="145"/>
      <c r="I345" s="582"/>
      <c r="J345" s="582"/>
      <c r="K345" s="335"/>
      <c r="L345" s="108"/>
      <c r="M345" s="108"/>
    </row>
    <row r="346" spans="1:13" ht="12" customHeight="1">
      <c r="A346" s="111"/>
      <c r="B346" s="140"/>
      <c r="C346" s="112" t="s">
        <v>703</v>
      </c>
      <c r="D346" s="123"/>
      <c r="E346" s="123"/>
      <c r="F346" s="123"/>
      <c r="G346" s="123"/>
      <c r="H346" s="123"/>
      <c r="I346" s="515"/>
      <c r="J346" s="515"/>
      <c r="K346" s="335"/>
      <c r="L346" s="108"/>
      <c r="M346" s="108"/>
    </row>
    <row r="347" spans="1:13" ht="12" customHeight="1">
      <c r="A347" s="111"/>
      <c r="B347" s="140"/>
      <c r="C347" s="157" t="s">
        <v>704</v>
      </c>
      <c r="D347" s="123"/>
      <c r="E347" s="123"/>
      <c r="F347" s="123"/>
      <c r="G347" s="123"/>
      <c r="H347" s="123"/>
      <c r="I347" s="515"/>
      <c r="J347" s="515"/>
      <c r="K347" s="335"/>
      <c r="L347" s="108"/>
      <c r="M347" s="108"/>
    </row>
    <row r="348" spans="1:13" ht="12" customHeight="1">
      <c r="A348" s="111"/>
      <c r="B348" s="140"/>
      <c r="C348" s="141" t="s">
        <v>290</v>
      </c>
      <c r="D348" s="123"/>
      <c r="E348" s="123"/>
      <c r="F348" s="123"/>
      <c r="G348" s="123"/>
      <c r="H348" s="123"/>
      <c r="I348" s="580"/>
      <c r="J348" s="580"/>
      <c r="K348" s="335"/>
      <c r="L348" s="108"/>
      <c r="M348" s="108"/>
    </row>
    <row r="349" spans="1:13" ht="12" customHeight="1">
      <c r="A349" s="111"/>
      <c r="B349" s="140"/>
      <c r="C349" s="10" t="s">
        <v>395</v>
      </c>
      <c r="D349" s="123">
        <v>42000</v>
      </c>
      <c r="E349" s="123">
        <v>42000</v>
      </c>
      <c r="F349" s="123">
        <v>42000</v>
      </c>
      <c r="G349" s="123">
        <v>47000</v>
      </c>
      <c r="H349" s="123">
        <v>47000</v>
      </c>
      <c r="I349" s="580">
        <f>H349/D349</f>
        <v>1.119047619047619</v>
      </c>
      <c r="J349" s="580">
        <f>H349/G349</f>
        <v>1</v>
      </c>
      <c r="K349" s="335"/>
      <c r="L349" s="108"/>
      <c r="M349" s="108"/>
    </row>
    <row r="350" spans="1:13" ht="12" customHeight="1">
      <c r="A350" s="111"/>
      <c r="B350" s="140"/>
      <c r="C350" s="10" t="s">
        <v>728</v>
      </c>
      <c r="D350" s="123"/>
      <c r="E350" s="123"/>
      <c r="F350" s="123"/>
      <c r="G350" s="123"/>
      <c r="H350" s="123"/>
      <c r="I350" s="515"/>
      <c r="J350" s="515"/>
      <c r="K350" s="343"/>
      <c r="L350" s="108"/>
      <c r="M350" s="108"/>
    </row>
    <row r="351" spans="1:13" ht="12" customHeight="1" thickBot="1">
      <c r="A351" s="111"/>
      <c r="B351" s="140"/>
      <c r="C351" s="118" t="s">
        <v>291</v>
      </c>
      <c r="D351" s="123"/>
      <c r="E351" s="123"/>
      <c r="F351" s="123"/>
      <c r="G351" s="123"/>
      <c r="H351" s="123"/>
      <c r="I351" s="581"/>
      <c r="J351" s="581"/>
      <c r="K351" s="57"/>
      <c r="L351" s="108"/>
      <c r="M351" s="108"/>
    </row>
    <row r="352" spans="1:13" ht="12.75" thickBot="1">
      <c r="A352" s="15"/>
      <c r="B352" s="86"/>
      <c r="C352" s="94" t="s">
        <v>209</v>
      </c>
      <c r="D352" s="138">
        <f>SUM(D346:D351)</f>
        <v>42000</v>
      </c>
      <c r="E352" s="138">
        <f>SUM(E346:E351)</f>
        <v>42000</v>
      </c>
      <c r="F352" s="138">
        <f>SUM(F346:F351)</f>
        <v>42000</v>
      </c>
      <c r="G352" s="138">
        <f>SUM(G346:G351)</f>
        <v>47000</v>
      </c>
      <c r="H352" s="138">
        <f>SUM(H346:H351)</f>
        <v>47000</v>
      </c>
      <c r="I352" s="583">
        <f>H352/D352</f>
        <v>1.119047619047619</v>
      </c>
      <c r="J352" s="583">
        <f>H352/G352</f>
        <v>1</v>
      </c>
      <c r="K352" s="337"/>
      <c r="L352" s="108"/>
      <c r="M352" s="108"/>
    </row>
    <row r="353" spans="1:13" ht="12">
      <c r="A353" s="15"/>
      <c r="B353" s="21">
        <v>3565</v>
      </c>
      <c r="C353" s="159" t="s">
        <v>853</v>
      </c>
      <c r="D353" s="145"/>
      <c r="E353" s="145"/>
      <c r="F353" s="145"/>
      <c r="G353" s="145"/>
      <c r="H353" s="145"/>
      <c r="I353" s="582"/>
      <c r="J353" s="582"/>
      <c r="K353" s="335"/>
      <c r="L353" s="108"/>
      <c r="M353" s="108"/>
    </row>
    <row r="354" spans="1:13" ht="12">
      <c r="A354" s="15"/>
      <c r="B354" s="140"/>
      <c r="C354" s="112" t="s">
        <v>703</v>
      </c>
      <c r="D354" s="123"/>
      <c r="E354" s="123"/>
      <c r="F354" s="123"/>
      <c r="G354" s="123"/>
      <c r="H354" s="123"/>
      <c r="I354" s="515"/>
      <c r="J354" s="515"/>
      <c r="K354" s="335"/>
      <c r="L354" s="108"/>
      <c r="M354" s="108"/>
    </row>
    <row r="355" spans="1:13" ht="12">
      <c r="A355" s="15"/>
      <c r="B355" s="140"/>
      <c r="C355" s="157" t="s">
        <v>704</v>
      </c>
      <c r="D355" s="123"/>
      <c r="E355" s="123"/>
      <c r="F355" s="123"/>
      <c r="G355" s="123"/>
      <c r="H355" s="123"/>
      <c r="I355" s="515"/>
      <c r="J355" s="515"/>
      <c r="K355" s="335"/>
      <c r="L355" s="108"/>
      <c r="M355" s="108"/>
    </row>
    <row r="356" spans="1:13" ht="12">
      <c r="A356" s="15"/>
      <c r="B356" s="140"/>
      <c r="C356" s="141" t="s">
        <v>290</v>
      </c>
      <c r="D356" s="123"/>
      <c r="E356" s="123"/>
      <c r="F356" s="123"/>
      <c r="G356" s="123"/>
      <c r="H356" s="123">
        <v>1</v>
      </c>
      <c r="I356" s="515"/>
      <c r="J356" s="515"/>
      <c r="K356" s="335"/>
      <c r="L356" s="108"/>
      <c r="M356" s="108"/>
    </row>
    <row r="357" spans="1:13" ht="12">
      <c r="A357" s="15"/>
      <c r="B357" s="140"/>
      <c r="C357" s="10" t="s">
        <v>395</v>
      </c>
      <c r="D357" s="123"/>
      <c r="E357" s="123">
        <v>3620</v>
      </c>
      <c r="F357" s="123">
        <v>5272</v>
      </c>
      <c r="G357" s="123">
        <v>7267</v>
      </c>
      <c r="H357" s="123">
        <v>9034</v>
      </c>
      <c r="I357" s="515"/>
      <c r="J357" s="515">
        <f>H357/G357</f>
        <v>1.2431539837622128</v>
      </c>
      <c r="K357" s="335"/>
      <c r="L357" s="108"/>
      <c r="M357" s="108"/>
    </row>
    <row r="358" spans="1:13" ht="12">
      <c r="A358" s="15"/>
      <c r="B358" s="140"/>
      <c r="C358" s="10" t="s">
        <v>728</v>
      </c>
      <c r="D358" s="123"/>
      <c r="E358" s="123"/>
      <c r="F358" s="123"/>
      <c r="G358" s="123"/>
      <c r="H358" s="123"/>
      <c r="I358" s="515"/>
      <c r="J358" s="515"/>
      <c r="K358" s="343"/>
      <c r="L358" s="108"/>
      <c r="M358" s="108"/>
    </row>
    <row r="359" spans="1:13" ht="12.75" thickBot="1">
      <c r="A359" s="15"/>
      <c r="B359" s="140"/>
      <c r="C359" s="118" t="s">
        <v>291</v>
      </c>
      <c r="D359" s="123"/>
      <c r="E359" s="123"/>
      <c r="F359" s="123"/>
      <c r="G359" s="123"/>
      <c r="H359" s="123"/>
      <c r="I359" s="581"/>
      <c r="J359" s="581"/>
      <c r="K359" s="339"/>
      <c r="L359" s="108"/>
      <c r="M359" s="108"/>
    </row>
    <row r="360" spans="1:13" ht="12.75" thickBot="1">
      <c r="A360" s="15"/>
      <c r="B360" s="86"/>
      <c r="C360" s="94" t="s">
        <v>209</v>
      </c>
      <c r="D360" s="138">
        <f>SUM(D354:D359)</f>
        <v>0</v>
      </c>
      <c r="E360" s="138">
        <f>SUM(E354:E359)</f>
        <v>3620</v>
      </c>
      <c r="F360" s="138">
        <f>SUM(F354:F359)</f>
        <v>5272</v>
      </c>
      <c r="G360" s="138">
        <f>SUM(G354:G359)</f>
        <v>7267</v>
      </c>
      <c r="H360" s="138">
        <f>SUM(H354:H359)</f>
        <v>9035</v>
      </c>
      <c r="I360" s="583"/>
      <c r="J360" s="583">
        <f>H360/G360</f>
        <v>1.2432915921288015</v>
      </c>
      <c r="K360" s="57"/>
      <c r="L360" s="108"/>
      <c r="M360" s="108"/>
    </row>
    <row r="361" spans="1:13" ht="12">
      <c r="A361" s="15"/>
      <c r="B361" s="261">
        <v>3570</v>
      </c>
      <c r="C361" s="159" t="s">
        <v>789</v>
      </c>
      <c r="D361" s="145"/>
      <c r="E361" s="145"/>
      <c r="F361" s="145"/>
      <c r="G361" s="145"/>
      <c r="H361" s="145"/>
      <c r="I361" s="582"/>
      <c r="J361" s="582"/>
      <c r="K361" s="335"/>
      <c r="L361" s="108"/>
      <c r="M361" s="108"/>
    </row>
    <row r="362" spans="1:13" ht="12" customHeight="1">
      <c r="A362" s="111"/>
      <c r="B362" s="140"/>
      <c r="C362" s="112" t="s">
        <v>703</v>
      </c>
      <c r="D362" s="123"/>
      <c r="E362" s="123"/>
      <c r="F362" s="123"/>
      <c r="G362" s="123"/>
      <c r="H362" s="123"/>
      <c r="I362" s="515"/>
      <c r="J362" s="515"/>
      <c r="K362" s="335"/>
      <c r="L362" s="108"/>
      <c r="M362" s="108"/>
    </row>
    <row r="363" spans="1:13" ht="12" customHeight="1">
      <c r="A363" s="111"/>
      <c r="B363" s="140"/>
      <c r="C363" s="157" t="s">
        <v>704</v>
      </c>
      <c r="D363" s="123"/>
      <c r="E363" s="123"/>
      <c r="F363" s="123"/>
      <c r="G363" s="123"/>
      <c r="H363" s="123"/>
      <c r="I363" s="580"/>
      <c r="J363" s="580"/>
      <c r="K363" s="335"/>
      <c r="L363" s="108"/>
      <c r="M363" s="108"/>
    </row>
    <row r="364" spans="1:13" ht="12" customHeight="1">
      <c r="A364" s="111"/>
      <c r="B364" s="140"/>
      <c r="C364" s="141" t="s">
        <v>290</v>
      </c>
      <c r="D364" s="123">
        <v>500</v>
      </c>
      <c r="E364" s="123">
        <v>500</v>
      </c>
      <c r="F364" s="123">
        <v>500</v>
      </c>
      <c r="G364" s="123">
        <v>500</v>
      </c>
      <c r="H364" s="123">
        <v>584</v>
      </c>
      <c r="I364" s="580">
        <f>H364/D364</f>
        <v>1.168</v>
      </c>
      <c r="J364" s="580">
        <f>H364/G364</f>
        <v>1.168</v>
      </c>
      <c r="K364" s="335"/>
      <c r="L364" s="108"/>
      <c r="M364" s="108"/>
    </row>
    <row r="365" spans="1:13" ht="12" customHeight="1">
      <c r="A365" s="111"/>
      <c r="B365" s="140"/>
      <c r="C365" s="10" t="s">
        <v>395</v>
      </c>
      <c r="D365" s="123">
        <v>29000</v>
      </c>
      <c r="E365" s="123">
        <v>29000</v>
      </c>
      <c r="F365" s="123">
        <v>28500</v>
      </c>
      <c r="G365" s="123">
        <v>20500</v>
      </c>
      <c r="H365" s="123">
        <v>20416</v>
      </c>
      <c r="I365" s="580">
        <f>H365/D365</f>
        <v>0.704</v>
      </c>
      <c r="J365" s="580">
        <f>H365/G365</f>
        <v>0.9959024390243902</v>
      </c>
      <c r="K365" s="335"/>
      <c r="L365" s="108"/>
      <c r="M365" s="108"/>
    </row>
    <row r="366" spans="1:13" ht="12" customHeight="1">
      <c r="A366" s="111"/>
      <c r="B366" s="140"/>
      <c r="C366" s="10" t="s">
        <v>728</v>
      </c>
      <c r="D366" s="123"/>
      <c r="E366" s="123"/>
      <c r="F366" s="123"/>
      <c r="G366" s="123"/>
      <c r="H366" s="123"/>
      <c r="I366" s="515"/>
      <c r="J366" s="515"/>
      <c r="K366" s="343"/>
      <c r="L366" s="108"/>
      <c r="M366" s="108"/>
    </row>
    <row r="367" spans="1:13" ht="12" customHeight="1" thickBot="1">
      <c r="A367" s="111"/>
      <c r="B367" s="140"/>
      <c r="C367" s="118" t="s">
        <v>291</v>
      </c>
      <c r="D367" s="123"/>
      <c r="E367" s="123"/>
      <c r="F367" s="123"/>
      <c r="G367" s="123"/>
      <c r="H367" s="123"/>
      <c r="I367" s="581"/>
      <c r="J367" s="581"/>
      <c r="K367" s="57"/>
      <c r="L367" s="108"/>
      <c r="M367" s="108"/>
    </row>
    <row r="368" spans="1:13" ht="12" customHeight="1" thickBot="1">
      <c r="A368" s="15"/>
      <c r="B368" s="87"/>
      <c r="C368" s="94" t="s">
        <v>209</v>
      </c>
      <c r="D368" s="138">
        <f>SUM(D362:D367)</f>
        <v>29500</v>
      </c>
      <c r="E368" s="138">
        <f>SUM(E362:E367)</f>
        <v>29500</v>
      </c>
      <c r="F368" s="138">
        <f>SUM(F362:F367)</f>
        <v>29000</v>
      </c>
      <c r="G368" s="138">
        <f>SUM(G362:G367)</f>
        <v>21000</v>
      </c>
      <c r="H368" s="138">
        <f>SUM(H362:H367)</f>
        <v>21000</v>
      </c>
      <c r="I368" s="583">
        <f>H368/D368</f>
        <v>0.711864406779661</v>
      </c>
      <c r="J368" s="583">
        <f>H368/G368</f>
        <v>1</v>
      </c>
      <c r="K368" s="337"/>
      <c r="L368" s="108"/>
      <c r="M368" s="108"/>
    </row>
    <row r="369" spans="1:13" ht="12" customHeight="1">
      <c r="A369" s="15"/>
      <c r="B369" s="261">
        <v>3571</v>
      </c>
      <c r="C369" s="159" t="s">
        <v>264</v>
      </c>
      <c r="D369" s="145"/>
      <c r="E369" s="145"/>
      <c r="F369" s="145"/>
      <c r="G369" s="145"/>
      <c r="H369" s="145"/>
      <c r="I369" s="582"/>
      <c r="J369" s="582"/>
      <c r="K369" s="4" t="s">
        <v>127</v>
      </c>
      <c r="L369" s="108"/>
      <c r="M369" s="108"/>
    </row>
    <row r="370" spans="1:13" ht="12" customHeight="1">
      <c r="A370" s="15"/>
      <c r="B370" s="140"/>
      <c r="C370" s="112" t="s">
        <v>703</v>
      </c>
      <c r="D370" s="123"/>
      <c r="E370" s="123"/>
      <c r="F370" s="123"/>
      <c r="G370" s="123"/>
      <c r="H370" s="123"/>
      <c r="I370" s="515"/>
      <c r="J370" s="515"/>
      <c r="K370" s="335"/>
      <c r="L370" s="108"/>
      <c r="M370" s="108"/>
    </row>
    <row r="371" spans="1:13" ht="12" customHeight="1">
      <c r="A371" s="15"/>
      <c r="B371" s="140"/>
      <c r="C371" s="157" t="s">
        <v>704</v>
      </c>
      <c r="D371" s="123"/>
      <c r="E371" s="123"/>
      <c r="F371" s="123"/>
      <c r="G371" s="123"/>
      <c r="H371" s="123"/>
      <c r="I371" s="515"/>
      <c r="J371" s="515"/>
      <c r="K371" s="335"/>
      <c r="L371" s="108"/>
      <c r="M371" s="108"/>
    </row>
    <row r="372" spans="1:13" ht="12" customHeight="1">
      <c r="A372" s="15"/>
      <c r="B372" s="140"/>
      <c r="C372" s="141" t="s">
        <v>290</v>
      </c>
      <c r="D372" s="123"/>
      <c r="E372" s="123"/>
      <c r="F372" s="123">
        <v>500</v>
      </c>
      <c r="G372" s="123">
        <v>500</v>
      </c>
      <c r="H372" s="123">
        <v>500</v>
      </c>
      <c r="I372" s="515"/>
      <c r="J372" s="580">
        <f>H372/G372</f>
        <v>1</v>
      </c>
      <c r="K372" s="335"/>
      <c r="L372" s="108"/>
      <c r="M372" s="108"/>
    </row>
    <row r="373" spans="1:13" ht="12" customHeight="1">
      <c r="A373" s="15"/>
      <c r="B373" s="140"/>
      <c r="C373" s="10" t="s">
        <v>395</v>
      </c>
      <c r="D373" s="123"/>
      <c r="E373" s="123"/>
      <c r="F373" s="123"/>
      <c r="G373" s="123"/>
      <c r="H373" s="123"/>
      <c r="I373" s="515"/>
      <c r="J373" s="515"/>
      <c r="K373" s="335"/>
      <c r="L373" s="108"/>
      <c r="M373" s="108"/>
    </row>
    <row r="374" spans="1:13" ht="12" customHeight="1">
      <c r="A374" s="15"/>
      <c r="B374" s="140"/>
      <c r="C374" s="10" t="s">
        <v>728</v>
      </c>
      <c r="D374" s="123"/>
      <c r="E374" s="123"/>
      <c r="F374" s="123"/>
      <c r="G374" s="123"/>
      <c r="H374" s="123"/>
      <c r="I374" s="515"/>
      <c r="J374" s="515"/>
      <c r="K374" s="343"/>
      <c r="L374" s="108"/>
      <c r="M374" s="108"/>
    </row>
    <row r="375" spans="1:13" ht="12" customHeight="1" thickBot="1">
      <c r="A375" s="15"/>
      <c r="B375" s="140"/>
      <c r="C375" s="118" t="s">
        <v>291</v>
      </c>
      <c r="D375" s="123"/>
      <c r="E375" s="123"/>
      <c r="F375" s="123"/>
      <c r="G375" s="123"/>
      <c r="H375" s="123"/>
      <c r="I375" s="581"/>
      <c r="J375" s="581"/>
      <c r="K375" s="57"/>
      <c r="L375" s="108"/>
      <c r="M375" s="108"/>
    </row>
    <row r="376" spans="1:13" ht="12" customHeight="1" thickBot="1">
      <c r="A376" s="86"/>
      <c r="B376" s="87"/>
      <c r="C376" s="94" t="s">
        <v>209</v>
      </c>
      <c r="D376" s="138">
        <f>SUM(D370:D375)</f>
        <v>0</v>
      </c>
      <c r="E376" s="138">
        <f>SUM(E370:E375)</f>
        <v>0</v>
      </c>
      <c r="F376" s="138">
        <f>SUM(F370:F375)</f>
        <v>500</v>
      </c>
      <c r="G376" s="138">
        <f>SUM(G370:G375)</f>
        <v>500</v>
      </c>
      <c r="H376" s="138">
        <f>SUM(H370:H375)</f>
        <v>500</v>
      </c>
      <c r="I376" s="583"/>
      <c r="J376" s="583">
        <f>H376/G376</f>
        <v>1</v>
      </c>
      <c r="K376" s="337"/>
      <c r="L376" s="108"/>
      <c r="M376" s="108"/>
    </row>
    <row r="377" spans="1:13" ht="12" customHeight="1">
      <c r="A377" s="15"/>
      <c r="B377" s="21">
        <v>3573</v>
      </c>
      <c r="C377" s="165" t="s">
        <v>790</v>
      </c>
      <c r="D377" s="145"/>
      <c r="E377" s="145"/>
      <c r="F377" s="145"/>
      <c r="G377" s="145"/>
      <c r="H377" s="145"/>
      <c r="I377" s="582"/>
      <c r="J377" s="582"/>
      <c r="K377" s="335"/>
      <c r="L377" s="108"/>
      <c r="M377" s="108"/>
    </row>
    <row r="378" spans="1:13" ht="12" customHeight="1">
      <c r="A378" s="111"/>
      <c r="B378" s="140"/>
      <c r="C378" s="112" t="s">
        <v>703</v>
      </c>
      <c r="D378" s="123"/>
      <c r="E378" s="123"/>
      <c r="F378" s="123"/>
      <c r="G378" s="123"/>
      <c r="H378" s="123"/>
      <c r="I378" s="515"/>
      <c r="J378" s="515"/>
      <c r="K378" s="335"/>
      <c r="L378" s="108"/>
      <c r="M378" s="108"/>
    </row>
    <row r="379" spans="1:13" ht="12" customHeight="1">
      <c r="A379" s="111"/>
      <c r="B379" s="140"/>
      <c r="C379" s="157" t="s">
        <v>704</v>
      </c>
      <c r="D379" s="123"/>
      <c r="E379" s="123"/>
      <c r="F379" s="123"/>
      <c r="G379" s="123"/>
      <c r="H379" s="123"/>
      <c r="I379" s="515"/>
      <c r="J379" s="515"/>
      <c r="K379" s="335"/>
      <c r="L379" s="108"/>
      <c r="M379" s="108"/>
    </row>
    <row r="380" spans="1:13" ht="12" customHeight="1">
      <c r="A380" s="111"/>
      <c r="B380" s="140"/>
      <c r="C380" s="141" t="s">
        <v>290</v>
      </c>
      <c r="D380" s="123">
        <v>500</v>
      </c>
      <c r="E380" s="123">
        <v>500</v>
      </c>
      <c r="F380" s="123">
        <v>500</v>
      </c>
      <c r="G380" s="123">
        <v>1238</v>
      </c>
      <c r="H380" s="123">
        <v>1432</v>
      </c>
      <c r="I380" s="580">
        <f>H380/D380</f>
        <v>2.864</v>
      </c>
      <c r="J380" s="580">
        <f>H380/G380</f>
        <v>1.1567043618739903</v>
      </c>
      <c r="K380" s="335"/>
      <c r="L380" s="108"/>
      <c r="M380" s="108"/>
    </row>
    <row r="381" spans="1:13" ht="12" customHeight="1">
      <c r="A381" s="111"/>
      <c r="C381" s="10" t="s">
        <v>395</v>
      </c>
      <c r="D381" s="123">
        <v>23500</v>
      </c>
      <c r="E381" s="123">
        <v>23584</v>
      </c>
      <c r="F381" s="123">
        <v>28031</v>
      </c>
      <c r="G381" s="123">
        <v>27437</v>
      </c>
      <c r="H381" s="123">
        <v>34675</v>
      </c>
      <c r="I381" s="580">
        <f>H381/D381</f>
        <v>1.475531914893617</v>
      </c>
      <c r="J381" s="580">
        <f>H381/G381</f>
        <v>1.263804351787732</v>
      </c>
      <c r="K381" s="335"/>
      <c r="L381" s="108"/>
      <c r="M381" s="108"/>
    </row>
    <row r="382" spans="1:13" ht="12" customHeight="1">
      <c r="A382" s="111"/>
      <c r="C382" s="10" t="s">
        <v>728</v>
      </c>
      <c r="D382" s="123"/>
      <c r="E382" s="123"/>
      <c r="F382" s="123"/>
      <c r="G382" s="123"/>
      <c r="H382" s="123"/>
      <c r="I382" s="515"/>
      <c r="J382" s="515"/>
      <c r="K382" s="343"/>
      <c r="L382" s="108"/>
      <c r="M382" s="108"/>
    </row>
    <row r="383" spans="1:13" ht="12" customHeight="1" thickBot="1">
      <c r="A383" s="111"/>
      <c r="C383" s="118" t="s">
        <v>291</v>
      </c>
      <c r="D383" s="123"/>
      <c r="E383" s="123"/>
      <c r="F383" s="123"/>
      <c r="G383" s="123"/>
      <c r="H383" s="123"/>
      <c r="I383" s="581"/>
      <c r="J383" s="581"/>
      <c r="K383" s="339"/>
      <c r="L383" s="108"/>
      <c r="M383" s="108"/>
    </row>
    <row r="384" spans="1:13" ht="12.75" thickBot="1">
      <c r="A384" s="15"/>
      <c r="B384" s="87"/>
      <c r="C384" s="94" t="s">
        <v>209</v>
      </c>
      <c r="D384" s="138">
        <f>SUM(D378:D383)</f>
        <v>24000</v>
      </c>
      <c r="E384" s="138">
        <f>SUM(E378:E383)</f>
        <v>24084</v>
      </c>
      <c r="F384" s="138">
        <f>SUM(F378:F383)</f>
        <v>28531</v>
      </c>
      <c r="G384" s="138">
        <f>SUM(G378:G383)</f>
        <v>28675</v>
      </c>
      <c r="H384" s="138">
        <f>SUM(H378:H383)</f>
        <v>36107</v>
      </c>
      <c r="I384" s="583">
        <f>H384/D384</f>
        <v>1.5044583333333332</v>
      </c>
      <c r="J384" s="583">
        <f>H384/G384</f>
        <v>1.259180470793374</v>
      </c>
      <c r="K384" s="57"/>
      <c r="L384" s="108"/>
      <c r="M384" s="108"/>
    </row>
    <row r="385" spans="1:13" ht="12">
      <c r="A385" s="15"/>
      <c r="B385" s="21">
        <v>3574</v>
      </c>
      <c r="C385" s="165" t="s">
        <v>365</v>
      </c>
      <c r="D385" s="145"/>
      <c r="E385" s="145"/>
      <c r="F385" s="145"/>
      <c r="G385" s="145"/>
      <c r="H385" s="145"/>
      <c r="I385" s="582"/>
      <c r="J385" s="582"/>
      <c r="K385" s="335"/>
      <c r="L385" s="108"/>
      <c r="M385" s="108"/>
    </row>
    <row r="386" spans="1:13" ht="12">
      <c r="A386" s="15"/>
      <c r="B386" s="140"/>
      <c r="C386" s="112" t="s">
        <v>703</v>
      </c>
      <c r="D386" s="123"/>
      <c r="E386" s="123"/>
      <c r="F386" s="123"/>
      <c r="G386" s="123"/>
      <c r="H386" s="123"/>
      <c r="I386" s="515"/>
      <c r="J386" s="515"/>
      <c r="K386" s="335"/>
      <c r="L386" s="108"/>
      <c r="M386" s="108"/>
    </row>
    <row r="387" spans="1:13" ht="12">
      <c r="A387" s="15"/>
      <c r="B387" s="140"/>
      <c r="C387" s="157" t="s">
        <v>704</v>
      </c>
      <c r="D387" s="123"/>
      <c r="E387" s="123"/>
      <c r="F387" s="123"/>
      <c r="G387" s="123"/>
      <c r="H387" s="123"/>
      <c r="I387" s="515"/>
      <c r="J387" s="515"/>
      <c r="K387" s="335"/>
      <c r="L387" s="108"/>
      <c r="M387" s="108"/>
    </row>
    <row r="388" spans="1:13" ht="12">
      <c r="A388" s="15"/>
      <c r="B388" s="140"/>
      <c r="C388" s="141" t="s">
        <v>290</v>
      </c>
      <c r="D388" s="123"/>
      <c r="E388" s="123"/>
      <c r="F388" s="123"/>
      <c r="G388" s="123"/>
      <c r="H388" s="123"/>
      <c r="I388" s="515"/>
      <c r="J388" s="515"/>
      <c r="K388" s="335"/>
      <c r="L388" s="108"/>
      <c r="M388" s="108"/>
    </row>
    <row r="389" spans="1:13" ht="12">
      <c r="A389" s="15"/>
      <c r="C389" s="10" t="s">
        <v>395</v>
      </c>
      <c r="D389" s="123"/>
      <c r="E389" s="123"/>
      <c r="F389" s="123">
        <v>1198</v>
      </c>
      <c r="G389" s="123">
        <v>2449</v>
      </c>
      <c r="H389" s="123">
        <v>2536</v>
      </c>
      <c r="I389" s="515"/>
      <c r="J389" s="580">
        <f>H389/G389</f>
        <v>1.0355247039608004</v>
      </c>
      <c r="K389" s="335"/>
      <c r="L389" s="108"/>
      <c r="M389" s="108"/>
    </row>
    <row r="390" spans="1:13" ht="12">
      <c r="A390" s="15"/>
      <c r="C390" s="10" t="s">
        <v>728</v>
      </c>
      <c r="D390" s="123"/>
      <c r="E390" s="123"/>
      <c r="F390" s="123"/>
      <c r="G390" s="123"/>
      <c r="H390" s="123"/>
      <c r="I390" s="515"/>
      <c r="J390" s="515"/>
      <c r="K390" s="343"/>
      <c r="L390" s="108"/>
      <c r="M390" s="108"/>
    </row>
    <row r="391" spans="1:13" ht="12.75" thickBot="1">
      <c r="A391" s="15"/>
      <c r="C391" s="118" t="s">
        <v>291</v>
      </c>
      <c r="D391" s="123"/>
      <c r="E391" s="123"/>
      <c r="F391" s="123"/>
      <c r="G391" s="123"/>
      <c r="H391" s="123"/>
      <c r="I391" s="581"/>
      <c r="J391" s="581"/>
      <c r="K391" s="339"/>
      <c r="L391" s="108"/>
      <c r="M391" s="108"/>
    </row>
    <row r="392" spans="1:13" ht="12.75" thickBot="1">
      <c r="A392" s="15"/>
      <c r="B392" s="87"/>
      <c r="C392" s="94" t="s">
        <v>209</v>
      </c>
      <c r="D392" s="138">
        <f>SUM(D386:D391)</f>
        <v>0</v>
      </c>
      <c r="E392" s="138">
        <f>SUM(E386:E391)</f>
        <v>0</v>
      </c>
      <c r="F392" s="138">
        <f>SUM(F386:F391)</f>
        <v>1198</v>
      </c>
      <c r="G392" s="138">
        <f>SUM(G386:G391)</f>
        <v>2449</v>
      </c>
      <c r="H392" s="138">
        <f>SUM(H386:H391)</f>
        <v>2536</v>
      </c>
      <c r="I392" s="583"/>
      <c r="J392" s="583">
        <f>H392/G392</f>
        <v>1.0355247039608004</v>
      </c>
      <c r="K392" s="337"/>
      <c r="L392" s="108"/>
      <c r="M392" s="108"/>
    </row>
    <row r="393" spans="1:13" ht="12">
      <c r="A393" s="15"/>
      <c r="B393" s="21">
        <v>3576</v>
      </c>
      <c r="C393" s="165" t="s">
        <v>856</v>
      </c>
      <c r="D393" s="145"/>
      <c r="E393" s="145"/>
      <c r="F393" s="145"/>
      <c r="G393" s="145"/>
      <c r="H393" s="145"/>
      <c r="I393" s="582"/>
      <c r="J393" s="582"/>
      <c r="K393" s="335"/>
      <c r="L393" s="108"/>
      <c r="M393" s="108"/>
    </row>
    <row r="394" spans="1:13" ht="12">
      <c r="A394" s="15"/>
      <c r="B394" s="140"/>
      <c r="C394" s="112" t="s">
        <v>703</v>
      </c>
      <c r="D394" s="123"/>
      <c r="E394" s="123"/>
      <c r="F394" s="123"/>
      <c r="G394" s="123"/>
      <c r="H394" s="123"/>
      <c r="I394" s="515"/>
      <c r="J394" s="515"/>
      <c r="K394" s="335"/>
      <c r="L394" s="108"/>
      <c r="M394" s="108"/>
    </row>
    <row r="395" spans="1:13" ht="12">
      <c r="A395" s="15"/>
      <c r="B395" s="140"/>
      <c r="C395" s="157" t="s">
        <v>704</v>
      </c>
      <c r="D395" s="123"/>
      <c r="E395" s="123"/>
      <c r="F395" s="123"/>
      <c r="G395" s="123"/>
      <c r="H395" s="123"/>
      <c r="I395" s="515"/>
      <c r="J395" s="515"/>
      <c r="K395" s="335"/>
      <c r="L395" s="108"/>
      <c r="M395" s="108"/>
    </row>
    <row r="396" spans="1:13" ht="12">
      <c r="A396" s="15"/>
      <c r="B396" s="140"/>
      <c r="C396" s="141" t="s">
        <v>290</v>
      </c>
      <c r="D396" s="123"/>
      <c r="E396" s="123"/>
      <c r="F396" s="123">
        <v>31</v>
      </c>
      <c r="G396" s="123">
        <v>31</v>
      </c>
      <c r="H396" s="123">
        <v>31</v>
      </c>
      <c r="I396" s="515"/>
      <c r="J396" s="580">
        <f>H396/G396</f>
        <v>1</v>
      </c>
      <c r="K396" s="335"/>
      <c r="L396" s="108"/>
      <c r="M396" s="108"/>
    </row>
    <row r="397" spans="1:13" ht="12">
      <c r="A397" s="15"/>
      <c r="C397" s="10" t="s">
        <v>99</v>
      </c>
      <c r="D397" s="123"/>
      <c r="E397" s="123">
        <v>327</v>
      </c>
      <c r="F397" s="123">
        <v>1010</v>
      </c>
      <c r="G397" s="123">
        <v>1010</v>
      </c>
      <c r="H397" s="123">
        <v>1037</v>
      </c>
      <c r="I397" s="515"/>
      <c r="J397" s="580">
        <f>H397/G397</f>
        <v>1.0267326732673268</v>
      </c>
      <c r="K397" s="335"/>
      <c r="L397" s="108"/>
      <c r="M397" s="108"/>
    </row>
    <row r="398" spans="1:13" ht="12">
      <c r="A398" s="15"/>
      <c r="C398" s="10" t="s">
        <v>728</v>
      </c>
      <c r="D398" s="123"/>
      <c r="E398" s="123"/>
      <c r="F398" s="123"/>
      <c r="G398" s="123"/>
      <c r="H398" s="123"/>
      <c r="I398" s="515"/>
      <c r="J398" s="515"/>
      <c r="K398" s="343"/>
      <c r="L398" s="108"/>
      <c r="M398" s="108"/>
    </row>
    <row r="399" spans="1:13" ht="12.75" thickBot="1">
      <c r="A399" s="15"/>
      <c r="C399" s="118" t="s">
        <v>291</v>
      </c>
      <c r="D399" s="123"/>
      <c r="E399" s="123"/>
      <c r="F399" s="123"/>
      <c r="G399" s="123"/>
      <c r="H399" s="123"/>
      <c r="I399" s="581"/>
      <c r="J399" s="581"/>
      <c r="K399" s="57"/>
      <c r="L399" s="108"/>
      <c r="M399" s="108"/>
    </row>
    <row r="400" spans="1:13" ht="12.75" thickBot="1">
      <c r="A400" s="15"/>
      <c r="B400" s="87"/>
      <c r="C400" s="94" t="s">
        <v>209</v>
      </c>
      <c r="D400" s="138">
        <f>SUM(D394:D399)</f>
        <v>0</v>
      </c>
      <c r="E400" s="138">
        <f>SUM(E394:E399)</f>
        <v>327</v>
      </c>
      <c r="F400" s="138">
        <f>SUM(F394:F399)</f>
        <v>1041</v>
      </c>
      <c r="G400" s="138">
        <f>SUM(G394:G399)</f>
        <v>1041</v>
      </c>
      <c r="H400" s="138">
        <f>SUM(H394:H399)</f>
        <v>1068</v>
      </c>
      <c r="I400" s="583"/>
      <c r="J400" s="583">
        <f>H400/G400</f>
        <v>1.0259365994236311</v>
      </c>
      <c r="K400" s="337"/>
      <c r="L400" s="108"/>
      <c r="M400" s="108"/>
    </row>
    <row r="401" spans="1:13" ht="12">
      <c r="A401" s="15"/>
      <c r="B401" s="21">
        <v>3579</v>
      </c>
      <c r="C401" s="165" t="s">
        <v>791</v>
      </c>
      <c r="D401" s="145"/>
      <c r="E401" s="145"/>
      <c r="F401" s="145"/>
      <c r="G401" s="145"/>
      <c r="H401" s="145"/>
      <c r="I401" s="582"/>
      <c r="J401" s="582"/>
      <c r="K401" s="335"/>
      <c r="L401" s="108"/>
      <c r="M401" s="108"/>
    </row>
    <row r="402" spans="1:13" ht="12">
      <c r="A402" s="111"/>
      <c r="C402" s="112" t="s">
        <v>703</v>
      </c>
      <c r="D402" s="123"/>
      <c r="E402" s="123"/>
      <c r="F402" s="123"/>
      <c r="G402" s="123"/>
      <c r="H402" s="123"/>
      <c r="I402" s="515"/>
      <c r="J402" s="515"/>
      <c r="K402" s="335"/>
      <c r="L402" s="108"/>
      <c r="M402" s="108"/>
    </row>
    <row r="403" spans="1:13" ht="12">
      <c r="A403" s="111"/>
      <c r="C403" s="157" t="s">
        <v>704</v>
      </c>
      <c r="D403" s="123"/>
      <c r="E403" s="123"/>
      <c r="F403" s="123"/>
      <c r="G403" s="123"/>
      <c r="H403" s="123"/>
      <c r="I403" s="515"/>
      <c r="J403" s="515"/>
      <c r="K403" s="335"/>
      <c r="L403" s="108"/>
      <c r="M403" s="108"/>
    </row>
    <row r="404" spans="1:13" ht="12">
      <c r="A404" s="111"/>
      <c r="C404" s="141" t="s">
        <v>290</v>
      </c>
      <c r="D404" s="123"/>
      <c r="E404" s="123"/>
      <c r="F404" s="123"/>
      <c r="G404" s="123"/>
      <c r="H404" s="123"/>
      <c r="I404" s="515"/>
      <c r="J404" s="515"/>
      <c r="K404" s="335"/>
      <c r="L404" s="108"/>
      <c r="M404" s="108"/>
    </row>
    <row r="405" spans="1:13" ht="12">
      <c r="A405" s="111"/>
      <c r="C405" s="10" t="s">
        <v>395</v>
      </c>
      <c r="D405" s="123">
        <v>38000</v>
      </c>
      <c r="E405" s="123">
        <v>38000</v>
      </c>
      <c r="F405" s="123">
        <v>38000</v>
      </c>
      <c r="G405" s="123">
        <v>38000</v>
      </c>
      <c r="H405" s="123">
        <v>38000</v>
      </c>
      <c r="I405" s="580">
        <f>H405/D405</f>
        <v>1</v>
      </c>
      <c r="J405" s="580">
        <f>H405/G405</f>
        <v>1</v>
      </c>
      <c r="K405" s="335"/>
      <c r="L405" s="108"/>
      <c r="M405" s="108"/>
    </row>
    <row r="406" spans="1:13" ht="12">
      <c r="A406" s="111"/>
      <c r="C406" s="10" t="s">
        <v>728</v>
      </c>
      <c r="D406" s="123"/>
      <c r="E406" s="123"/>
      <c r="F406" s="123"/>
      <c r="G406" s="123"/>
      <c r="H406" s="123"/>
      <c r="I406" s="515"/>
      <c r="J406" s="515"/>
      <c r="K406" s="343"/>
      <c r="L406" s="108"/>
      <c r="M406" s="108"/>
    </row>
    <row r="407" spans="1:13" ht="12.75" thickBot="1">
      <c r="A407" s="111"/>
      <c r="C407" s="118" t="s">
        <v>291</v>
      </c>
      <c r="D407" s="123"/>
      <c r="E407" s="123"/>
      <c r="F407" s="123"/>
      <c r="G407" s="123"/>
      <c r="H407" s="123"/>
      <c r="I407" s="581"/>
      <c r="J407" s="581"/>
      <c r="K407" s="57"/>
      <c r="L407" s="108"/>
      <c r="M407" s="108"/>
    </row>
    <row r="408" spans="1:13" ht="14.25" customHeight="1" thickBot="1">
      <c r="A408" s="15"/>
      <c r="B408" s="87"/>
      <c r="C408" s="94" t="s">
        <v>209</v>
      </c>
      <c r="D408" s="138">
        <f>SUM(D402:D407)</f>
        <v>38000</v>
      </c>
      <c r="E408" s="138">
        <f>SUM(E402:E407)</f>
        <v>38000</v>
      </c>
      <c r="F408" s="138">
        <f>SUM(F402:F407)</f>
        <v>38000</v>
      </c>
      <c r="G408" s="138">
        <f>SUM(G402:G407)</f>
        <v>38000</v>
      </c>
      <c r="H408" s="138">
        <f>SUM(H402:H407)</f>
        <v>38000</v>
      </c>
      <c r="I408" s="583">
        <f>H408/D408</f>
        <v>1</v>
      </c>
      <c r="J408" s="583">
        <f>H408/G408</f>
        <v>1</v>
      </c>
      <c r="K408" s="337"/>
      <c r="L408" s="108"/>
      <c r="M408" s="108"/>
    </row>
    <row r="409" spans="1:13" ht="12">
      <c r="A409" s="15"/>
      <c r="B409" s="21">
        <v>3582</v>
      </c>
      <c r="C409" s="165" t="s">
        <v>793</v>
      </c>
      <c r="D409" s="145"/>
      <c r="E409" s="145"/>
      <c r="F409" s="145"/>
      <c r="G409" s="145"/>
      <c r="H409" s="145"/>
      <c r="I409" s="582"/>
      <c r="J409" s="582"/>
      <c r="K409" s="335"/>
      <c r="L409" s="108"/>
      <c r="M409" s="108"/>
    </row>
    <row r="410" spans="1:13" ht="12" customHeight="1">
      <c r="A410" s="111"/>
      <c r="C410" s="112" t="s">
        <v>703</v>
      </c>
      <c r="D410" s="123"/>
      <c r="E410" s="123"/>
      <c r="F410" s="123"/>
      <c r="G410" s="123"/>
      <c r="H410" s="123"/>
      <c r="I410" s="515"/>
      <c r="J410" s="515"/>
      <c r="K410" s="335"/>
      <c r="L410" s="108"/>
      <c r="M410" s="108"/>
    </row>
    <row r="411" spans="1:13" ht="12" customHeight="1">
      <c r="A411" s="111"/>
      <c r="C411" s="157" t="s">
        <v>704</v>
      </c>
      <c r="D411" s="123"/>
      <c r="E411" s="123"/>
      <c r="F411" s="123"/>
      <c r="G411" s="123"/>
      <c r="H411" s="123"/>
      <c r="I411" s="515"/>
      <c r="J411" s="515"/>
      <c r="K411" s="335"/>
      <c r="L411" s="108"/>
      <c r="M411" s="108"/>
    </row>
    <row r="412" spans="1:13" ht="12" customHeight="1">
      <c r="A412" s="111"/>
      <c r="B412" s="140"/>
      <c r="C412" s="141" t="s">
        <v>290</v>
      </c>
      <c r="D412" s="123"/>
      <c r="E412" s="123"/>
      <c r="F412" s="123"/>
      <c r="G412" s="123"/>
      <c r="H412" s="123"/>
      <c r="I412" s="515"/>
      <c r="J412" s="515"/>
      <c r="K412" s="335"/>
      <c r="L412" s="108"/>
      <c r="M412" s="108"/>
    </row>
    <row r="413" spans="1:13" ht="12" customHeight="1">
      <c r="A413" s="111"/>
      <c r="B413" s="140"/>
      <c r="C413" s="10" t="s">
        <v>395</v>
      </c>
      <c r="D413" s="123">
        <v>2000</v>
      </c>
      <c r="E413" s="123">
        <v>10184</v>
      </c>
      <c r="F413" s="123">
        <v>15118</v>
      </c>
      <c r="G413" s="123">
        <v>18922</v>
      </c>
      <c r="H413" s="123">
        <v>20299</v>
      </c>
      <c r="I413" s="580">
        <f>H413/D413</f>
        <v>10.1495</v>
      </c>
      <c r="J413" s="580">
        <f>H413/G413</f>
        <v>1.0727724342035725</v>
      </c>
      <c r="K413" s="335"/>
      <c r="L413" s="108"/>
      <c r="M413" s="108"/>
    </row>
    <row r="414" spans="1:13" ht="12" customHeight="1">
      <c r="A414" s="111"/>
      <c r="B414" s="140"/>
      <c r="C414" s="10" t="s">
        <v>728</v>
      </c>
      <c r="D414" s="123"/>
      <c r="E414" s="123"/>
      <c r="F414" s="123"/>
      <c r="G414" s="123"/>
      <c r="H414" s="123"/>
      <c r="I414" s="515"/>
      <c r="J414" s="515"/>
      <c r="K414" s="343"/>
      <c r="L414" s="108"/>
      <c r="M414" s="108"/>
    </row>
    <row r="415" spans="1:13" ht="12" customHeight="1" thickBot="1">
      <c r="A415" s="111"/>
      <c r="B415" s="140"/>
      <c r="C415" s="118" t="s">
        <v>291</v>
      </c>
      <c r="D415" s="123"/>
      <c r="E415" s="123"/>
      <c r="F415" s="123"/>
      <c r="G415" s="123"/>
      <c r="H415" s="123"/>
      <c r="I415" s="581"/>
      <c r="J415" s="581"/>
      <c r="K415" s="57"/>
      <c r="L415" s="108"/>
      <c r="M415" s="108"/>
    </row>
    <row r="416" spans="1:13" ht="12.75" thickBot="1">
      <c r="A416" s="86"/>
      <c r="B416" s="87"/>
      <c r="C416" s="94" t="s">
        <v>209</v>
      </c>
      <c r="D416" s="138">
        <f>SUM(D410:D415)</f>
        <v>2000</v>
      </c>
      <c r="E416" s="138">
        <f>SUM(E410:E415)</f>
        <v>10184</v>
      </c>
      <c r="F416" s="138">
        <f>SUM(F410:F415)</f>
        <v>15118</v>
      </c>
      <c r="G416" s="138">
        <f>SUM(G410:G415)</f>
        <v>18922</v>
      </c>
      <c r="H416" s="138">
        <f>SUM(H410:H415)</f>
        <v>20299</v>
      </c>
      <c r="I416" s="583">
        <f>H416/D416</f>
        <v>10.1495</v>
      </c>
      <c r="J416" s="583">
        <f>H416/G416</f>
        <v>1.0727724342035725</v>
      </c>
      <c r="K416" s="337"/>
      <c r="L416" s="108"/>
      <c r="M416" s="108"/>
    </row>
    <row r="417" spans="1:13" ht="12">
      <c r="A417" s="15"/>
      <c r="B417" s="21">
        <v>3583</v>
      </c>
      <c r="C417" s="165" t="s">
        <v>336</v>
      </c>
      <c r="D417" s="145"/>
      <c r="E417" s="145"/>
      <c r="F417" s="145"/>
      <c r="G417" s="145"/>
      <c r="H417" s="145"/>
      <c r="I417" s="582"/>
      <c r="J417" s="582"/>
      <c r="K417" s="335"/>
      <c r="L417" s="108"/>
      <c r="M417" s="108"/>
    </row>
    <row r="418" spans="1:13" ht="12">
      <c r="A418" s="15"/>
      <c r="C418" s="112" t="s">
        <v>703</v>
      </c>
      <c r="D418" s="123"/>
      <c r="E418" s="123"/>
      <c r="F418" s="123"/>
      <c r="G418" s="123"/>
      <c r="H418" s="123"/>
      <c r="I418" s="515"/>
      <c r="J418" s="515"/>
      <c r="K418" s="335"/>
      <c r="L418" s="108"/>
      <c r="M418" s="108"/>
    </row>
    <row r="419" spans="1:13" ht="12">
      <c r="A419" s="15"/>
      <c r="C419" s="157" t="s">
        <v>704</v>
      </c>
      <c r="D419" s="123"/>
      <c r="E419" s="123"/>
      <c r="F419" s="123"/>
      <c r="G419" s="123"/>
      <c r="H419" s="123"/>
      <c r="I419" s="515"/>
      <c r="J419" s="515"/>
      <c r="K419" s="335"/>
      <c r="L419" s="108"/>
      <c r="M419" s="108"/>
    </row>
    <row r="420" spans="1:13" ht="12">
      <c r="A420" s="15"/>
      <c r="B420" s="140"/>
      <c r="C420" s="141" t="s">
        <v>290</v>
      </c>
      <c r="D420" s="123"/>
      <c r="E420" s="123"/>
      <c r="F420" s="123">
        <v>333</v>
      </c>
      <c r="G420" s="123">
        <v>333</v>
      </c>
      <c r="H420" s="123">
        <v>333</v>
      </c>
      <c r="I420" s="515"/>
      <c r="J420" s="580">
        <f>H420/G420</f>
        <v>1</v>
      </c>
      <c r="K420" s="335"/>
      <c r="L420" s="108"/>
      <c r="M420" s="108"/>
    </row>
    <row r="421" spans="1:13" ht="12">
      <c r="A421" s="15"/>
      <c r="B421" s="140"/>
      <c r="C421" s="10" t="s">
        <v>395</v>
      </c>
      <c r="D421" s="123"/>
      <c r="E421" s="123"/>
      <c r="F421" s="123"/>
      <c r="G421" s="123"/>
      <c r="H421" s="123"/>
      <c r="I421" s="515"/>
      <c r="J421" s="515"/>
      <c r="K421" s="335"/>
      <c r="L421" s="108"/>
      <c r="M421" s="108"/>
    </row>
    <row r="422" spans="1:13" ht="12">
      <c r="A422" s="15"/>
      <c r="B422" s="140"/>
      <c r="C422" s="10" t="s">
        <v>728</v>
      </c>
      <c r="D422" s="123"/>
      <c r="E422" s="123"/>
      <c r="F422" s="123"/>
      <c r="G422" s="123"/>
      <c r="H422" s="123"/>
      <c r="I422" s="515"/>
      <c r="J422" s="515"/>
      <c r="K422" s="343"/>
      <c r="L422" s="108"/>
      <c r="M422" s="108"/>
    </row>
    <row r="423" spans="1:13" ht="12.75" thickBot="1">
      <c r="A423" s="15"/>
      <c r="B423" s="140"/>
      <c r="C423" s="118" t="s">
        <v>291</v>
      </c>
      <c r="D423" s="123"/>
      <c r="E423" s="123"/>
      <c r="F423" s="123"/>
      <c r="G423" s="123"/>
      <c r="H423" s="123"/>
      <c r="I423" s="581"/>
      <c r="J423" s="581"/>
      <c r="K423" s="57"/>
      <c r="L423" s="108"/>
      <c r="M423" s="108"/>
    </row>
    <row r="424" spans="1:13" ht="12.75" thickBot="1">
      <c r="A424" s="15"/>
      <c r="B424" s="87"/>
      <c r="C424" s="94" t="s">
        <v>209</v>
      </c>
      <c r="D424" s="138">
        <f>SUM(D418:D423)</f>
        <v>0</v>
      </c>
      <c r="E424" s="138">
        <f>SUM(E418:E423)</f>
        <v>0</v>
      </c>
      <c r="F424" s="138">
        <f>SUM(F418:F423)</f>
        <v>333</v>
      </c>
      <c r="G424" s="138">
        <f>SUM(G418:G423)</f>
        <v>333</v>
      </c>
      <c r="H424" s="138">
        <f>SUM(H418:H423)</f>
        <v>333</v>
      </c>
      <c r="I424" s="583"/>
      <c r="J424" s="583">
        <f>H424/G424</f>
        <v>1</v>
      </c>
      <c r="K424" s="337"/>
      <c r="L424" s="108"/>
      <c r="M424" s="108"/>
    </row>
    <row r="425" spans="1:13" ht="12">
      <c r="A425" s="15"/>
      <c r="B425" s="21">
        <v>3584</v>
      </c>
      <c r="C425" s="165" t="s">
        <v>337</v>
      </c>
      <c r="D425" s="145"/>
      <c r="E425" s="145"/>
      <c r="F425" s="145"/>
      <c r="G425" s="145"/>
      <c r="H425" s="145"/>
      <c r="I425" s="582"/>
      <c r="J425" s="582"/>
      <c r="K425" s="335"/>
      <c r="L425" s="108"/>
      <c r="M425" s="108"/>
    </row>
    <row r="426" spans="1:13" ht="12">
      <c r="A426" s="15"/>
      <c r="C426" s="112" t="s">
        <v>703</v>
      </c>
      <c r="D426" s="123"/>
      <c r="E426" s="123"/>
      <c r="F426" s="123"/>
      <c r="G426" s="123"/>
      <c r="H426" s="123"/>
      <c r="I426" s="515"/>
      <c r="J426" s="515"/>
      <c r="K426" s="335"/>
      <c r="L426" s="108"/>
      <c r="M426" s="108"/>
    </row>
    <row r="427" spans="1:13" ht="12">
      <c r="A427" s="15"/>
      <c r="C427" s="157" t="s">
        <v>704</v>
      </c>
      <c r="D427" s="123"/>
      <c r="E427" s="123"/>
      <c r="F427" s="123"/>
      <c r="G427" s="123"/>
      <c r="H427" s="123"/>
      <c r="I427" s="515"/>
      <c r="J427" s="515"/>
      <c r="K427" s="335"/>
      <c r="L427" s="108"/>
      <c r="M427" s="108"/>
    </row>
    <row r="428" spans="1:13" ht="12">
      <c r="A428" s="15"/>
      <c r="B428" s="140"/>
      <c r="C428" s="141" t="s">
        <v>290</v>
      </c>
      <c r="D428" s="123"/>
      <c r="E428" s="123"/>
      <c r="F428" s="123">
        <v>293</v>
      </c>
      <c r="G428" s="123">
        <v>293</v>
      </c>
      <c r="H428" s="123">
        <v>293</v>
      </c>
      <c r="I428" s="515"/>
      <c r="J428" s="580">
        <f>H428/G428</f>
        <v>1</v>
      </c>
      <c r="K428" s="335"/>
      <c r="L428" s="108"/>
      <c r="M428" s="108"/>
    </row>
    <row r="429" spans="1:13" ht="12">
      <c r="A429" s="15"/>
      <c r="B429" s="140"/>
      <c r="C429" s="10" t="s">
        <v>395</v>
      </c>
      <c r="D429" s="123"/>
      <c r="E429" s="123"/>
      <c r="F429" s="123"/>
      <c r="G429" s="123"/>
      <c r="H429" s="123"/>
      <c r="I429" s="515"/>
      <c r="J429" s="515"/>
      <c r="K429" s="335"/>
      <c r="L429" s="108"/>
      <c r="M429" s="108"/>
    </row>
    <row r="430" spans="1:13" ht="12">
      <c r="A430" s="15"/>
      <c r="B430" s="140"/>
      <c r="C430" s="10" t="s">
        <v>728</v>
      </c>
      <c r="D430" s="123"/>
      <c r="E430" s="123"/>
      <c r="F430" s="123"/>
      <c r="G430" s="123"/>
      <c r="H430" s="123"/>
      <c r="I430" s="515"/>
      <c r="J430" s="515"/>
      <c r="K430" s="343"/>
      <c r="L430" s="108"/>
      <c r="M430" s="108"/>
    </row>
    <row r="431" spans="1:13" ht="12.75" thickBot="1">
      <c r="A431" s="15"/>
      <c r="B431" s="140"/>
      <c r="C431" s="118" t="s">
        <v>291</v>
      </c>
      <c r="D431" s="123"/>
      <c r="E431" s="123"/>
      <c r="F431" s="123"/>
      <c r="G431" s="123"/>
      <c r="H431" s="123"/>
      <c r="I431" s="581"/>
      <c r="J431" s="581"/>
      <c r="K431" s="57"/>
      <c r="L431" s="108"/>
      <c r="M431" s="108"/>
    </row>
    <row r="432" spans="1:13" ht="12.75" thickBot="1">
      <c r="A432" s="15"/>
      <c r="B432" s="87"/>
      <c r="C432" s="94" t="s">
        <v>209</v>
      </c>
      <c r="D432" s="138">
        <f>SUM(D426:D431)</f>
        <v>0</v>
      </c>
      <c r="E432" s="138">
        <f>SUM(E426:E431)</f>
        <v>0</v>
      </c>
      <c r="F432" s="138">
        <f>SUM(F426:F431)</f>
        <v>293</v>
      </c>
      <c r="G432" s="138">
        <f>SUM(G426:G431)</f>
        <v>293</v>
      </c>
      <c r="H432" s="138">
        <f>SUM(H426:H431)</f>
        <v>293</v>
      </c>
      <c r="I432" s="583"/>
      <c r="J432" s="583">
        <f>H432/G432</f>
        <v>1</v>
      </c>
      <c r="K432" s="337"/>
      <c r="L432" s="108"/>
      <c r="M432" s="108"/>
    </row>
    <row r="433" spans="1:13" ht="12">
      <c r="A433" s="15"/>
      <c r="B433" s="21">
        <v>3585</v>
      </c>
      <c r="C433" s="165" t="s">
        <v>854</v>
      </c>
      <c r="D433" s="145"/>
      <c r="E433" s="145"/>
      <c r="F433" s="145"/>
      <c r="G433" s="145"/>
      <c r="H433" s="145"/>
      <c r="I433" s="582"/>
      <c r="J433" s="582"/>
      <c r="K433" s="335"/>
      <c r="L433" s="108"/>
      <c r="M433" s="108"/>
    </row>
    <row r="434" spans="1:13" ht="12">
      <c r="A434" s="15"/>
      <c r="C434" s="112" t="s">
        <v>703</v>
      </c>
      <c r="D434" s="123"/>
      <c r="E434" s="123"/>
      <c r="F434" s="123"/>
      <c r="G434" s="123"/>
      <c r="H434" s="123"/>
      <c r="I434" s="515"/>
      <c r="J434" s="515"/>
      <c r="K434" s="335"/>
      <c r="L434" s="108"/>
      <c r="M434" s="108"/>
    </row>
    <row r="435" spans="1:13" ht="12">
      <c r="A435" s="15"/>
      <c r="C435" s="157" t="s">
        <v>704</v>
      </c>
      <c r="D435" s="123"/>
      <c r="E435" s="123"/>
      <c r="F435" s="123"/>
      <c r="G435" s="123"/>
      <c r="H435" s="123"/>
      <c r="I435" s="515"/>
      <c r="J435" s="515"/>
      <c r="K435" s="335"/>
      <c r="L435" s="108"/>
      <c r="M435" s="108"/>
    </row>
    <row r="436" spans="1:13" ht="12">
      <c r="A436" s="15"/>
      <c r="B436" s="140"/>
      <c r="C436" s="141" t="s">
        <v>290</v>
      </c>
      <c r="D436" s="123"/>
      <c r="E436" s="123"/>
      <c r="F436" s="123"/>
      <c r="G436" s="123"/>
      <c r="H436" s="123">
        <v>2</v>
      </c>
      <c r="I436" s="515"/>
      <c r="J436" s="515"/>
      <c r="K436" s="335"/>
      <c r="L436" s="108"/>
      <c r="M436" s="108"/>
    </row>
    <row r="437" spans="1:13" ht="12">
      <c r="A437" s="15"/>
      <c r="B437" s="140"/>
      <c r="C437" s="10" t="s">
        <v>395</v>
      </c>
      <c r="D437" s="123"/>
      <c r="E437" s="123">
        <v>1775</v>
      </c>
      <c r="F437" s="123">
        <v>1983</v>
      </c>
      <c r="G437" s="123">
        <v>2103</v>
      </c>
      <c r="H437" s="123">
        <v>2440</v>
      </c>
      <c r="I437" s="515"/>
      <c r="J437" s="580">
        <f>H437/G437</f>
        <v>1.1602472658107466</v>
      </c>
      <c r="K437" s="335"/>
      <c r="L437" s="108"/>
      <c r="M437" s="108"/>
    </row>
    <row r="438" spans="1:13" ht="12">
      <c r="A438" s="15"/>
      <c r="B438" s="140"/>
      <c r="C438" s="10" t="s">
        <v>728</v>
      </c>
      <c r="D438" s="123"/>
      <c r="E438" s="123"/>
      <c r="F438" s="123"/>
      <c r="G438" s="123"/>
      <c r="H438" s="123"/>
      <c r="I438" s="515"/>
      <c r="J438" s="515"/>
      <c r="K438" s="343"/>
      <c r="L438" s="108"/>
      <c r="M438" s="108"/>
    </row>
    <row r="439" spans="1:13" ht="12.75" thickBot="1">
      <c r="A439" s="15"/>
      <c r="B439" s="140"/>
      <c r="C439" s="118" t="s">
        <v>291</v>
      </c>
      <c r="D439" s="123"/>
      <c r="E439" s="123"/>
      <c r="F439" s="123"/>
      <c r="G439" s="123"/>
      <c r="H439" s="123"/>
      <c r="I439" s="581"/>
      <c r="J439" s="581"/>
      <c r="K439" s="339"/>
      <c r="L439" s="108"/>
      <c r="M439" s="108"/>
    </row>
    <row r="440" spans="1:13" ht="12.75" thickBot="1">
      <c r="A440" s="15"/>
      <c r="B440" s="87"/>
      <c r="C440" s="94" t="s">
        <v>209</v>
      </c>
      <c r="D440" s="138">
        <f>SUM(D434:D439)</f>
        <v>0</v>
      </c>
      <c r="E440" s="138">
        <f>SUM(E434:E439)</f>
        <v>1775</v>
      </c>
      <c r="F440" s="138">
        <f>SUM(F434:F439)</f>
        <v>1983</v>
      </c>
      <c r="G440" s="138">
        <f>SUM(G434:G439)</f>
        <v>2103</v>
      </c>
      <c r="H440" s="138">
        <f>SUM(H434:H439)</f>
        <v>2442</v>
      </c>
      <c r="I440" s="583"/>
      <c r="J440" s="583">
        <f>H440/G440</f>
        <v>1.1611982881597718</v>
      </c>
      <c r="K440" s="57"/>
      <c r="L440" s="108"/>
      <c r="M440" s="108"/>
    </row>
    <row r="441" spans="1:13" ht="12">
      <c r="A441" s="15"/>
      <c r="B441" s="84">
        <v>3586</v>
      </c>
      <c r="C441" s="168" t="s">
        <v>850</v>
      </c>
      <c r="D441" s="160"/>
      <c r="E441" s="160"/>
      <c r="F441" s="160"/>
      <c r="G441" s="160"/>
      <c r="H441" s="160"/>
      <c r="I441" s="582"/>
      <c r="J441" s="582"/>
      <c r="K441" s="335"/>
      <c r="L441" s="108"/>
      <c r="M441" s="108"/>
    </row>
    <row r="442" spans="1:13" ht="12">
      <c r="A442" s="15"/>
      <c r="B442" s="15"/>
      <c r="C442" s="112" t="s">
        <v>703</v>
      </c>
      <c r="D442" s="79"/>
      <c r="E442" s="79"/>
      <c r="F442" s="79"/>
      <c r="G442" s="79"/>
      <c r="H442" s="79"/>
      <c r="I442" s="515"/>
      <c r="J442" s="515"/>
      <c r="K442" s="335"/>
      <c r="L442" s="108"/>
      <c r="M442" s="108"/>
    </row>
    <row r="443" spans="1:13" ht="12">
      <c r="A443" s="15"/>
      <c r="B443" s="15"/>
      <c r="C443" s="157" t="s">
        <v>704</v>
      </c>
      <c r="D443" s="79"/>
      <c r="E443" s="79"/>
      <c r="F443" s="79"/>
      <c r="G443" s="79"/>
      <c r="H443" s="79"/>
      <c r="I443" s="515"/>
      <c r="J443" s="515"/>
      <c r="K443" s="335"/>
      <c r="L443" s="108"/>
      <c r="M443" s="108"/>
    </row>
    <row r="444" spans="1:13" ht="12">
      <c r="A444" s="15"/>
      <c r="B444" s="15"/>
      <c r="C444" s="141" t="s">
        <v>290</v>
      </c>
      <c r="D444" s="277">
        <v>345</v>
      </c>
      <c r="E444" s="277">
        <v>390</v>
      </c>
      <c r="F444" s="277">
        <v>390</v>
      </c>
      <c r="G444" s="277">
        <v>390</v>
      </c>
      <c r="H444" s="277">
        <v>390</v>
      </c>
      <c r="I444" s="580">
        <f>H444/D444</f>
        <v>1.1304347826086956</v>
      </c>
      <c r="J444" s="580">
        <f>H444/G444</f>
        <v>1</v>
      </c>
      <c r="K444" s="335"/>
      <c r="L444" s="108"/>
      <c r="M444" s="108"/>
    </row>
    <row r="445" spans="1:13" ht="12">
      <c r="A445" s="15"/>
      <c r="B445" s="15"/>
      <c r="C445" s="10" t="s">
        <v>395</v>
      </c>
      <c r="D445" s="79"/>
      <c r="E445" s="79"/>
      <c r="F445" s="79"/>
      <c r="G445" s="79"/>
      <c r="H445" s="79"/>
      <c r="I445" s="515"/>
      <c r="J445" s="515"/>
      <c r="K445" s="335"/>
      <c r="L445" s="108"/>
      <c r="M445" s="108"/>
    </row>
    <row r="446" spans="1:13" ht="12">
      <c r="A446" s="15"/>
      <c r="B446" s="15"/>
      <c r="C446" s="10" t="s">
        <v>728</v>
      </c>
      <c r="D446" s="79"/>
      <c r="E446" s="79"/>
      <c r="F446" s="79"/>
      <c r="G446" s="79"/>
      <c r="H446" s="79"/>
      <c r="I446" s="515"/>
      <c r="J446" s="515"/>
      <c r="K446" s="343"/>
      <c r="L446" s="108"/>
      <c r="M446" s="108"/>
    </row>
    <row r="447" spans="1:13" ht="12.75" thickBot="1">
      <c r="A447" s="15"/>
      <c r="B447" s="15"/>
      <c r="C447" s="118" t="s">
        <v>291</v>
      </c>
      <c r="D447" s="166"/>
      <c r="E447" s="166"/>
      <c r="F447" s="166"/>
      <c r="G447" s="166"/>
      <c r="H447" s="166"/>
      <c r="I447" s="581"/>
      <c r="J447" s="581"/>
      <c r="K447" s="57"/>
      <c r="L447" s="108"/>
      <c r="M447" s="108"/>
    </row>
    <row r="448" spans="1:13" ht="12.75" thickBot="1">
      <c r="A448" s="15"/>
      <c r="B448" s="86"/>
      <c r="C448" s="94" t="s">
        <v>209</v>
      </c>
      <c r="D448" s="138">
        <f>SUM(D442:D447)</f>
        <v>345</v>
      </c>
      <c r="E448" s="138">
        <f>SUM(E442:E447)</f>
        <v>390</v>
      </c>
      <c r="F448" s="138">
        <f>SUM(F442:F447)</f>
        <v>390</v>
      </c>
      <c r="G448" s="138">
        <f>SUM(G442:G447)</f>
        <v>390</v>
      </c>
      <c r="H448" s="138">
        <f>SUM(H442:H447)</f>
        <v>390</v>
      </c>
      <c r="I448" s="583">
        <f>H448/D448</f>
        <v>1.1304347826086956</v>
      </c>
      <c r="J448" s="583">
        <f>H448/G448</f>
        <v>1</v>
      </c>
      <c r="K448" s="337"/>
      <c r="L448" s="108"/>
      <c r="M448" s="108"/>
    </row>
    <row r="449" spans="1:13" ht="12">
      <c r="A449" s="15"/>
      <c r="B449" s="84">
        <v>3587</v>
      </c>
      <c r="C449" s="168" t="s">
        <v>408</v>
      </c>
      <c r="D449" s="160"/>
      <c r="E449" s="160"/>
      <c r="F449" s="160"/>
      <c r="G449" s="160"/>
      <c r="H449" s="160"/>
      <c r="I449" s="582"/>
      <c r="J449" s="582"/>
      <c r="K449" s="335"/>
      <c r="L449" s="108"/>
      <c r="M449" s="108"/>
    </row>
    <row r="450" spans="1:13" ht="12">
      <c r="A450" s="15"/>
      <c r="B450" s="15"/>
      <c r="C450" s="112" t="s">
        <v>703</v>
      </c>
      <c r="D450" s="79"/>
      <c r="E450" s="79"/>
      <c r="F450" s="79"/>
      <c r="G450" s="79"/>
      <c r="H450" s="79"/>
      <c r="I450" s="515"/>
      <c r="J450" s="515"/>
      <c r="K450" s="335"/>
      <c r="L450" s="108"/>
      <c r="M450" s="108"/>
    </row>
    <row r="451" spans="1:13" ht="12">
      <c r="A451" s="15"/>
      <c r="B451" s="15"/>
      <c r="C451" s="157" t="s">
        <v>704</v>
      </c>
      <c r="D451" s="79"/>
      <c r="E451" s="79"/>
      <c r="F451" s="79"/>
      <c r="G451" s="79"/>
      <c r="H451" s="79"/>
      <c r="I451" s="515"/>
      <c r="J451" s="515"/>
      <c r="K451" s="335"/>
      <c r="L451" s="108"/>
      <c r="M451" s="108"/>
    </row>
    <row r="452" spans="1:13" ht="12">
      <c r="A452" s="15"/>
      <c r="B452" s="15"/>
      <c r="C452" s="141" t="s">
        <v>290</v>
      </c>
      <c r="D452" s="277"/>
      <c r="E452" s="277">
        <v>150</v>
      </c>
      <c r="F452" s="277">
        <v>150</v>
      </c>
      <c r="G452" s="277">
        <v>150</v>
      </c>
      <c r="H452" s="277">
        <v>150</v>
      </c>
      <c r="I452" s="515"/>
      <c r="J452" s="580">
        <f>H452/G452</f>
        <v>1</v>
      </c>
      <c r="K452" s="335"/>
      <c r="L452" s="108"/>
      <c r="M452" s="108"/>
    </row>
    <row r="453" spans="1:13" ht="12">
      <c r="A453" s="15"/>
      <c r="B453" s="15"/>
      <c r="C453" s="10" t="s">
        <v>99</v>
      </c>
      <c r="D453" s="79"/>
      <c r="E453" s="79"/>
      <c r="F453" s="79"/>
      <c r="G453" s="79"/>
      <c r="H453" s="79"/>
      <c r="I453" s="515"/>
      <c r="J453" s="515"/>
      <c r="K453" s="335"/>
      <c r="L453" s="108"/>
      <c r="M453" s="108"/>
    </row>
    <row r="454" spans="1:13" ht="12">
      <c r="A454" s="15"/>
      <c r="B454" s="15"/>
      <c r="C454" s="10" t="s">
        <v>728</v>
      </c>
      <c r="D454" s="79"/>
      <c r="E454" s="79"/>
      <c r="F454" s="79"/>
      <c r="G454" s="79"/>
      <c r="H454" s="79"/>
      <c r="I454" s="515"/>
      <c r="J454" s="515"/>
      <c r="K454" s="343"/>
      <c r="L454" s="108"/>
      <c r="M454" s="108"/>
    </row>
    <row r="455" spans="1:13" ht="12.75" thickBot="1">
      <c r="A455" s="15"/>
      <c r="B455" s="15"/>
      <c r="C455" s="118" t="s">
        <v>291</v>
      </c>
      <c r="D455" s="166"/>
      <c r="E455" s="166"/>
      <c r="F455" s="166"/>
      <c r="G455" s="166"/>
      <c r="H455" s="166"/>
      <c r="I455" s="581"/>
      <c r="J455" s="581"/>
      <c r="K455" s="339"/>
      <c r="L455" s="108"/>
      <c r="M455" s="108"/>
    </row>
    <row r="456" spans="1:13" ht="12.75" thickBot="1">
      <c r="A456" s="86"/>
      <c r="B456" s="86"/>
      <c r="C456" s="94" t="s">
        <v>209</v>
      </c>
      <c r="D456" s="138">
        <f>SUM(D450:D455)</f>
        <v>0</v>
      </c>
      <c r="E456" s="138">
        <f>SUM(E450:E455)</f>
        <v>150</v>
      </c>
      <c r="F456" s="138">
        <f>SUM(F450:F455)</f>
        <v>150</v>
      </c>
      <c r="G456" s="138">
        <f>SUM(G450:G455)</f>
        <v>150</v>
      </c>
      <c r="H456" s="138">
        <f>SUM(H450:H455)</f>
        <v>150</v>
      </c>
      <c r="I456" s="583"/>
      <c r="J456" s="583">
        <f>H456/G456</f>
        <v>1</v>
      </c>
      <c r="K456" s="57"/>
      <c r="L456" s="108"/>
      <c r="M456" s="108"/>
    </row>
    <row r="457" spans="1:13" ht="12">
      <c r="A457" s="15"/>
      <c r="B457" s="21">
        <v>3588</v>
      </c>
      <c r="C457" s="159" t="s">
        <v>677</v>
      </c>
      <c r="D457" s="145"/>
      <c r="E457" s="145"/>
      <c r="F457" s="145"/>
      <c r="G457" s="145"/>
      <c r="H457" s="145"/>
      <c r="I457" s="582"/>
      <c r="J457" s="582"/>
      <c r="K457" s="335"/>
      <c r="L457" s="108"/>
      <c r="M457" s="108"/>
    </row>
    <row r="458" spans="1:13" ht="12">
      <c r="A458" s="15"/>
      <c r="B458" s="140"/>
      <c r="C458" s="112" t="s">
        <v>703</v>
      </c>
      <c r="D458" s="123"/>
      <c r="E458" s="123"/>
      <c r="F458" s="123"/>
      <c r="G458" s="123"/>
      <c r="H458" s="123"/>
      <c r="I458" s="515"/>
      <c r="J458" s="515"/>
      <c r="K458" s="335"/>
      <c r="L458" s="108"/>
      <c r="M458" s="108"/>
    </row>
    <row r="459" spans="1:13" ht="12">
      <c r="A459" s="15"/>
      <c r="B459" s="140"/>
      <c r="C459" s="157" t="s">
        <v>704</v>
      </c>
      <c r="D459" s="123"/>
      <c r="E459" s="123"/>
      <c r="F459" s="123"/>
      <c r="G459" s="123"/>
      <c r="H459" s="123"/>
      <c r="I459" s="515"/>
      <c r="J459" s="515"/>
      <c r="K459" s="335"/>
      <c r="L459" s="108"/>
      <c r="M459" s="108"/>
    </row>
    <row r="460" spans="1:13" ht="12">
      <c r="A460" s="15"/>
      <c r="B460" s="140"/>
      <c r="C460" s="141" t="s">
        <v>290</v>
      </c>
      <c r="D460" s="123"/>
      <c r="E460" s="123"/>
      <c r="F460" s="123"/>
      <c r="G460" s="123"/>
      <c r="H460" s="123"/>
      <c r="I460" s="515"/>
      <c r="J460" s="515"/>
      <c r="K460" s="4" t="s">
        <v>127</v>
      </c>
      <c r="L460" s="108"/>
      <c r="M460" s="108"/>
    </row>
    <row r="461" spans="1:13" ht="12">
      <c r="A461" s="15"/>
      <c r="B461" s="140"/>
      <c r="C461" s="10" t="s">
        <v>395</v>
      </c>
      <c r="D461" s="123">
        <v>10000</v>
      </c>
      <c r="E461" s="123">
        <v>10000</v>
      </c>
      <c r="F461" s="123">
        <v>10000</v>
      </c>
      <c r="G461" s="123">
        <v>0</v>
      </c>
      <c r="H461" s="123">
        <v>0</v>
      </c>
      <c r="I461" s="515"/>
      <c r="J461" s="515"/>
      <c r="K461" s="335"/>
      <c r="L461" s="108"/>
      <c r="M461" s="108"/>
    </row>
    <row r="462" spans="1:13" ht="12">
      <c r="A462" s="15"/>
      <c r="B462" s="140"/>
      <c r="C462" s="10" t="s">
        <v>728</v>
      </c>
      <c r="D462" s="123"/>
      <c r="E462" s="123"/>
      <c r="F462" s="123"/>
      <c r="G462" s="123"/>
      <c r="H462" s="123"/>
      <c r="I462" s="515"/>
      <c r="J462" s="515"/>
      <c r="K462" s="343"/>
      <c r="L462" s="108"/>
      <c r="M462" s="108"/>
    </row>
    <row r="463" spans="1:13" ht="12.75" thickBot="1">
      <c r="A463" s="15"/>
      <c r="B463" s="140"/>
      <c r="C463" s="118" t="s">
        <v>291</v>
      </c>
      <c r="D463" s="123"/>
      <c r="E463" s="123"/>
      <c r="F463" s="123"/>
      <c r="G463" s="123"/>
      <c r="H463" s="123"/>
      <c r="I463" s="581"/>
      <c r="J463" s="581"/>
      <c r="K463" s="57"/>
      <c r="L463" s="108"/>
      <c r="M463" s="108"/>
    </row>
    <row r="464" spans="1:13" ht="12.75" thickBot="1">
      <c r="A464" s="15"/>
      <c r="B464" s="87"/>
      <c r="C464" s="94" t="s">
        <v>209</v>
      </c>
      <c r="D464" s="138">
        <f>SUM(D458:D463)</f>
        <v>10000</v>
      </c>
      <c r="E464" s="138">
        <f>SUM(E458:E463)</f>
        <v>10000</v>
      </c>
      <c r="F464" s="138">
        <f>SUM(F458:F463)</f>
        <v>10000</v>
      </c>
      <c r="G464" s="138">
        <f>SUM(G458:G463)</f>
        <v>0</v>
      </c>
      <c r="H464" s="138">
        <f>SUM(H458:H463)</f>
        <v>0</v>
      </c>
      <c r="I464" s="583"/>
      <c r="J464" s="583"/>
      <c r="K464" s="337"/>
      <c r="L464" s="108"/>
      <c r="M464" s="108"/>
    </row>
    <row r="465" spans="1:13" ht="12">
      <c r="A465" s="15"/>
      <c r="B465" s="21">
        <v>3590</v>
      </c>
      <c r="C465" s="159" t="s">
        <v>794</v>
      </c>
      <c r="D465" s="145"/>
      <c r="E465" s="145"/>
      <c r="F465" s="145"/>
      <c r="G465" s="145"/>
      <c r="H465" s="145"/>
      <c r="I465" s="582"/>
      <c r="J465" s="582"/>
      <c r="K465" s="335"/>
      <c r="L465" s="108"/>
      <c r="M465" s="108"/>
    </row>
    <row r="466" spans="1:13" ht="12" customHeight="1">
      <c r="A466" s="111"/>
      <c r="B466" s="140"/>
      <c r="C466" s="112" t="s">
        <v>703</v>
      </c>
      <c r="D466" s="123"/>
      <c r="E466" s="123"/>
      <c r="F466" s="123"/>
      <c r="G466" s="123"/>
      <c r="H466" s="123"/>
      <c r="I466" s="515"/>
      <c r="J466" s="515"/>
      <c r="K466" s="335"/>
      <c r="L466" s="108"/>
      <c r="M466" s="108"/>
    </row>
    <row r="467" spans="1:13" ht="12" customHeight="1">
      <c r="A467" s="111"/>
      <c r="B467" s="140"/>
      <c r="C467" s="157" t="s">
        <v>704</v>
      </c>
      <c r="D467" s="123"/>
      <c r="E467" s="123"/>
      <c r="F467" s="123"/>
      <c r="G467" s="123"/>
      <c r="H467" s="123"/>
      <c r="I467" s="515"/>
      <c r="J467" s="515"/>
      <c r="K467" s="335"/>
      <c r="L467" s="108"/>
      <c r="M467" s="108"/>
    </row>
    <row r="468" spans="1:13" ht="12" customHeight="1">
      <c r="A468" s="111"/>
      <c r="B468" s="140"/>
      <c r="C468" s="141" t="s">
        <v>290</v>
      </c>
      <c r="D468" s="123"/>
      <c r="E468" s="123"/>
      <c r="F468" s="123">
        <v>1</v>
      </c>
      <c r="G468" s="123">
        <v>1</v>
      </c>
      <c r="H468" s="123">
        <v>1</v>
      </c>
      <c r="I468" s="580"/>
      <c r="J468" s="580">
        <f>H468/G468</f>
        <v>1</v>
      </c>
      <c r="K468" s="335"/>
      <c r="L468" s="108"/>
      <c r="M468" s="108"/>
    </row>
    <row r="469" spans="1:13" ht="12" customHeight="1">
      <c r="A469" s="111"/>
      <c r="B469" s="140"/>
      <c r="C469" s="10" t="s">
        <v>395</v>
      </c>
      <c r="D469" s="123">
        <v>7000</v>
      </c>
      <c r="E469" s="123">
        <v>7000</v>
      </c>
      <c r="F469" s="123">
        <v>6999</v>
      </c>
      <c r="G469" s="123">
        <v>5499</v>
      </c>
      <c r="H469" s="123">
        <v>5499</v>
      </c>
      <c r="I469" s="580">
        <f>H469/D469</f>
        <v>0.7855714285714286</v>
      </c>
      <c r="J469" s="580">
        <f>H469/G469</f>
        <v>1</v>
      </c>
      <c r="K469" s="335"/>
      <c r="L469" s="108"/>
      <c r="M469" s="108"/>
    </row>
    <row r="470" spans="1:13" ht="12" customHeight="1">
      <c r="A470" s="111"/>
      <c r="B470" s="140"/>
      <c r="C470" s="10" t="s">
        <v>728</v>
      </c>
      <c r="D470" s="123"/>
      <c r="E470" s="123"/>
      <c r="F470" s="123"/>
      <c r="G470" s="123"/>
      <c r="H470" s="123"/>
      <c r="I470" s="515"/>
      <c r="J470" s="515"/>
      <c r="K470" s="343"/>
      <c r="L470" s="108"/>
      <c r="M470" s="108"/>
    </row>
    <row r="471" spans="1:13" ht="12" customHeight="1" thickBot="1">
      <c r="A471" s="111"/>
      <c r="B471" s="140"/>
      <c r="C471" s="118" t="s">
        <v>291</v>
      </c>
      <c r="D471" s="123"/>
      <c r="E471" s="123"/>
      <c r="F471" s="123"/>
      <c r="G471" s="123"/>
      <c r="H471" s="123"/>
      <c r="I471" s="581"/>
      <c r="J471" s="581"/>
      <c r="K471" s="57"/>
      <c r="L471" s="108"/>
      <c r="M471" s="108"/>
    </row>
    <row r="472" spans="1:13" ht="12" customHeight="1" thickBot="1">
      <c r="A472" s="15"/>
      <c r="B472" s="87"/>
      <c r="C472" s="94" t="s">
        <v>209</v>
      </c>
      <c r="D472" s="138">
        <f>SUM(D466:D471)</f>
        <v>7000</v>
      </c>
      <c r="E472" s="138">
        <f>SUM(E466:E471)</f>
        <v>7000</v>
      </c>
      <c r="F472" s="138">
        <f>SUM(F466:F471)</f>
        <v>7000</v>
      </c>
      <c r="G472" s="138">
        <f>SUM(G466:G471)</f>
        <v>5500</v>
      </c>
      <c r="H472" s="138">
        <f>SUM(H466:H471)</f>
        <v>5500</v>
      </c>
      <c r="I472" s="583">
        <f>H472/D472</f>
        <v>0.7857142857142857</v>
      </c>
      <c r="J472" s="583">
        <f>H472/G472</f>
        <v>1</v>
      </c>
      <c r="K472" s="337"/>
      <c r="L472" s="108"/>
      <c r="M472" s="108"/>
    </row>
    <row r="473" spans="1:13" ht="12" customHeight="1">
      <c r="A473" s="15"/>
      <c r="B473" s="21">
        <v>3591</v>
      </c>
      <c r="C473" s="159" t="s">
        <v>851</v>
      </c>
      <c r="D473" s="160"/>
      <c r="E473" s="160"/>
      <c r="F473" s="160"/>
      <c r="G473" s="160"/>
      <c r="H473" s="160"/>
      <c r="I473" s="582"/>
      <c r="J473" s="582"/>
      <c r="K473" s="335"/>
      <c r="L473" s="108"/>
      <c r="M473" s="108"/>
    </row>
    <row r="474" spans="1:13" ht="12" customHeight="1">
      <c r="A474" s="15"/>
      <c r="B474" s="140"/>
      <c r="C474" s="112" t="s">
        <v>703</v>
      </c>
      <c r="D474" s="79"/>
      <c r="E474" s="79"/>
      <c r="F474" s="79"/>
      <c r="G474" s="79"/>
      <c r="H474" s="79"/>
      <c r="I474" s="515"/>
      <c r="J474" s="515"/>
      <c r="K474" s="335"/>
      <c r="L474" s="108"/>
      <c r="M474" s="108"/>
    </row>
    <row r="475" spans="1:13" ht="12" customHeight="1">
      <c r="A475" s="15"/>
      <c r="B475" s="140"/>
      <c r="C475" s="157" t="s">
        <v>704</v>
      </c>
      <c r="D475" s="79"/>
      <c r="E475" s="79"/>
      <c r="F475" s="79"/>
      <c r="G475" s="79"/>
      <c r="H475" s="79"/>
      <c r="I475" s="515"/>
      <c r="J475" s="515"/>
      <c r="K475" s="335"/>
      <c r="L475" s="108"/>
      <c r="M475" s="108"/>
    </row>
    <row r="476" spans="1:13" ht="12" customHeight="1">
      <c r="A476" s="15"/>
      <c r="B476" s="140"/>
      <c r="C476" s="141" t="s">
        <v>290</v>
      </c>
      <c r="D476" s="277">
        <v>12000</v>
      </c>
      <c r="E476" s="277">
        <v>12000</v>
      </c>
      <c r="F476" s="277">
        <v>618</v>
      </c>
      <c r="G476" s="277">
        <v>618</v>
      </c>
      <c r="H476" s="277">
        <v>618</v>
      </c>
      <c r="I476" s="580">
        <f>H476/D476</f>
        <v>0.0515</v>
      </c>
      <c r="J476" s="580">
        <f>H476/G476</f>
        <v>1</v>
      </c>
      <c r="K476" s="335"/>
      <c r="L476" s="108"/>
      <c r="M476" s="108"/>
    </row>
    <row r="477" spans="1:13" ht="12" customHeight="1">
      <c r="A477" s="15"/>
      <c r="B477" s="140"/>
      <c r="C477" s="10" t="s">
        <v>395</v>
      </c>
      <c r="D477" s="79"/>
      <c r="E477" s="79"/>
      <c r="F477" s="79"/>
      <c r="G477" s="79"/>
      <c r="H477" s="79"/>
      <c r="I477" s="515"/>
      <c r="J477" s="515"/>
      <c r="K477" s="335"/>
      <c r="L477" s="108"/>
      <c r="M477" s="108"/>
    </row>
    <row r="478" spans="1:13" ht="12" customHeight="1">
      <c r="A478" s="15"/>
      <c r="B478" s="140"/>
      <c r="C478" s="10" t="s">
        <v>728</v>
      </c>
      <c r="D478" s="79"/>
      <c r="E478" s="79"/>
      <c r="F478" s="79"/>
      <c r="G478" s="79"/>
      <c r="H478" s="79"/>
      <c r="I478" s="515"/>
      <c r="J478" s="515"/>
      <c r="K478" s="343"/>
      <c r="L478" s="108"/>
      <c r="M478" s="108"/>
    </row>
    <row r="479" spans="1:13" ht="12" customHeight="1" thickBot="1">
      <c r="A479" s="15"/>
      <c r="B479" s="140"/>
      <c r="C479" s="118" t="s">
        <v>291</v>
      </c>
      <c r="D479" s="80"/>
      <c r="E479" s="80"/>
      <c r="F479" s="80"/>
      <c r="G479" s="80"/>
      <c r="H479" s="80"/>
      <c r="I479" s="581"/>
      <c r="J479" s="581"/>
      <c r="K479" s="57"/>
      <c r="L479" s="108"/>
      <c r="M479" s="108"/>
    </row>
    <row r="480" spans="1:13" ht="12" customHeight="1" thickBot="1">
      <c r="A480" s="15"/>
      <c r="B480" s="87"/>
      <c r="C480" s="94" t="s">
        <v>209</v>
      </c>
      <c r="D480" s="138">
        <f>SUM(D476:D479)</f>
        <v>12000</v>
      </c>
      <c r="E480" s="138">
        <f>SUM(E476:E479)</f>
        <v>12000</v>
      </c>
      <c r="F480" s="138">
        <f>SUM(F476:F479)</f>
        <v>618</v>
      </c>
      <c r="G480" s="138">
        <f>SUM(G476:G479)</f>
        <v>618</v>
      </c>
      <c r="H480" s="138">
        <f>SUM(H476:H479)</f>
        <v>618</v>
      </c>
      <c r="I480" s="583">
        <f>H480/D480</f>
        <v>0.0515</v>
      </c>
      <c r="J480" s="583">
        <f>H480/G480</f>
        <v>1</v>
      </c>
      <c r="K480" s="337"/>
      <c r="L480" s="108"/>
      <c r="M480" s="108"/>
    </row>
    <row r="481" spans="1:13" ht="12" customHeight="1">
      <c r="A481" s="15"/>
      <c r="B481" s="21">
        <v>3592</v>
      </c>
      <c r="C481" s="165" t="s">
        <v>727</v>
      </c>
      <c r="D481" s="145"/>
      <c r="E481" s="145"/>
      <c r="F481" s="145"/>
      <c r="G481" s="145"/>
      <c r="H481" s="145"/>
      <c r="I481" s="582"/>
      <c r="J481" s="582"/>
      <c r="K481" s="335"/>
      <c r="L481" s="108"/>
      <c r="M481" s="108"/>
    </row>
    <row r="482" spans="1:13" ht="12" customHeight="1">
      <c r="A482" s="15"/>
      <c r="B482" s="140"/>
      <c r="C482" s="112" t="s">
        <v>703</v>
      </c>
      <c r="D482" s="123"/>
      <c r="E482" s="123"/>
      <c r="F482" s="123"/>
      <c r="G482" s="123"/>
      <c r="H482" s="123"/>
      <c r="I482" s="515"/>
      <c r="J482" s="515"/>
      <c r="K482" s="335"/>
      <c r="L482" s="108"/>
      <c r="M482" s="108"/>
    </row>
    <row r="483" spans="1:13" ht="12" customHeight="1">
      <c r="A483" s="15"/>
      <c r="B483" s="140"/>
      <c r="C483" s="157" t="s">
        <v>704</v>
      </c>
      <c r="D483" s="123"/>
      <c r="E483" s="123"/>
      <c r="F483" s="123"/>
      <c r="G483" s="123"/>
      <c r="H483" s="123"/>
      <c r="I483" s="515"/>
      <c r="J483" s="515"/>
      <c r="K483" s="335"/>
      <c r="L483" s="108"/>
      <c r="M483" s="108"/>
    </row>
    <row r="484" spans="1:13" ht="12" customHeight="1">
      <c r="A484" s="15"/>
      <c r="B484" s="140"/>
      <c r="C484" s="141" t="s">
        <v>290</v>
      </c>
      <c r="D484" s="123"/>
      <c r="E484" s="123"/>
      <c r="F484" s="123"/>
      <c r="G484" s="123">
        <v>60</v>
      </c>
      <c r="H484" s="123">
        <v>60</v>
      </c>
      <c r="I484" s="580"/>
      <c r="J484" s="580">
        <f>H484/G484</f>
        <v>1</v>
      </c>
      <c r="K484" s="335"/>
      <c r="L484" s="108"/>
      <c r="M484" s="108"/>
    </row>
    <row r="485" spans="1:13" ht="12" customHeight="1">
      <c r="A485" s="15"/>
      <c r="B485" s="140"/>
      <c r="C485" s="10" t="s">
        <v>395</v>
      </c>
      <c r="D485" s="123">
        <v>20000</v>
      </c>
      <c r="E485" s="123">
        <v>20000</v>
      </c>
      <c r="F485" s="123">
        <v>22079</v>
      </c>
      <c r="G485" s="123">
        <v>18929</v>
      </c>
      <c r="H485" s="123">
        <v>18929</v>
      </c>
      <c r="I485" s="580">
        <f>H485/D485</f>
        <v>0.94645</v>
      </c>
      <c r="J485" s="580">
        <f>H485/G485</f>
        <v>1</v>
      </c>
      <c r="K485" s="335"/>
      <c r="L485" s="108"/>
      <c r="M485" s="108"/>
    </row>
    <row r="486" spans="1:13" ht="12" customHeight="1">
      <c r="A486" s="15"/>
      <c r="B486" s="140"/>
      <c r="C486" s="10" t="s">
        <v>728</v>
      </c>
      <c r="D486" s="123"/>
      <c r="E486" s="123"/>
      <c r="F486" s="123"/>
      <c r="G486" s="123"/>
      <c r="H486" s="123"/>
      <c r="I486" s="515"/>
      <c r="J486" s="515"/>
      <c r="K486" s="343"/>
      <c r="L486" s="108"/>
      <c r="M486" s="108"/>
    </row>
    <row r="487" spans="1:13" ht="12" customHeight="1" thickBot="1">
      <c r="A487" s="15"/>
      <c r="B487" s="140"/>
      <c r="C487" s="118" t="s">
        <v>291</v>
      </c>
      <c r="D487" s="123"/>
      <c r="E487" s="123"/>
      <c r="F487" s="123"/>
      <c r="G487" s="123"/>
      <c r="H487" s="123"/>
      <c r="I487" s="581"/>
      <c r="J487" s="581"/>
      <c r="K487" s="57"/>
      <c r="L487" s="108"/>
      <c r="M487" s="108"/>
    </row>
    <row r="488" spans="1:13" ht="12.75" customHeight="1" thickBot="1">
      <c r="A488" s="15"/>
      <c r="B488" s="87"/>
      <c r="C488" s="94" t="s">
        <v>209</v>
      </c>
      <c r="D488" s="138">
        <f>SUM(D482:D487)</f>
        <v>20000</v>
      </c>
      <c r="E488" s="138">
        <f>SUM(E482:E487)</f>
        <v>20000</v>
      </c>
      <c r="F488" s="138">
        <f>SUM(F482:F487)</f>
        <v>22079</v>
      </c>
      <c r="G488" s="138">
        <f>SUM(G482:G487)</f>
        <v>18989</v>
      </c>
      <c r="H488" s="138">
        <f>SUM(H482:H487)</f>
        <v>18989</v>
      </c>
      <c r="I488" s="583">
        <f>H488/D488</f>
        <v>0.94945</v>
      </c>
      <c r="J488" s="583">
        <f>H488/G488</f>
        <v>1</v>
      </c>
      <c r="K488" s="337"/>
      <c r="L488" s="108"/>
      <c r="M488" s="108"/>
    </row>
    <row r="489" spans="1:13" ht="12" customHeight="1">
      <c r="A489" s="15"/>
      <c r="B489" s="21">
        <v>3593</v>
      </c>
      <c r="C489" s="159" t="s">
        <v>795</v>
      </c>
      <c r="D489" s="160"/>
      <c r="E489" s="160"/>
      <c r="F489" s="160"/>
      <c r="G489" s="160"/>
      <c r="H489" s="160"/>
      <c r="I489" s="582"/>
      <c r="J489" s="582"/>
      <c r="K489" s="335"/>
      <c r="L489" s="108"/>
      <c r="M489" s="108"/>
    </row>
    <row r="490" spans="1:13" ht="12" customHeight="1">
      <c r="A490" s="111"/>
      <c r="B490" s="140"/>
      <c r="C490" s="112" t="s">
        <v>703</v>
      </c>
      <c r="D490" s="123"/>
      <c r="E490" s="123"/>
      <c r="F490" s="123"/>
      <c r="G490" s="123"/>
      <c r="H490" s="123"/>
      <c r="I490" s="515"/>
      <c r="J490" s="515"/>
      <c r="K490" s="335"/>
      <c r="L490" s="108"/>
      <c r="M490" s="108"/>
    </row>
    <row r="491" spans="1:13" ht="12" customHeight="1">
      <c r="A491" s="111"/>
      <c r="B491" s="140"/>
      <c r="C491" s="157" t="s">
        <v>704</v>
      </c>
      <c r="D491" s="123"/>
      <c r="E491" s="123"/>
      <c r="F491" s="123"/>
      <c r="G491" s="123"/>
      <c r="H491" s="123"/>
      <c r="I491" s="515"/>
      <c r="J491" s="515"/>
      <c r="K491" s="335"/>
      <c r="L491" s="108"/>
      <c r="M491" s="108"/>
    </row>
    <row r="492" spans="1:13" ht="12" customHeight="1">
      <c r="A492" s="111"/>
      <c r="B492" s="140"/>
      <c r="C492" s="141" t="s">
        <v>290</v>
      </c>
      <c r="D492" s="123"/>
      <c r="E492" s="123"/>
      <c r="F492" s="123"/>
      <c r="G492" s="123"/>
      <c r="H492" s="123"/>
      <c r="I492" s="515"/>
      <c r="J492" s="515"/>
      <c r="K492" s="335"/>
      <c r="L492" s="108"/>
      <c r="M492" s="108"/>
    </row>
    <row r="493" spans="1:13" ht="12" customHeight="1">
      <c r="A493" s="111"/>
      <c r="B493" s="140"/>
      <c r="C493" s="10" t="s">
        <v>395</v>
      </c>
      <c r="D493" s="123">
        <v>200</v>
      </c>
      <c r="E493" s="123">
        <v>200</v>
      </c>
      <c r="F493" s="123">
        <v>200</v>
      </c>
      <c r="G493" s="123">
        <v>200</v>
      </c>
      <c r="H493" s="123">
        <v>200</v>
      </c>
      <c r="I493" s="580">
        <f>H493/D493</f>
        <v>1</v>
      </c>
      <c r="J493" s="580">
        <f>H493/G493</f>
        <v>1</v>
      </c>
      <c r="K493" s="335"/>
      <c r="L493" s="108"/>
      <c r="M493" s="108"/>
    </row>
    <row r="494" spans="1:13" ht="12" customHeight="1">
      <c r="A494" s="111"/>
      <c r="B494" s="140"/>
      <c r="C494" s="10" t="s">
        <v>728</v>
      </c>
      <c r="D494" s="123"/>
      <c r="E494" s="123"/>
      <c r="F494" s="123"/>
      <c r="G494" s="123"/>
      <c r="H494" s="123"/>
      <c r="I494" s="515"/>
      <c r="J494" s="515"/>
      <c r="K494" s="343"/>
      <c r="L494" s="108"/>
      <c r="M494" s="108"/>
    </row>
    <row r="495" spans="1:13" ht="12" customHeight="1" thickBot="1">
      <c r="A495" s="111"/>
      <c r="B495" s="140"/>
      <c r="C495" s="118" t="s">
        <v>291</v>
      </c>
      <c r="D495" s="123"/>
      <c r="E495" s="123"/>
      <c r="F495" s="123"/>
      <c r="G495" s="123"/>
      <c r="H495" s="123"/>
      <c r="I495" s="581"/>
      <c r="J495" s="581"/>
      <c r="K495" s="57"/>
      <c r="L495" s="108"/>
      <c r="M495" s="108"/>
    </row>
    <row r="496" spans="1:13" ht="12" customHeight="1" thickBot="1">
      <c r="A496" s="86"/>
      <c r="B496" s="86"/>
      <c r="C496" s="94" t="s">
        <v>209</v>
      </c>
      <c r="D496" s="138">
        <f>SUM(D490:D495)</f>
        <v>200</v>
      </c>
      <c r="E496" s="138">
        <f>SUM(E490:E495)</f>
        <v>200</v>
      </c>
      <c r="F496" s="138">
        <f>SUM(F490:F495)</f>
        <v>200</v>
      </c>
      <c r="G496" s="138">
        <f>SUM(G490:G495)</f>
        <v>200</v>
      </c>
      <c r="H496" s="138">
        <f>SUM(H490:H495)</f>
        <v>200</v>
      </c>
      <c r="I496" s="583">
        <f>H496/D496</f>
        <v>1</v>
      </c>
      <c r="J496" s="583">
        <f>H496/G496</f>
        <v>1</v>
      </c>
      <c r="K496" s="337"/>
      <c r="L496" s="108"/>
      <c r="M496" s="108"/>
    </row>
    <row r="497" spans="1:11" s="83" customFormat="1" ht="12" customHeight="1">
      <c r="A497" s="15"/>
      <c r="B497" s="109">
        <v>3594</v>
      </c>
      <c r="C497" s="122" t="s">
        <v>183</v>
      </c>
      <c r="D497" s="139"/>
      <c r="E497" s="139"/>
      <c r="F497" s="139"/>
      <c r="G497" s="139"/>
      <c r="H497" s="139"/>
      <c r="I497" s="582"/>
      <c r="J497" s="582"/>
      <c r="K497" s="335"/>
    </row>
    <row r="498" spans="1:11" s="83" customFormat="1" ht="12" customHeight="1">
      <c r="A498" s="15"/>
      <c r="B498" s="15"/>
      <c r="C498" s="118" t="s">
        <v>703</v>
      </c>
      <c r="D498" s="79"/>
      <c r="E498" s="79"/>
      <c r="F498" s="79"/>
      <c r="G498" s="79"/>
      <c r="H498" s="79"/>
      <c r="I498" s="515"/>
      <c r="J498" s="515"/>
      <c r="K498" s="335"/>
    </row>
    <row r="499" spans="1:11" s="83" customFormat="1" ht="12" customHeight="1">
      <c r="A499" s="15"/>
      <c r="B499" s="15"/>
      <c r="C499" s="135" t="s">
        <v>704</v>
      </c>
      <c r="D499" s="79"/>
      <c r="E499" s="79"/>
      <c r="F499" s="79"/>
      <c r="G499" s="79"/>
      <c r="H499" s="79"/>
      <c r="I499" s="515"/>
      <c r="J499" s="515"/>
      <c r="K499" s="335"/>
    </row>
    <row r="500" spans="1:11" s="298" customFormat="1" ht="12" customHeight="1">
      <c r="A500" s="305"/>
      <c r="B500" s="305"/>
      <c r="C500" s="299" t="s">
        <v>290</v>
      </c>
      <c r="D500" s="277">
        <v>1027</v>
      </c>
      <c r="E500" s="277">
        <v>1027</v>
      </c>
      <c r="F500" s="277">
        <v>1027</v>
      </c>
      <c r="G500" s="277">
        <v>1027</v>
      </c>
      <c r="H500" s="277">
        <v>1027</v>
      </c>
      <c r="I500" s="580">
        <f>H500/D500</f>
        <v>1</v>
      </c>
      <c r="J500" s="580">
        <f>H500/G500</f>
        <v>1</v>
      </c>
      <c r="K500" s="335"/>
    </row>
    <row r="501" spans="1:11" s="298" customFormat="1" ht="12" customHeight="1">
      <c r="A501" s="305"/>
      <c r="B501" s="305"/>
      <c r="C501" s="10" t="s">
        <v>395</v>
      </c>
      <c r="D501" s="79"/>
      <c r="E501" s="79"/>
      <c r="F501" s="79"/>
      <c r="G501" s="79"/>
      <c r="H501" s="79"/>
      <c r="I501" s="515"/>
      <c r="J501" s="515"/>
      <c r="K501" s="335"/>
    </row>
    <row r="502" spans="1:11" s="83" customFormat="1" ht="12" customHeight="1">
      <c r="A502" s="15"/>
      <c r="B502" s="15"/>
      <c r="C502" s="7" t="s">
        <v>728</v>
      </c>
      <c r="D502" s="79"/>
      <c r="E502" s="79"/>
      <c r="F502" s="79"/>
      <c r="G502" s="79"/>
      <c r="H502" s="79"/>
      <c r="I502" s="515"/>
      <c r="J502" s="515"/>
      <c r="K502" s="343"/>
    </row>
    <row r="503" spans="1:11" s="83" customFormat="1" ht="12" customHeight="1" thickBot="1">
      <c r="A503" s="15"/>
      <c r="B503" s="15"/>
      <c r="C503" s="158" t="s">
        <v>291</v>
      </c>
      <c r="D503" s="80"/>
      <c r="E503" s="80"/>
      <c r="F503" s="80"/>
      <c r="G503" s="80"/>
      <c r="H503" s="80"/>
      <c r="I503" s="581"/>
      <c r="J503" s="581"/>
      <c r="K503" s="57"/>
    </row>
    <row r="504" spans="1:11" s="83" customFormat="1" ht="12" customHeight="1" thickBot="1">
      <c r="A504" s="15"/>
      <c r="B504" s="86"/>
      <c r="C504" s="102" t="s">
        <v>209</v>
      </c>
      <c r="D504" s="167">
        <f>SUM(D498:D503)</f>
        <v>1027</v>
      </c>
      <c r="E504" s="167">
        <f>SUM(E498:E503)</f>
        <v>1027</v>
      </c>
      <c r="F504" s="167">
        <f>SUM(F498:F503)</f>
        <v>1027</v>
      </c>
      <c r="G504" s="167">
        <f>SUM(G498:G503)</f>
        <v>1027</v>
      </c>
      <c r="H504" s="167">
        <f>SUM(H498:H503)</f>
        <v>1027</v>
      </c>
      <c r="I504" s="583">
        <f>H504/D504</f>
        <v>1</v>
      </c>
      <c r="J504" s="583">
        <f>H504/G504</f>
        <v>1</v>
      </c>
      <c r="K504" s="337"/>
    </row>
    <row r="505" spans="1:11" s="83" customFormat="1" ht="12" customHeight="1">
      <c r="A505" s="15"/>
      <c r="B505" s="21">
        <v>3595</v>
      </c>
      <c r="C505" s="117" t="s">
        <v>857</v>
      </c>
      <c r="D505" s="160"/>
      <c r="E505" s="160"/>
      <c r="F505" s="160"/>
      <c r="G505" s="160"/>
      <c r="H505" s="160"/>
      <c r="I505" s="582"/>
      <c r="J505" s="582"/>
      <c r="K505" s="4"/>
    </row>
    <row r="506" spans="1:11" s="83" customFormat="1" ht="12" customHeight="1">
      <c r="A506" s="15"/>
      <c r="B506" s="21"/>
      <c r="C506" s="112" t="s">
        <v>703</v>
      </c>
      <c r="D506" s="79"/>
      <c r="E506" s="79"/>
      <c r="F506" s="79"/>
      <c r="G506" s="79"/>
      <c r="H506" s="79"/>
      <c r="I506" s="515"/>
      <c r="J506" s="515"/>
      <c r="K506" s="5"/>
    </row>
    <row r="507" spans="1:11" s="83" customFormat="1" ht="12" customHeight="1">
      <c r="A507" s="15"/>
      <c r="B507" s="21"/>
      <c r="C507" s="157" t="s">
        <v>704</v>
      </c>
      <c r="D507" s="79"/>
      <c r="E507" s="79"/>
      <c r="F507" s="79"/>
      <c r="G507" s="79"/>
      <c r="H507" s="79"/>
      <c r="I507" s="515"/>
      <c r="J507" s="515"/>
      <c r="K507" s="5"/>
    </row>
    <row r="508" spans="1:11" s="83" customFormat="1" ht="12" customHeight="1">
      <c r="A508" s="15"/>
      <c r="B508" s="21"/>
      <c r="C508" s="141" t="s">
        <v>290</v>
      </c>
      <c r="D508" s="277">
        <v>300</v>
      </c>
      <c r="E508" s="277">
        <v>300</v>
      </c>
      <c r="F508" s="277">
        <v>300</v>
      </c>
      <c r="G508" s="277">
        <v>300</v>
      </c>
      <c r="H508" s="277">
        <v>300</v>
      </c>
      <c r="I508" s="580">
        <f>H508/D508</f>
        <v>1</v>
      </c>
      <c r="J508" s="580">
        <f>H508/G508</f>
        <v>1</v>
      </c>
      <c r="K508" s="5"/>
    </row>
    <row r="509" spans="1:11" s="83" customFormat="1" ht="12" customHeight="1">
      <c r="A509" s="15"/>
      <c r="B509" s="21"/>
      <c r="C509" s="10" t="s">
        <v>395</v>
      </c>
      <c r="D509" s="79"/>
      <c r="E509" s="79"/>
      <c r="F509" s="79"/>
      <c r="G509" s="79"/>
      <c r="H509" s="79"/>
      <c r="I509" s="515"/>
      <c r="J509" s="515"/>
      <c r="K509" s="5"/>
    </row>
    <row r="510" spans="1:11" s="83" customFormat="1" ht="12" customHeight="1">
      <c r="A510" s="15"/>
      <c r="B510" s="21"/>
      <c r="C510" s="10" t="s">
        <v>728</v>
      </c>
      <c r="D510" s="79"/>
      <c r="E510" s="79"/>
      <c r="F510" s="79"/>
      <c r="G510" s="79"/>
      <c r="H510" s="79"/>
      <c r="I510" s="515"/>
      <c r="J510" s="515"/>
      <c r="K510" s="5"/>
    </row>
    <row r="511" spans="1:11" s="83" customFormat="1" ht="12" customHeight="1" thickBot="1">
      <c r="A511" s="15"/>
      <c r="B511" s="21"/>
      <c r="C511" s="118" t="s">
        <v>291</v>
      </c>
      <c r="D511" s="80"/>
      <c r="E511" s="80"/>
      <c r="F511" s="80"/>
      <c r="G511" s="80"/>
      <c r="H511" s="80"/>
      <c r="I511" s="581"/>
      <c r="J511" s="581"/>
      <c r="K511" s="57"/>
    </row>
    <row r="512" spans="1:11" s="83" customFormat="1" ht="12" customHeight="1" thickBot="1">
      <c r="A512" s="15"/>
      <c r="B512" s="86"/>
      <c r="C512" s="94" t="s">
        <v>209</v>
      </c>
      <c r="D512" s="167">
        <f>SUM(D508:D511)</f>
        <v>300</v>
      </c>
      <c r="E512" s="167">
        <f>SUM(E508:E511)</f>
        <v>300</v>
      </c>
      <c r="F512" s="167">
        <f>SUM(F508:F511)</f>
        <v>300</v>
      </c>
      <c r="G512" s="167">
        <f>SUM(G508:G511)</f>
        <v>300</v>
      </c>
      <c r="H512" s="167">
        <f>SUM(H508:H511)</f>
        <v>300</v>
      </c>
      <c r="I512" s="583">
        <f>H512/D512</f>
        <v>1</v>
      </c>
      <c r="J512" s="583">
        <f>H512/G512</f>
        <v>1</v>
      </c>
      <c r="K512" s="337"/>
    </row>
    <row r="513" spans="1:13" ht="12" customHeight="1">
      <c r="A513" s="15"/>
      <c r="B513" s="21">
        <v>3596</v>
      </c>
      <c r="C513" s="165" t="s">
        <v>796</v>
      </c>
      <c r="D513" s="145"/>
      <c r="E513" s="145"/>
      <c r="F513" s="145"/>
      <c r="G513" s="145"/>
      <c r="H513" s="145"/>
      <c r="I513" s="582"/>
      <c r="J513" s="582"/>
      <c r="K513" s="335"/>
      <c r="L513" s="108"/>
      <c r="M513" s="108"/>
    </row>
    <row r="514" spans="1:13" ht="12" customHeight="1">
      <c r="A514" s="111"/>
      <c r="B514" s="140"/>
      <c r="C514" s="112" t="s">
        <v>703</v>
      </c>
      <c r="D514" s="123">
        <v>9213</v>
      </c>
      <c r="E514" s="123">
        <v>9213</v>
      </c>
      <c r="F514" s="123">
        <v>9213</v>
      </c>
      <c r="G514" s="123">
        <v>7638</v>
      </c>
      <c r="H514" s="123">
        <v>7638</v>
      </c>
      <c r="I514" s="580">
        <f>H514/D514</f>
        <v>0.8290459133832628</v>
      </c>
      <c r="J514" s="580">
        <f>H514/G514</f>
        <v>1</v>
      </c>
      <c r="K514" s="335"/>
      <c r="L514" s="108"/>
      <c r="M514" s="108"/>
    </row>
    <row r="515" spans="1:13" ht="12" customHeight="1">
      <c r="A515" s="111"/>
      <c r="B515" s="140"/>
      <c r="C515" s="157" t="s">
        <v>704</v>
      </c>
      <c r="D515" s="123">
        <v>2598</v>
      </c>
      <c r="E515" s="123">
        <v>2598</v>
      </c>
      <c r="F515" s="123">
        <v>2598</v>
      </c>
      <c r="G515" s="123">
        <v>2173</v>
      </c>
      <c r="H515" s="123">
        <v>2173</v>
      </c>
      <c r="I515" s="580">
        <f>H515/D515</f>
        <v>0.8364126250962278</v>
      </c>
      <c r="J515" s="580">
        <f>H515/G515</f>
        <v>1</v>
      </c>
      <c r="K515" s="335"/>
      <c r="L515" s="108"/>
      <c r="M515" s="108"/>
    </row>
    <row r="516" spans="1:13" ht="12" customHeight="1">
      <c r="A516" s="111"/>
      <c r="B516" s="140"/>
      <c r="C516" s="141" t="s">
        <v>290</v>
      </c>
      <c r="D516" s="123">
        <v>4189</v>
      </c>
      <c r="E516" s="123">
        <v>4189</v>
      </c>
      <c r="F516" s="123">
        <v>6189</v>
      </c>
      <c r="G516" s="123">
        <v>8189</v>
      </c>
      <c r="H516" s="123">
        <v>8189</v>
      </c>
      <c r="I516" s="580">
        <f>H516/D516</f>
        <v>1.9548818333731202</v>
      </c>
      <c r="J516" s="580">
        <f>H516/G516</f>
        <v>1</v>
      </c>
      <c r="K516" s="335"/>
      <c r="L516" s="108"/>
      <c r="M516" s="108"/>
    </row>
    <row r="517" spans="1:13" ht="12" customHeight="1">
      <c r="A517" s="111"/>
      <c r="B517" s="140"/>
      <c r="C517" s="10" t="s">
        <v>395</v>
      </c>
      <c r="D517" s="123"/>
      <c r="E517" s="123"/>
      <c r="F517" s="123"/>
      <c r="G517" s="123"/>
      <c r="H517" s="123"/>
      <c r="I517" s="515"/>
      <c r="J517" s="515"/>
      <c r="K517" s="335"/>
      <c r="L517" s="108"/>
      <c r="M517" s="108"/>
    </row>
    <row r="518" spans="1:13" ht="12" customHeight="1">
      <c r="A518" s="111"/>
      <c r="B518" s="140"/>
      <c r="C518" s="10" t="s">
        <v>728</v>
      </c>
      <c r="D518" s="123"/>
      <c r="E518" s="123"/>
      <c r="F518" s="123"/>
      <c r="G518" s="123"/>
      <c r="H518" s="123"/>
      <c r="I518" s="515"/>
      <c r="J518" s="515"/>
      <c r="K518" s="343"/>
      <c r="L518" s="108"/>
      <c r="M518" s="108"/>
    </row>
    <row r="519" spans="1:13" ht="12" customHeight="1" thickBot="1">
      <c r="A519" s="111"/>
      <c r="B519" s="140"/>
      <c r="C519" s="118" t="s">
        <v>291</v>
      </c>
      <c r="D519" s="123"/>
      <c r="E519" s="123"/>
      <c r="F519" s="123"/>
      <c r="G519" s="123"/>
      <c r="H519" s="123"/>
      <c r="I519" s="581"/>
      <c r="J519" s="581"/>
      <c r="K519" s="57"/>
      <c r="L519" s="108"/>
      <c r="M519" s="108"/>
    </row>
    <row r="520" spans="1:13" ht="12.75" thickBot="1">
      <c r="A520" s="15"/>
      <c r="B520" s="87"/>
      <c r="C520" s="94" t="s">
        <v>209</v>
      </c>
      <c r="D520" s="138">
        <f>SUM(D514:D519)</f>
        <v>16000</v>
      </c>
      <c r="E520" s="138">
        <f>SUM(E514:E519)</f>
        <v>16000</v>
      </c>
      <c r="F520" s="138">
        <f>SUM(F514:F519)</f>
        <v>18000</v>
      </c>
      <c r="G520" s="138">
        <f>SUM(G514:G519)</f>
        <v>18000</v>
      </c>
      <c r="H520" s="138">
        <f>SUM(H514:H519)</f>
        <v>18000</v>
      </c>
      <c r="I520" s="583">
        <f>H520/D520</f>
        <v>1.125</v>
      </c>
      <c r="J520" s="583">
        <f>H520/G520</f>
        <v>1</v>
      </c>
      <c r="K520" s="337"/>
      <c r="L520" s="108"/>
      <c r="M520" s="108"/>
    </row>
    <row r="521" spans="1:13" ht="12">
      <c r="A521" s="15"/>
      <c r="B521" s="21">
        <v>3597</v>
      </c>
      <c r="C521" s="165" t="s">
        <v>721</v>
      </c>
      <c r="D521" s="160"/>
      <c r="E521" s="160"/>
      <c r="F521" s="160"/>
      <c r="G521" s="160"/>
      <c r="H521" s="160"/>
      <c r="I521" s="582"/>
      <c r="J521" s="582"/>
      <c r="K521" s="335"/>
      <c r="L521" s="108"/>
      <c r="M521" s="108"/>
    </row>
    <row r="522" spans="1:13" ht="12">
      <c r="A522" s="15"/>
      <c r="B522" s="140"/>
      <c r="C522" s="112" t="s">
        <v>703</v>
      </c>
      <c r="D522" s="145"/>
      <c r="E522" s="145"/>
      <c r="F522" s="145"/>
      <c r="G522" s="145"/>
      <c r="H522" s="145"/>
      <c r="I522" s="515"/>
      <c r="J522" s="515"/>
      <c r="K522" s="335"/>
      <c r="L522" s="108"/>
      <c r="M522" s="108"/>
    </row>
    <row r="523" spans="1:13" ht="12">
      <c r="A523" s="15"/>
      <c r="B523" s="140"/>
      <c r="C523" s="157" t="s">
        <v>704</v>
      </c>
      <c r="D523" s="79"/>
      <c r="E523" s="79"/>
      <c r="F523" s="79"/>
      <c r="G523" s="79"/>
      <c r="H523" s="79"/>
      <c r="I523" s="515"/>
      <c r="J523" s="515"/>
      <c r="K523" s="335"/>
      <c r="L523" s="108"/>
      <c r="M523" s="108"/>
    </row>
    <row r="524" spans="1:13" ht="12">
      <c r="A524" s="15"/>
      <c r="B524" s="140"/>
      <c r="C524" s="141" t="s">
        <v>290</v>
      </c>
      <c r="D524" s="277">
        <v>2933</v>
      </c>
      <c r="E524" s="277">
        <v>4692</v>
      </c>
      <c r="F524" s="277">
        <v>4692</v>
      </c>
      <c r="G524" s="277">
        <v>4692</v>
      </c>
      <c r="H524" s="277">
        <v>4692</v>
      </c>
      <c r="I524" s="580">
        <f>H524/D524</f>
        <v>1.599727241732015</v>
      </c>
      <c r="J524" s="580">
        <f>H524/G524</f>
        <v>1</v>
      </c>
      <c r="K524" s="335"/>
      <c r="L524" s="108"/>
      <c r="M524" s="108"/>
    </row>
    <row r="525" spans="1:13" ht="12">
      <c r="A525" s="15"/>
      <c r="B525" s="140"/>
      <c r="C525" s="10" t="s">
        <v>395</v>
      </c>
      <c r="D525" s="79"/>
      <c r="E525" s="79"/>
      <c r="F525" s="79"/>
      <c r="G525" s="79"/>
      <c r="H525" s="79"/>
      <c r="I525" s="515"/>
      <c r="J525" s="515"/>
      <c r="K525" s="335"/>
      <c r="L525" s="108"/>
      <c r="M525" s="108"/>
    </row>
    <row r="526" spans="1:13" ht="12">
      <c r="A526" s="15"/>
      <c r="B526" s="140"/>
      <c r="C526" s="10" t="s">
        <v>728</v>
      </c>
      <c r="D526" s="79"/>
      <c r="E526" s="79"/>
      <c r="F526" s="79"/>
      <c r="G526" s="79"/>
      <c r="H526" s="79"/>
      <c r="I526" s="515"/>
      <c r="J526" s="515"/>
      <c r="K526" s="343"/>
      <c r="L526" s="108"/>
      <c r="M526" s="108"/>
    </row>
    <row r="527" spans="1:13" ht="12.75" thickBot="1">
      <c r="A527" s="15"/>
      <c r="B527" s="140"/>
      <c r="C527" s="118" t="s">
        <v>291</v>
      </c>
      <c r="D527" s="166"/>
      <c r="E527" s="166"/>
      <c r="F527" s="166"/>
      <c r="G527" s="166"/>
      <c r="H527" s="166"/>
      <c r="I527" s="581"/>
      <c r="J527" s="581"/>
      <c r="K527" s="57"/>
      <c r="L527" s="108"/>
      <c r="M527" s="108"/>
    </row>
    <row r="528" spans="1:13" ht="12.75" thickBot="1">
      <c r="A528" s="15"/>
      <c r="B528" s="87"/>
      <c r="C528" s="94" t="s">
        <v>209</v>
      </c>
      <c r="D528" s="138">
        <f>SUM(D524:D527)</f>
        <v>2933</v>
      </c>
      <c r="E528" s="138">
        <f>SUM(E524:E527)</f>
        <v>4692</v>
      </c>
      <c r="F528" s="138">
        <f>SUM(F524:F527)</f>
        <v>4692</v>
      </c>
      <c r="G528" s="138">
        <f>SUM(G524:G527)</f>
        <v>4692</v>
      </c>
      <c r="H528" s="138">
        <f>SUM(H524:H527)</f>
        <v>4692</v>
      </c>
      <c r="I528" s="583">
        <f>H528/D528</f>
        <v>1.599727241732015</v>
      </c>
      <c r="J528" s="583">
        <f>H528/G528</f>
        <v>1</v>
      </c>
      <c r="K528" s="337"/>
      <c r="L528" s="108"/>
      <c r="M528" s="108"/>
    </row>
    <row r="529" spans="1:13" ht="12">
      <c r="A529" s="15"/>
      <c r="B529" s="21">
        <v>3598</v>
      </c>
      <c r="C529" s="165" t="s">
        <v>722</v>
      </c>
      <c r="D529" s="160"/>
      <c r="E529" s="160"/>
      <c r="F529" s="160"/>
      <c r="G529" s="160"/>
      <c r="H529" s="160"/>
      <c r="I529" s="582"/>
      <c r="J529" s="582"/>
      <c r="K529" s="335"/>
      <c r="L529" s="108"/>
      <c r="M529" s="108"/>
    </row>
    <row r="530" spans="1:13" ht="12">
      <c r="A530" s="15"/>
      <c r="B530" s="140"/>
      <c r="C530" s="112" t="s">
        <v>703</v>
      </c>
      <c r="D530" s="145"/>
      <c r="E530" s="145"/>
      <c r="F530" s="145"/>
      <c r="G530" s="145"/>
      <c r="H530" s="145"/>
      <c r="I530" s="515"/>
      <c r="J530" s="515"/>
      <c r="K530" s="335"/>
      <c r="L530" s="108"/>
      <c r="M530" s="108"/>
    </row>
    <row r="531" spans="1:13" ht="12">
      <c r="A531" s="15"/>
      <c r="B531" s="140"/>
      <c r="C531" s="157" t="s">
        <v>704</v>
      </c>
      <c r="D531" s="79"/>
      <c r="E531" s="79"/>
      <c r="F531" s="79"/>
      <c r="G531" s="79"/>
      <c r="H531" s="79"/>
      <c r="I531" s="515"/>
      <c r="J531" s="515"/>
      <c r="K531" s="335"/>
      <c r="L531" s="108"/>
      <c r="M531" s="108"/>
    </row>
    <row r="532" spans="1:13" ht="12">
      <c r="A532" s="15"/>
      <c r="B532" s="140"/>
      <c r="C532" s="141" t="s">
        <v>290</v>
      </c>
      <c r="D532" s="277">
        <v>2000</v>
      </c>
      <c r="E532" s="277">
        <v>2000</v>
      </c>
      <c r="F532" s="277">
        <v>2000</v>
      </c>
      <c r="G532" s="277">
        <v>2000</v>
      </c>
      <c r="H532" s="277">
        <v>2000</v>
      </c>
      <c r="I532" s="580">
        <f>H532/D532</f>
        <v>1</v>
      </c>
      <c r="J532" s="580">
        <f>H532/G532</f>
        <v>1</v>
      </c>
      <c r="K532" s="335"/>
      <c r="L532" s="108"/>
      <c r="M532" s="108"/>
    </row>
    <row r="533" spans="1:13" ht="12">
      <c r="A533" s="15"/>
      <c r="B533" s="140"/>
      <c r="C533" s="10" t="s">
        <v>395</v>
      </c>
      <c r="D533" s="79"/>
      <c r="E533" s="79"/>
      <c r="F533" s="79"/>
      <c r="G533" s="79"/>
      <c r="H533" s="79"/>
      <c r="I533" s="515"/>
      <c r="J533" s="515"/>
      <c r="K533" s="335"/>
      <c r="L533" s="108"/>
      <c r="M533" s="108"/>
    </row>
    <row r="534" spans="1:13" ht="12">
      <c r="A534" s="15"/>
      <c r="B534" s="140"/>
      <c r="C534" s="10" t="s">
        <v>728</v>
      </c>
      <c r="D534" s="79"/>
      <c r="E534" s="79"/>
      <c r="F534" s="79"/>
      <c r="G534" s="79"/>
      <c r="H534" s="79"/>
      <c r="I534" s="515"/>
      <c r="J534" s="515"/>
      <c r="K534" s="343"/>
      <c r="L534" s="108"/>
      <c r="M534" s="108"/>
    </row>
    <row r="535" spans="1:13" ht="12.75" thickBot="1">
      <c r="A535" s="15"/>
      <c r="B535" s="140"/>
      <c r="C535" s="118" t="s">
        <v>291</v>
      </c>
      <c r="D535" s="166"/>
      <c r="E535" s="166"/>
      <c r="F535" s="166"/>
      <c r="G535" s="166"/>
      <c r="H535" s="166"/>
      <c r="I535" s="581"/>
      <c r="J535" s="581"/>
      <c r="K535" s="57"/>
      <c r="L535" s="108"/>
      <c r="M535" s="108"/>
    </row>
    <row r="536" spans="1:13" ht="12.75" thickBot="1">
      <c r="A536" s="86"/>
      <c r="B536" s="87"/>
      <c r="C536" s="94" t="s">
        <v>209</v>
      </c>
      <c r="D536" s="138">
        <f>SUM(D532:D535)</f>
        <v>2000</v>
      </c>
      <c r="E536" s="138">
        <f>SUM(E532:E535)</f>
        <v>2000</v>
      </c>
      <c r="F536" s="138">
        <f>SUM(F532:F535)</f>
        <v>2000</v>
      </c>
      <c r="G536" s="138">
        <f>SUM(G532:G535)</f>
        <v>2000</v>
      </c>
      <c r="H536" s="138">
        <f>SUM(H532:H535)</f>
        <v>2000</v>
      </c>
      <c r="I536" s="583">
        <f>H536/D536</f>
        <v>1</v>
      </c>
      <c r="J536" s="583">
        <f>H536/G536</f>
        <v>1</v>
      </c>
      <c r="K536" s="337"/>
      <c r="L536" s="108"/>
      <c r="M536" s="108"/>
    </row>
    <row r="537" spans="1:13" ht="12">
      <c r="A537" s="15"/>
      <c r="B537" s="21">
        <v>3599</v>
      </c>
      <c r="C537" s="165" t="s">
        <v>87</v>
      </c>
      <c r="D537" s="160"/>
      <c r="E537" s="160"/>
      <c r="F537" s="160"/>
      <c r="G537" s="160"/>
      <c r="H537" s="160"/>
      <c r="I537" s="582"/>
      <c r="J537" s="582"/>
      <c r="K537" s="335"/>
      <c r="L537" s="108"/>
      <c r="M537" s="108"/>
    </row>
    <row r="538" spans="1:13" ht="12">
      <c r="A538" s="15"/>
      <c r="B538" s="140"/>
      <c r="C538" s="112" t="s">
        <v>703</v>
      </c>
      <c r="D538" s="145"/>
      <c r="E538" s="145"/>
      <c r="F538" s="145"/>
      <c r="G538" s="145"/>
      <c r="H538" s="145"/>
      <c r="I538" s="515"/>
      <c r="J538" s="515"/>
      <c r="K538" s="335"/>
      <c r="L538" s="108"/>
      <c r="M538" s="108"/>
    </row>
    <row r="539" spans="1:13" ht="12">
      <c r="A539" s="15"/>
      <c r="B539" s="140"/>
      <c r="C539" s="157" t="s">
        <v>704</v>
      </c>
      <c r="D539" s="79"/>
      <c r="E539" s="79"/>
      <c r="F539" s="79"/>
      <c r="G539" s="79"/>
      <c r="H539" s="79"/>
      <c r="I539" s="515"/>
      <c r="J539" s="515"/>
      <c r="K539" s="335"/>
      <c r="L539" s="108"/>
      <c r="M539" s="108"/>
    </row>
    <row r="540" spans="1:13" ht="12">
      <c r="A540" s="15"/>
      <c r="B540" s="140"/>
      <c r="C540" s="141" t="s">
        <v>290</v>
      </c>
      <c r="D540" s="277">
        <v>400</v>
      </c>
      <c r="E540" s="277">
        <v>800</v>
      </c>
      <c r="F540" s="277">
        <v>800</v>
      </c>
      <c r="G540" s="277">
        <v>800</v>
      </c>
      <c r="H540" s="277">
        <v>800</v>
      </c>
      <c r="I540" s="580">
        <f>H540/D540</f>
        <v>2</v>
      </c>
      <c r="J540" s="580">
        <f>H540/G540</f>
        <v>1</v>
      </c>
      <c r="K540" s="335"/>
      <c r="L540" s="108"/>
      <c r="M540" s="108"/>
    </row>
    <row r="541" spans="1:13" ht="12">
      <c r="A541" s="15"/>
      <c r="B541" s="140"/>
      <c r="C541" s="10" t="s">
        <v>395</v>
      </c>
      <c r="D541" s="79"/>
      <c r="E541" s="79"/>
      <c r="F541" s="79"/>
      <c r="G541" s="79"/>
      <c r="H541" s="79"/>
      <c r="I541" s="515"/>
      <c r="J541" s="515"/>
      <c r="K541" s="335"/>
      <c r="L541" s="108"/>
      <c r="M541" s="108"/>
    </row>
    <row r="542" spans="1:13" ht="12">
      <c r="A542" s="15"/>
      <c r="B542" s="140"/>
      <c r="C542" s="10" t="s">
        <v>728</v>
      </c>
      <c r="D542" s="79"/>
      <c r="E542" s="79"/>
      <c r="F542" s="79"/>
      <c r="G542" s="79"/>
      <c r="H542" s="79"/>
      <c r="I542" s="515"/>
      <c r="J542" s="515"/>
      <c r="K542" s="343"/>
      <c r="L542" s="108"/>
      <c r="M542" s="108"/>
    </row>
    <row r="543" spans="1:13" ht="12.75" thickBot="1">
      <c r="A543" s="15"/>
      <c r="B543" s="140"/>
      <c r="C543" s="118" t="s">
        <v>291</v>
      </c>
      <c r="D543" s="166"/>
      <c r="E543" s="166"/>
      <c r="F543" s="166"/>
      <c r="G543" s="166"/>
      <c r="H543" s="166"/>
      <c r="I543" s="581"/>
      <c r="J543" s="581"/>
      <c r="K543" s="57"/>
      <c r="L543" s="108"/>
      <c r="M543" s="108"/>
    </row>
    <row r="544" spans="1:13" ht="12.75" thickBot="1">
      <c r="A544" s="86"/>
      <c r="B544" s="87"/>
      <c r="C544" s="94" t="s">
        <v>209</v>
      </c>
      <c r="D544" s="138">
        <f>SUM(D540:D543)</f>
        <v>400</v>
      </c>
      <c r="E544" s="138">
        <f>SUM(E540:E543)</f>
        <v>800</v>
      </c>
      <c r="F544" s="138">
        <f>SUM(F540:F543)</f>
        <v>800</v>
      </c>
      <c r="G544" s="138">
        <f>SUM(G540:G543)</f>
        <v>800</v>
      </c>
      <c r="H544" s="138">
        <f>SUM(H540:H543)</f>
        <v>800</v>
      </c>
      <c r="I544" s="583">
        <f>H544/D544</f>
        <v>2</v>
      </c>
      <c r="J544" s="583">
        <f>H544/G544</f>
        <v>1</v>
      </c>
      <c r="K544" s="337"/>
      <c r="L544" s="108"/>
      <c r="M544" s="108"/>
    </row>
    <row r="545" spans="1:13" ht="12" customHeight="1">
      <c r="A545" s="15">
        <v>90</v>
      </c>
      <c r="B545" s="21">
        <v>3600</v>
      </c>
      <c r="C545" s="170" t="s">
        <v>797</v>
      </c>
      <c r="D545" s="160">
        <f>SUM(D553)</f>
        <v>8000</v>
      </c>
      <c r="E545" s="160">
        <f>SUM(E553)</f>
        <v>9878</v>
      </c>
      <c r="F545" s="160">
        <f>SUM(F553)</f>
        <v>9878</v>
      </c>
      <c r="G545" s="160">
        <f>SUM(G553)</f>
        <v>9878</v>
      </c>
      <c r="H545" s="160">
        <f>SUM(H553)</f>
        <v>9878</v>
      </c>
      <c r="I545" s="582">
        <f>H545/D545</f>
        <v>1.23475</v>
      </c>
      <c r="J545" s="582">
        <f>H545/G545</f>
        <v>1</v>
      </c>
      <c r="K545" s="4" t="s">
        <v>2</v>
      </c>
      <c r="L545" s="108"/>
      <c r="M545" s="108"/>
    </row>
    <row r="546" spans="1:13" ht="12" customHeight="1">
      <c r="A546" s="142"/>
      <c r="B546" s="142">
        <v>3610</v>
      </c>
      <c r="C546" s="165" t="s">
        <v>798</v>
      </c>
      <c r="D546" s="145"/>
      <c r="E546" s="145"/>
      <c r="F546" s="145"/>
      <c r="G546" s="145"/>
      <c r="H546" s="145"/>
      <c r="I546" s="515"/>
      <c r="J546" s="515"/>
      <c r="K546" s="5" t="s">
        <v>3</v>
      </c>
      <c r="L546" s="108"/>
      <c r="M546" s="108"/>
    </row>
    <row r="547" spans="1:13" ht="12" customHeight="1">
      <c r="A547" s="140"/>
      <c r="B547" s="140"/>
      <c r="C547" s="112" t="s">
        <v>703</v>
      </c>
      <c r="D547" s="123"/>
      <c r="E547" s="123"/>
      <c r="F547" s="123"/>
      <c r="G547" s="123"/>
      <c r="H547" s="123"/>
      <c r="I547" s="515"/>
      <c r="J547" s="515"/>
      <c r="K547" s="335"/>
      <c r="L547" s="108"/>
      <c r="M547" s="108"/>
    </row>
    <row r="548" spans="1:13" ht="12" customHeight="1">
      <c r="A548" s="140"/>
      <c r="B548" s="140"/>
      <c r="C548" s="157" t="s">
        <v>704</v>
      </c>
      <c r="D548" s="123"/>
      <c r="E548" s="123"/>
      <c r="F548" s="123"/>
      <c r="G548" s="123"/>
      <c r="H548" s="123"/>
      <c r="I548" s="515"/>
      <c r="J548" s="515"/>
      <c r="K548" s="335"/>
      <c r="L548" s="108"/>
      <c r="M548" s="108"/>
    </row>
    <row r="549" spans="1:13" ht="12" customHeight="1">
      <c r="A549" s="140"/>
      <c r="B549" s="140"/>
      <c r="C549" s="141" t="s">
        <v>290</v>
      </c>
      <c r="D549" s="123">
        <v>8000</v>
      </c>
      <c r="E549" s="123">
        <v>9878</v>
      </c>
      <c r="F549" s="123">
        <v>9878</v>
      </c>
      <c r="G549" s="123">
        <v>9878</v>
      </c>
      <c r="H549" s="123">
        <v>9878</v>
      </c>
      <c r="I549" s="580">
        <f>H549/D549</f>
        <v>1.23475</v>
      </c>
      <c r="J549" s="580">
        <f>H549/G549</f>
        <v>1</v>
      </c>
      <c r="K549" s="335"/>
      <c r="L549" s="108"/>
      <c r="M549" s="108"/>
    </row>
    <row r="550" spans="1:13" ht="12" customHeight="1">
      <c r="A550" s="140"/>
      <c r="B550" s="140"/>
      <c r="C550" s="10" t="s">
        <v>395</v>
      </c>
      <c r="D550" s="123"/>
      <c r="E550" s="123"/>
      <c r="F550" s="123"/>
      <c r="G550" s="123"/>
      <c r="H550" s="123"/>
      <c r="I550" s="515"/>
      <c r="J550" s="515"/>
      <c r="K550" s="343"/>
      <c r="L550" s="108"/>
      <c r="M550" s="108"/>
    </row>
    <row r="551" spans="1:13" ht="12" customHeight="1">
      <c r="A551" s="140"/>
      <c r="B551" s="140"/>
      <c r="C551" s="10" t="s">
        <v>728</v>
      </c>
      <c r="D551" s="114"/>
      <c r="E551" s="114"/>
      <c r="F551" s="114"/>
      <c r="G551" s="114"/>
      <c r="H551" s="114"/>
      <c r="I551" s="515"/>
      <c r="J551" s="515"/>
      <c r="K551" s="5"/>
      <c r="L551" s="108"/>
      <c r="M551" s="108"/>
    </row>
    <row r="552" spans="1:13" ht="12" customHeight="1" thickBot="1">
      <c r="A552" s="140"/>
      <c r="B552" s="140"/>
      <c r="C552" s="118" t="s">
        <v>291</v>
      </c>
      <c r="D552" s="123"/>
      <c r="E552" s="123"/>
      <c r="F552" s="123"/>
      <c r="G552" s="123"/>
      <c r="H552" s="123"/>
      <c r="I552" s="581"/>
      <c r="J552" s="581"/>
      <c r="K552" s="339"/>
      <c r="L552" s="108"/>
      <c r="M552" s="108"/>
    </row>
    <row r="553" spans="1:13" ht="12" customHeight="1" thickBot="1">
      <c r="A553" s="86"/>
      <c r="B553" s="86"/>
      <c r="C553" s="94" t="s">
        <v>209</v>
      </c>
      <c r="D553" s="138">
        <f>SUM(D547:D552)</f>
        <v>8000</v>
      </c>
      <c r="E553" s="138">
        <f>SUM(E547:E552)</f>
        <v>9878</v>
      </c>
      <c r="F553" s="138">
        <f>SUM(F547:F552)</f>
        <v>9878</v>
      </c>
      <c r="G553" s="138">
        <f>SUM(G547:G552)</f>
        <v>9878</v>
      </c>
      <c r="H553" s="138">
        <f>SUM(H547:H552)</f>
        <v>9878</v>
      </c>
      <c r="I553" s="583"/>
      <c r="J553" s="583"/>
      <c r="K553" s="57"/>
      <c r="L553" s="108"/>
      <c r="M553" s="108"/>
    </row>
    <row r="554" spans="1:13" ht="12" customHeight="1" thickBot="1">
      <c r="A554" s="15">
        <v>92</v>
      </c>
      <c r="B554" s="142">
        <v>3620</v>
      </c>
      <c r="C554" s="164" t="s">
        <v>768</v>
      </c>
      <c r="D554" s="145">
        <f>SUM(D570+D578+D610)+D618+D562+D586+D594+D602</f>
        <v>67200</v>
      </c>
      <c r="E554" s="145">
        <f>SUM(E570+E578+E610)+E618+E562+E586+E594+E602</f>
        <v>97364</v>
      </c>
      <c r="F554" s="145">
        <f>SUM(F570+F578+F610)+F618+F562+F586+F594+F602</f>
        <v>92914</v>
      </c>
      <c r="G554" s="145">
        <f>SUM(G570+G578+G610)+G618+G562+G586+G594+G602</f>
        <v>87914</v>
      </c>
      <c r="H554" s="145">
        <f>SUM(H570+H578+H610)+H618+H562+H586+H594+H602</f>
        <v>87914</v>
      </c>
      <c r="I554" s="582">
        <f>H554/D554</f>
        <v>1.3082440476190476</v>
      </c>
      <c r="J554" s="582">
        <f>H554/G554</f>
        <v>1</v>
      </c>
      <c r="K554" s="58"/>
      <c r="L554" s="108"/>
      <c r="M554" s="108"/>
    </row>
    <row r="555" spans="1:13" ht="12" customHeight="1">
      <c r="A555" s="15"/>
      <c r="B555" s="142">
        <v>3622</v>
      </c>
      <c r="C555" s="170" t="s">
        <v>779</v>
      </c>
      <c r="D555" s="145"/>
      <c r="E555" s="145"/>
      <c r="F555" s="145"/>
      <c r="G555" s="145"/>
      <c r="H555" s="145"/>
      <c r="I555" s="515"/>
      <c r="J555" s="515"/>
      <c r="K555" s="58" t="s">
        <v>127</v>
      </c>
      <c r="L555" s="108"/>
      <c r="M555" s="108"/>
    </row>
    <row r="556" spans="1:13" ht="12" customHeight="1">
      <c r="A556" s="15"/>
      <c r="B556" s="140"/>
      <c r="C556" s="112" t="s">
        <v>703</v>
      </c>
      <c r="D556" s="123"/>
      <c r="E556" s="123"/>
      <c r="F556" s="123"/>
      <c r="G556" s="123"/>
      <c r="H556" s="123"/>
      <c r="I556" s="515"/>
      <c r="J556" s="515"/>
      <c r="K556" s="335"/>
      <c r="L556" s="108"/>
      <c r="M556" s="108"/>
    </row>
    <row r="557" spans="1:13" ht="12" customHeight="1">
      <c r="A557" s="15"/>
      <c r="B557" s="140"/>
      <c r="C557" s="157" t="s">
        <v>704</v>
      </c>
      <c r="D557" s="123"/>
      <c r="E557" s="123"/>
      <c r="F557" s="123"/>
      <c r="G557" s="123"/>
      <c r="H557" s="123"/>
      <c r="I557" s="515"/>
      <c r="J557" s="515"/>
      <c r="K557" s="335"/>
      <c r="L557" s="108"/>
      <c r="M557" s="108"/>
    </row>
    <row r="558" spans="1:13" ht="12" customHeight="1">
      <c r="A558" s="15"/>
      <c r="B558" s="140"/>
      <c r="C558" s="141" t="s">
        <v>290</v>
      </c>
      <c r="D558" s="123"/>
      <c r="E558" s="123"/>
      <c r="F558" s="123"/>
      <c r="G558" s="123"/>
      <c r="H558" s="123">
        <v>625</v>
      </c>
      <c r="I558" s="515"/>
      <c r="J558" s="515"/>
      <c r="K558" s="335"/>
      <c r="L558" s="108"/>
      <c r="M558" s="108"/>
    </row>
    <row r="559" spans="1:13" ht="12" customHeight="1">
      <c r="A559" s="15"/>
      <c r="B559" s="140"/>
      <c r="C559" s="10" t="s">
        <v>395</v>
      </c>
      <c r="D559" s="123">
        <v>5000</v>
      </c>
      <c r="E559" s="123">
        <v>33000</v>
      </c>
      <c r="F559" s="123">
        <v>33000</v>
      </c>
      <c r="G559" s="123">
        <v>33000</v>
      </c>
      <c r="H559" s="123">
        <v>32375</v>
      </c>
      <c r="I559" s="580">
        <f>H559/D559</f>
        <v>6.475</v>
      </c>
      <c r="J559" s="580">
        <f>H559/G559</f>
        <v>0.9810606060606061</v>
      </c>
      <c r="K559" s="335"/>
      <c r="L559" s="108"/>
      <c r="M559" s="108"/>
    </row>
    <row r="560" spans="1:13" ht="12" customHeight="1">
      <c r="A560" s="15"/>
      <c r="B560" s="140"/>
      <c r="C560" s="10" t="s">
        <v>728</v>
      </c>
      <c r="D560" s="123"/>
      <c r="E560" s="123"/>
      <c r="F560" s="123"/>
      <c r="G560" s="123"/>
      <c r="H560" s="123"/>
      <c r="I560" s="515"/>
      <c r="J560" s="515"/>
      <c r="K560" s="335"/>
      <c r="L560" s="108"/>
      <c r="M560" s="108"/>
    </row>
    <row r="561" spans="1:13" ht="12" customHeight="1" thickBot="1">
      <c r="A561" s="15"/>
      <c r="B561" s="140"/>
      <c r="C561" s="118" t="s">
        <v>291</v>
      </c>
      <c r="D561" s="123"/>
      <c r="E561" s="123"/>
      <c r="F561" s="123"/>
      <c r="G561" s="123"/>
      <c r="H561" s="123"/>
      <c r="I561" s="581"/>
      <c r="J561" s="581"/>
      <c r="K561" s="403"/>
      <c r="L561" s="108"/>
      <c r="M561" s="108"/>
    </row>
    <row r="562" spans="1:13" ht="12" customHeight="1" thickBot="1">
      <c r="A562" s="15"/>
      <c r="B562" s="87"/>
      <c r="C562" s="94" t="s">
        <v>209</v>
      </c>
      <c r="D562" s="138">
        <f>SUM(D556:D561)</f>
        <v>5000</v>
      </c>
      <c r="E562" s="138">
        <f>SUM(E556:E561)</f>
        <v>33000</v>
      </c>
      <c r="F562" s="138">
        <f>SUM(F556:F561)</f>
        <v>33000</v>
      </c>
      <c r="G562" s="138">
        <f>SUM(G556:G561)</f>
        <v>33000</v>
      </c>
      <c r="H562" s="138">
        <f>SUM(H556:H561)</f>
        <v>33000</v>
      </c>
      <c r="I562" s="583">
        <f>H562/D562</f>
        <v>6.6</v>
      </c>
      <c r="J562" s="583">
        <f>H562/G562</f>
        <v>1</v>
      </c>
      <c r="K562" s="100"/>
      <c r="L562" s="108"/>
      <c r="M562" s="108"/>
    </row>
    <row r="563" spans="1:13" ht="12" customHeight="1">
      <c r="A563" s="15"/>
      <c r="B563" s="142">
        <v>3625</v>
      </c>
      <c r="C563" s="165" t="s">
        <v>799</v>
      </c>
      <c r="D563" s="145"/>
      <c r="E563" s="145"/>
      <c r="F563" s="145"/>
      <c r="G563" s="145"/>
      <c r="H563" s="145"/>
      <c r="I563" s="582"/>
      <c r="J563" s="582"/>
      <c r="K563" s="58"/>
      <c r="L563" s="108"/>
      <c r="M563" s="108"/>
    </row>
    <row r="564" spans="1:13" ht="12" customHeight="1">
      <c r="A564" s="111"/>
      <c r="B564" s="140"/>
      <c r="C564" s="112" t="s">
        <v>703</v>
      </c>
      <c r="D564" s="123"/>
      <c r="E564" s="123"/>
      <c r="F564" s="123">
        <v>309</v>
      </c>
      <c r="G564" s="123">
        <v>449</v>
      </c>
      <c r="H564" s="123">
        <v>727</v>
      </c>
      <c r="I564" s="580"/>
      <c r="J564" s="580">
        <f>H564/G564</f>
        <v>1.6191536748329622</v>
      </c>
      <c r="K564" s="335"/>
      <c r="L564" s="108"/>
      <c r="M564" s="108"/>
    </row>
    <row r="565" spans="1:13" ht="12" customHeight="1">
      <c r="A565" s="111"/>
      <c r="B565" s="140"/>
      <c r="C565" s="157" t="s">
        <v>704</v>
      </c>
      <c r="D565" s="123"/>
      <c r="E565" s="123"/>
      <c r="F565" s="123">
        <v>62</v>
      </c>
      <c r="G565" s="123">
        <v>91</v>
      </c>
      <c r="H565" s="123">
        <v>144</v>
      </c>
      <c r="I565" s="580"/>
      <c r="J565" s="580">
        <f>H565/G565</f>
        <v>1.5824175824175823</v>
      </c>
      <c r="K565" s="335"/>
      <c r="L565" s="108"/>
      <c r="M565" s="108"/>
    </row>
    <row r="566" spans="1:13" ht="12" customHeight="1">
      <c r="A566" s="111"/>
      <c r="B566" s="140"/>
      <c r="C566" s="141" t="s">
        <v>290</v>
      </c>
      <c r="D566" s="123">
        <v>4000</v>
      </c>
      <c r="E566" s="123">
        <v>4000</v>
      </c>
      <c r="F566" s="123">
        <v>3629</v>
      </c>
      <c r="G566" s="123">
        <v>3460</v>
      </c>
      <c r="H566" s="123">
        <v>3129</v>
      </c>
      <c r="I566" s="580">
        <f>H566/D566</f>
        <v>0.78225</v>
      </c>
      <c r="J566" s="580">
        <f>H566/G566</f>
        <v>0.9043352601156069</v>
      </c>
      <c r="K566" s="335"/>
      <c r="L566" s="108"/>
      <c r="M566" s="108"/>
    </row>
    <row r="567" spans="1:13" ht="12" customHeight="1">
      <c r="A567" s="111"/>
      <c r="B567" s="140"/>
      <c r="C567" s="10" t="s">
        <v>395</v>
      </c>
      <c r="D567" s="123"/>
      <c r="E567" s="123"/>
      <c r="F567" s="123"/>
      <c r="G567" s="123"/>
      <c r="H567" s="123"/>
      <c r="I567" s="515"/>
      <c r="J567" s="515"/>
      <c r="K567" s="343"/>
      <c r="L567" s="108"/>
      <c r="M567" s="108"/>
    </row>
    <row r="568" spans="1:13" ht="12" customHeight="1">
      <c r="A568" s="111"/>
      <c r="B568" s="140"/>
      <c r="C568" s="10" t="s">
        <v>728</v>
      </c>
      <c r="D568" s="123"/>
      <c r="E568" s="123"/>
      <c r="F568" s="123"/>
      <c r="G568" s="123"/>
      <c r="H568" s="123"/>
      <c r="I568" s="515"/>
      <c r="J568" s="515"/>
      <c r="K568" s="5"/>
      <c r="L568" s="108"/>
      <c r="M568" s="108"/>
    </row>
    <row r="569" spans="1:13" ht="12" customHeight="1" thickBot="1">
      <c r="A569" s="111"/>
      <c r="B569" s="140"/>
      <c r="C569" s="118" t="s">
        <v>291</v>
      </c>
      <c r="D569" s="123"/>
      <c r="E569" s="123"/>
      <c r="F569" s="123"/>
      <c r="G569" s="123"/>
      <c r="H569" s="123"/>
      <c r="I569" s="581"/>
      <c r="J569" s="581"/>
      <c r="K569" s="339"/>
      <c r="L569" s="108"/>
      <c r="M569" s="108"/>
    </row>
    <row r="570" spans="1:13" ht="12" customHeight="1" thickBot="1">
      <c r="A570" s="15"/>
      <c r="B570" s="87"/>
      <c r="C570" s="94" t="s">
        <v>209</v>
      </c>
      <c r="D570" s="138">
        <f>SUM(D564:D569)</f>
        <v>4000</v>
      </c>
      <c r="E570" s="138">
        <f>SUM(E564:E569)</f>
        <v>4000</v>
      </c>
      <c r="F570" s="138">
        <f>SUM(F564:F569)</f>
        <v>4000</v>
      </c>
      <c r="G570" s="138">
        <f>SUM(G564:G569)</f>
        <v>4000</v>
      </c>
      <c r="H570" s="138">
        <f>SUM(H564:H569)</f>
        <v>4000</v>
      </c>
      <c r="I570" s="583">
        <f>H570/D570</f>
        <v>1</v>
      </c>
      <c r="J570" s="583">
        <f>H570/G570</f>
        <v>1</v>
      </c>
      <c r="K570" s="193"/>
      <c r="L570" s="108"/>
      <c r="M570" s="108"/>
    </row>
    <row r="571" spans="1:13" ht="12" customHeight="1">
      <c r="A571" s="15"/>
      <c r="B571" s="21">
        <v>3630</v>
      </c>
      <c r="C571" s="165" t="s">
        <v>800</v>
      </c>
      <c r="D571" s="145"/>
      <c r="E571" s="145"/>
      <c r="F571" s="145"/>
      <c r="G571" s="145"/>
      <c r="H571" s="145"/>
      <c r="I571" s="582"/>
      <c r="J571" s="582"/>
      <c r="K571" s="58"/>
      <c r="L571" s="108"/>
      <c r="M571" s="108"/>
    </row>
    <row r="572" spans="1:13" ht="12" customHeight="1">
      <c r="A572" s="111"/>
      <c r="B572" s="140"/>
      <c r="C572" s="112" t="s">
        <v>703</v>
      </c>
      <c r="D572" s="123"/>
      <c r="E572" s="123"/>
      <c r="F572" s="123">
        <v>359</v>
      </c>
      <c r="G572" s="123">
        <v>421</v>
      </c>
      <c r="H572" s="123">
        <v>459</v>
      </c>
      <c r="I572" s="580"/>
      <c r="J572" s="580">
        <f>H572/G572</f>
        <v>1.0902612826603326</v>
      </c>
      <c r="K572" s="335"/>
      <c r="L572" s="108"/>
      <c r="M572" s="108"/>
    </row>
    <row r="573" spans="1:13" ht="12" customHeight="1">
      <c r="A573" s="111"/>
      <c r="B573" s="140"/>
      <c r="C573" s="157" t="s">
        <v>704</v>
      </c>
      <c r="D573" s="123"/>
      <c r="E573" s="123"/>
      <c r="F573" s="123">
        <v>61</v>
      </c>
      <c r="G573" s="123">
        <v>71</v>
      </c>
      <c r="H573" s="123">
        <v>80</v>
      </c>
      <c r="I573" s="580"/>
      <c r="J573" s="580">
        <f>H573/G573</f>
        <v>1.1267605633802817</v>
      </c>
      <c r="K573" s="335"/>
      <c r="L573" s="108"/>
      <c r="M573" s="108"/>
    </row>
    <row r="574" spans="1:13" ht="12" customHeight="1">
      <c r="A574" s="111"/>
      <c r="B574" s="140"/>
      <c r="C574" s="141" t="s">
        <v>290</v>
      </c>
      <c r="D574" s="123">
        <v>12000</v>
      </c>
      <c r="E574" s="123">
        <v>13714</v>
      </c>
      <c r="F574" s="123">
        <v>13294</v>
      </c>
      <c r="G574" s="123">
        <v>8522</v>
      </c>
      <c r="H574" s="123">
        <v>8475</v>
      </c>
      <c r="I574" s="580">
        <f>H574/D574</f>
        <v>0.70625</v>
      </c>
      <c r="J574" s="580">
        <f>H574/G574</f>
        <v>0.9944848627082844</v>
      </c>
      <c r="K574" s="335"/>
      <c r="L574" s="108"/>
      <c r="M574" s="108"/>
    </row>
    <row r="575" spans="1:13" ht="12" customHeight="1">
      <c r="A575" s="111"/>
      <c r="B575" s="140"/>
      <c r="C575" s="10" t="s">
        <v>395</v>
      </c>
      <c r="D575" s="123"/>
      <c r="E575" s="123"/>
      <c r="F575" s="123"/>
      <c r="G575" s="123">
        <v>4700</v>
      </c>
      <c r="H575" s="123">
        <v>4700</v>
      </c>
      <c r="I575" s="580"/>
      <c r="J575" s="580">
        <f>H575/G575</f>
        <v>1</v>
      </c>
      <c r="K575" s="335"/>
      <c r="L575" s="108"/>
      <c r="M575" s="108"/>
    </row>
    <row r="576" spans="1:13" ht="12" customHeight="1">
      <c r="A576" s="111"/>
      <c r="B576" s="140"/>
      <c r="C576" s="10" t="s">
        <v>728</v>
      </c>
      <c r="D576" s="123"/>
      <c r="E576" s="123"/>
      <c r="F576" s="123"/>
      <c r="G576" s="123"/>
      <c r="H576" s="123"/>
      <c r="I576" s="515"/>
      <c r="J576" s="515"/>
      <c r="K576" s="343"/>
      <c r="L576" s="108"/>
      <c r="M576" s="108"/>
    </row>
    <row r="577" spans="1:13" ht="12" customHeight="1" thickBot="1">
      <c r="A577" s="111"/>
      <c r="B577" s="140"/>
      <c r="C577" s="118" t="s">
        <v>291</v>
      </c>
      <c r="D577" s="123"/>
      <c r="E577" s="123"/>
      <c r="F577" s="123"/>
      <c r="G577" s="123"/>
      <c r="H577" s="123"/>
      <c r="I577" s="581"/>
      <c r="J577" s="581"/>
      <c r="K577" s="57"/>
      <c r="L577" s="108"/>
      <c r="M577" s="108"/>
    </row>
    <row r="578" spans="1:13" ht="12" customHeight="1" thickBot="1">
      <c r="A578" s="86"/>
      <c r="B578" s="87"/>
      <c r="C578" s="94" t="s">
        <v>209</v>
      </c>
      <c r="D578" s="138">
        <f>SUM(D572:D577)</f>
        <v>12000</v>
      </c>
      <c r="E578" s="138">
        <f>SUM(E572:E577)</f>
        <v>13714</v>
      </c>
      <c r="F578" s="138">
        <f>SUM(F572:F577)</f>
        <v>13714</v>
      </c>
      <c r="G578" s="138">
        <f>SUM(G572:G577)</f>
        <v>13714</v>
      </c>
      <c r="H578" s="138">
        <f>SUM(H572:H577)</f>
        <v>13714</v>
      </c>
      <c r="I578" s="583">
        <f>H578/D578</f>
        <v>1.1428333333333334</v>
      </c>
      <c r="J578" s="583">
        <f>H578/G578</f>
        <v>1</v>
      </c>
      <c r="K578" s="193"/>
      <c r="L578" s="108"/>
      <c r="M578" s="108"/>
    </row>
    <row r="579" spans="1:13" ht="12" customHeight="1">
      <c r="A579" s="15"/>
      <c r="B579" s="21">
        <v>3635</v>
      </c>
      <c r="C579" s="165" t="s">
        <v>53</v>
      </c>
      <c r="D579" s="145"/>
      <c r="E579" s="145"/>
      <c r="F579" s="145"/>
      <c r="G579" s="145"/>
      <c r="H579" s="145"/>
      <c r="I579" s="582"/>
      <c r="J579" s="582"/>
      <c r="K579" s="58"/>
      <c r="L579" s="108"/>
      <c r="M579" s="108"/>
    </row>
    <row r="580" spans="1:13" ht="12" customHeight="1">
      <c r="A580" s="15"/>
      <c r="B580" s="140"/>
      <c r="C580" s="112" t="s">
        <v>703</v>
      </c>
      <c r="D580" s="123"/>
      <c r="E580" s="123"/>
      <c r="F580" s="123"/>
      <c r="G580" s="123"/>
      <c r="H580" s="123"/>
      <c r="I580" s="515"/>
      <c r="J580" s="515"/>
      <c r="K580" s="335"/>
      <c r="L580" s="108"/>
      <c r="M580" s="108"/>
    </row>
    <row r="581" spans="1:13" ht="12" customHeight="1">
      <c r="A581" s="15"/>
      <c r="B581" s="140"/>
      <c r="C581" s="157" t="s">
        <v>704</v>
      </c>
      <c r="D581" s="123"/>
      <c r="E581" s="123"/>
      <c r="F581" s="123"/>
      <c r="G581" s="123"/>
      <c r="H581" s="123"/>
      <c r="I581" s="515"/>
      <c r="J581" s="515"/>
      <c r="K581" s="335"/>
      <c r="L581" s="108"/>
      <c r="M581" s="108"/>
    </row>
    <row r="582" spans="1:13" ht="12" customHeight="1">
      <c r="A582" s="15"/>
      <c r="B582" s="140"/>
      <c r="C582" s="141" t="s">
        <v>290</v>
      </c>
      <c r="D582" s="123"/>
      <c r="E582" s="123"/>
      <c r="F582" s="123"/>
      <c r="G582" s="123"/>
      <c r="H582" s="123"/>
      <c r="I582" s="515"/>
      <c r="J582" s="515"/>
      <c r="K582" s="335"/>
      <c r="L582" s="108"/>
      <c r="M582" s="108"/>
    </row>
    <row r="583" spans="1:13" ht="12" customHeight="1">
      <c r="A583" s="15"/>
      <c r="B583" s="140"/>
      <c r="C583" s="10" t="s">
        <v>395</v>
      </c>
      <c r="D583" s="123">
        <v>7000</v>
      </c>
      <c r="E583" s="123">
        <v>7000</v>
      </c>
      <c r="F583" s="123">
        <v>7000</v>
      </c>
      <c r="G583" s="123">
        <v>7000</v>
      </c>
      <c r="H583" s="123">
        <v>7000</v>
      </c>
      <c r="I583" s="580">
        <f>H583/D583</f>
        <v>1</v>
      </c>
      <c r="J583" s="580">
        <f>H583/G583</f>
        <v>1</v>
      </c>
      <c r="K583" s="335"/>
      <c r="L583" s="108"/>
      <c r="M583" s="108"/>
    </row>
    <row r="584" spans="1:13" ht="12" customHeight="1">
      <c r="A584" s="15"/>
      <c r="B584" s="140"/>
      <c r="C584" s="10" t="s">
        <v>728</v>
      </c>
      <c r="D584" s="123"/>
      <c r="E584" s="123"/>
      <c r="F584" s="123"/>
      <c r="G584" s="123"/>
      <c r="H584" s="123"/>
      <c r="I584" s="515"/>
      <c r="J584" s="515"/>
      <c r="K584" s="343"/>
      <c r="L584" s="108"/>
      <c r="M584" s="108"/>
    </row>
    <row r="585" spans="1:13" ht="12" customHeight="1" thickBot="1">
      <c r="A585" s="15"/>
      <c r="B585" s="140"/>
      <c r="C585" s="118" t="s">
        <v>291</v>
      </c>
      <c r="D585" s="123"/>
      <c r="E585" s="123"/>
      <c r="F585" s="123"/>
      <c r="G585" s="123"/>
      <c r="H585" s="123"/>
      <c r="I585" s="581"/>
      <c r="J585" s="581"/>
      <c r="K585" s="57"/>
      <c r="L585" s="108"/>
      <c r="M585" s="108"/>
    </row>
    <row r="586" spans="1:13" ht="12" customHeight="1" thickBot="1">
      <c r="A586" s="15"/>
      <c r="B586" s="87"/>
      <c r="C586" s="94" t="s">
        <v>209</v>
      </c>
      <c r="D586" s="138">
        <f>SUM(D580:D585)</f>
        <v>7000</v>
      </c>
      <c r="E586" s="138">
        <f>SUM(E580:E585)</f>
        <v>7000</v>
      </c>
      <c r="F586" s="138">
        <f>SUM(F580:F585)</f>
        <v>7000</v>
      </c>
      <c r="G586" s="138">
        <f>SUM(G580:G585)</f>
        <v>7000</v>
      </c>
      <c r="H586" s="138">
        <f>SUM(H580:H585)</f>
        <v>7000</v>
      </c>
      <c r="I586" s="583">
        <f>H586/D586</f>
        <v>1</v>
      </c>
      <c r="J586" s="583">
        <f>H586/G586</f>
        <v>1</v>
      </c>
      <c r="K586" s="193"/>
      <c r="L586" s="108"/>
      <c r="M586" s="108"/>
    </row>
    <row r="587" spans="1:13" ht="12" customHeight="1">
      <c r="A587" s="15"/>
      <c r="B587" s="21">
        <v>3640</v>
      </c>
      <c r="C587" s="165" t="s">
        <v>141</v>
      </c>
      <c r="D587" s="145"/>
      <c r="E587" s="145"/>
      <c r="F587" s="145"/>
      <c r="G587" s="145"/>
      <c r="H587" s="145"/>
      <c r="I587" s="582"/>
      <c r="J587" s="582"/>
      <c r="K587" s="58" t="s">
        <v>127</v>
      </c>
      <c r="L587" s="108"/>
      <c r="M587" s="108"/>
    </row>
    <row r="588" spans="1:13" ht="12" customHeight="1">
      <c r="A588" s="15"/>
      <c r="B588" s="140"/>
      <c r="C588" s="112" t="s">
        <v>703</v>
      </c>
      <c r="D588" s="123"/>
      <c r="E588" s="123"/>
      <c r="F588" s="123"/>
      <c r="G588" s="123"/>
      <c r="H588" s="123"/>
      <c r="I588" s="515"/>
      <c r="J588" s="515"/>
      <c r="K588" s="335"/>
      <c r="L588" s="108"/>
      <c r="M588" s="108"/>
    </row>
    <row r="589" spans="1:13" ht="12" customHeight="1">
      <c r="A589" s="15"/>
      <c r="B589" s="140"/>
      <c r="C589" s="157" t="s">
        <v>704</v>
      </c>
      <c r="D589" s="123"/>
      <c r="E589" s="123"/>
      <c r="F589" s="123"/>
      <c r="G589" s="123"/>
      <c r="H589" s="123"/>
      <c r="I589" s="515"/>
      <c r="J589" s="515"/>
      <c r="K589" s="335"/>
      <c r="L589" s="108"/>
      <c r="M589" s="108"/>
    </row>
    <row r="590" spans="1:13" ht="12" customHeight="1">
      <c r="A590" s="15"/>
      <c r="B590" s="140"/>
      <c r="C590" s="141" t="s">
        <v>290</v>
      </c>
      <c r="D590" s="123"/>
      <c r="E590" s="123"/>
      <c r="F590" s="123"/>
      <c r="G590" s="123"/>
      <c r="H590" s="123"/>
      <c r="I590" s="515"/>
      <c r="J590" s="515"/>
      <c r="K590" s="335"/>
      <c r="L590" s="108"/>
      <c r="M590" s="108"/>
    </row>
    <row r="591" spans="1:13" ht="12" customHeight="1">
      <c r="A591" s="15"/>
      <c r="B591" s="140"/>
      <c r="C591" s="10" t="s">
        <v>395</v>
      </c>
      <c r="D591" s="123">
        <v>3000</v>
      </c>
      <c r="E591" s="123">
        <v>3000</v>
      </c>
      <c r="F591" s="123">
        <v>3000</v>
      </c>
      <c r="G591" s="123">
        <v>3000</v>
      </c>
      <c r="H591" s="123">
        <v>3000</v>
      </c>
      <c r="I591" s="580">
        <f>H591/D591</f>
        <v>1</v>
      </c>
      <c r="J591" s="580">
        <f>H591/G591</f>
        <v>1</v>
      </c>
      <c r="K591" s="335"/>
      <c r="L591" s="108"/>
      <c r="M591" s="108"/>
    </row>
    <row r="592" spans="1:13" ht="12" customHeight="1">
      <c r="A592" s="15"/>
      <c r="B592" s="140"/>
      <c r="C592" s="10" t="s">
        <v>728</v>
      </c>
      <c r="D592" s="123"/>
      <c r="E592" s="123"/>
      <c r="F592" s="123"/>
      <c r="G592" s="123"/>
      <c r="H592" s="123"/>
      <c r="I592" s="515"/>
      <c r="J592" s="515"/>
      <c r="K592" s="343"/>
      <c r="L592" s="108"/>
      <c r="M592" s="108"/>
    </row>
    <row r="593" spans="1:13" ht="12" customHeight="1" thickBot="1">
      <c r="A593" s="15"/>
      <c r="B593" s="140"/>
      <c r="C593" s="118" t="s">
        <v>291</v>
      </c>
      <c r="D593" s="123"/>
      <c r="E593" s="123"/>
      <c r="F593" s="123"/>
      <c r="G593" s="123"/>
      <c r="H593" s="123"/>
      <c r="I593" s="581"/>
      <c r="J593" s="581"/>
      <c r="K593" s="57"/>
      <c r="L593" s="108"/>
      <c r="M593" s="108"/>
    </row>
    <row r="594" spans="1:13" ht="12" customHeight="1" thickBot="1">
      <c r="A594" s="15"/>
      <c r="B594" s="87"/>
      <c r="C594" s="94" t="s">
        <v>209</v>
      </c>
      <c r="D594" s="138">
        <f>SUM(D588:D593)</f>
        <v>3000</v>
      </c>
      <c r="E594" s="138">
        <f>SUM(E588:E593)</f>
        <v>3000</v>
      </c>
      <c r="F594" s="138">
        <f>SUM(F588:F593)</f>
        <v>3000</v>
      </c>
      <c r="G594" s="138">
        <f>SUM(G588:G593)</f>
        <v>3000</v>
      </c>
      <c r="H594" s="138">
        <f>SUM(H588:H593)</f>
        <v>3000</v>
      </c>
      <c r="I594" s="583">
        <f>H594/D594</f>
        <v>1</v>
      </c>
      <c r="J594" s="583">
        <f>H594/G594</f>
        <v>1</v>
      </c>
      <c r="K594" s="193"/>
      <c r="L594" s="108"/>
      <c r="M594" s="108"/>
    </row>
    <row r="595" spans="1:13" ht="12" customHeight="1">
      <c r="A595" s="15"/>
      <c r="B595" s="21">
        <v>3645</v>
      </c>
      <c r="C595" s="165" t="s">
        <v>76</v>
      </c>
      <c r="D595" s="145"/>
      <c r="E595" s="145"/>
      <c r="F595" s="145"/>
      <c r="G595" s="145"/>
      <c r="H595" s="145"/>
      <c r="I595" s="582"/>
      <c r="J595" s="582"/>
      <c r="K595" s="58" t="s">
        <v>127</v>
      </c>
      <c r="L595" s="108"/>
      <c r="M595" s="108"/>
    </row>
    <row r="596" spans="1:13" ht="12" customHeight="1">
      <c r="A596" s="15"/>
      <c r="B596" s="140"/>
      <c r="C596" s="112" t="s">
        <v>703</v>
      </c>
      <c r="D596" s="123"/>
      <c r="E596" s="123"/>
      <c r="F596" s="123"/>
      <c r="G596" s="123"/>
      <c r="H596" s="123"/>
      <c r="I596" s="515"/>
      <c r="J596" s="515"/>
      <c r="K596" s="335"/>
      <c r="L596" s="108"/>
      <c r="M596" s="108"/>
    </row>
    <row r="597" spans="1:13" ht="12" customHeight="1">
      <c r="A597" s="15"/>
      <c r="B597" s="140"/>
      <c r="C597" s="157" t="s">
        <v>704</v>
      </c>
      <c r="D597" s="123"/>
      <c r="E597" s="123"/>
      <c r="F597" s="123"/>
      <c r="G597" s="123"/>
      <c r="H597" s="123"/>
      <c r="I597" s="515"/>
      <c r="J597" s="515"/>
      <c r="K597" s="335"/>
      <c r="L597" s="108"/>
      <c r="M597" s="108"/>
    </row>
    <row r="598" spans="1:13" ht="12" customHeight="1">
      <c r="A598" s="15"/>
      <c r="B598" s="140"/>
      <c r="C598" s="141" t="s">
        <v>290</v>
      </c>
      <c r="D598" s="123"/>
      <c r="E598" s="123"/>
      <c r="F598" s="123"/>
      <c r="G598" s="123"/>
      <c r="H598" s="123"/>
      <c r="I598" s="515"/>
      <c r="J598" s="515"/>
      <c r="K598" s="335"/>
      <c r="L598" s="108"/>
      <c r="M598" s="108"/>
    </row>
    <row r="599" spans="1:13" ht="12" customHeight="1">
      <c r="A599" s="15"/>
      <c r="B599" s="140"/>
      <c r="C599" s="10" t="s">
        <v>395</v>
      </c>
      <c r="D599" s="123">
        <v>20000</v>
      </c>
      <c r="E599" s="123">
        <v>20000</v>
      </c>
      <c r="F599" s="123">
        <v>20000</v>
      </c>
      <c r="G599" s="123">
        <v>20000</v>
      </c>
      <c r="H599" s="123">
        <v>20000</v>
      </c>
      <c r="I599" s="580">
        <f>H599/D599</f>
        <v>1</v>
      </c>
      <c r="J599" s="580">
        <f>H599/G599</f>
        <v>1</v>
      </c>
      <c r="K599" s="335"/>
      <c r="L599" s="108"/>
      <c r="M599" s="108"/>
    </row>
    <row r="600" spans="1:13" ht="12" customHeight="1">
      <c r="A600" s="15"/>
      <c r="B600" s="140"/>
      <c r="C600" s="10" t="s">
        <v>728</v>
      </c>
      <c r="D600" s="123"/>
      <c r="E600" s="123"/>
      <c r="F600" s="123"/>
      <c r="G600" s="123"/>
      <c r="H600" s="123"/>
      <c r="I600" s="515"/>
      <c r="J600" s="515"/>
      <c r="K600" s="343"/>
      <c r="L600" s="108"/>
      <c r="M600" s="108"/>
    </row>
    <row r="601" spans="1:13" ht="12" customHeight="1" thickBot="1">
      <c r="A601" s="15"/>
      <c r="B601" s="140"/>
      <c r="C601" s="118" t="s">
        <v>291</v>
      </c>
      <c r="D601" s="123"/>
      <c r="E601" s="123"/>
      <c r="F601" s="123"/>
      <c r="G601" s="123"/>
      <c r="H601" s="123"/>
      <c r="I601" s="581"/>
      <c r="J601" s="581"/>
      <c r="K601" s="57"/>
      <c r="L601" s="108"/>
      <c r="M601" s="108"/>
    </row>
    <row r="602" spans="1:13" ht="12" customHeight="1" thickBot="1">
      <c r="A602" s="15"/>
      <c r="B602" s="87"/>
      <c r="C602" s="94" t="s">
        <v>209</v>
      </c>
      <c r="D602" s="138">
        <f>SUM(D596:D601)</f>
        <v>20000</v>
      </c>
      <c r="E602" s="138">
        <f>SUM(E596:E601)</f>
        <v>20000</v>
      </c>
      <c r="F602" s="138">
        <f>SUM(F596:F601)</f>
        <v>20000</v>
      </c>
      <c r="G602" s="138">
        <f>SUM(G596:G601)</f>
        <v>20000</v>
      </c>
      <c r="H602" s="138">
        <f>SUM(H596:H601)</f>
        <v>20000</v>
      </c>
      <c r="I602" s="583">
        <f>H602/D602</f>
        <v>1</v>
      </c>
      <c r="J602" s="583">
        <f>H602/G602</f>
        <v>1</v>
      </c>
      <c r="K602" s="193"/>
      <c r="L602" s="108"/>
      <c r="M602" s="108"/>
    </row>
    <row r="603" spans="1:13" ht="12" customHeight="1">
      <c r="A603" s="15"/>
      <c r="B603" s="21">
        <v>3670</v>
      </c>
      <c r="C603" s="165" t="s">
        <v>801</v>
      </c>
      <c r="D603" s="145"/>
      <c r="E603" s="145"/>
      <c r="F603" s="145"/>
      <c r="G603" s="145"/>
      <c r="H603" s="145"/>
      <c r="I603" s="582"/>
      <c r="J603" s="582"/>
      <c r="K603" s="335"/>
      <c r="L603" s="108"/>
      <c r="M603" s="108"/>
    </row>
    <row r="604" spans="1:13" ht="12" customHeight="1">
      <c r="A604" s="111"/>
      <c r="B604" s="140"/>
      <c r="C604" s="112" t="s">
        <v>703</v>
      </c>
      <c r="D604" s="123">
        <v>800</v>
      </c>
      <c r="E604" s="123">
        <v>800</v>
      </c>
      <c r="F604" s="123">
        <v>800</v>
      </c>
      <c r="G604" s="123">
        <v>800</v>
      </c>
      <c r="H604" s="123">
        <v>800</v>
      </c>
      <c r="I604" s="580">
        <f>H604/D604</f>
        <v>1</v>
      </c>
      <c r="J604" s="580">
        <f>H604/G604</f>
        <v>1</v>
      </c>
      <c r="K604" s="335"/>
      <c r="L604" s="108"/>
      <c r="M604" s="108"/>
    </row>
    <row r="605" spans="1:13" ht="12" customHeight="1">
      <c r="A605" s="111"/>
      <c r="B605" s="140"/>
      <c r="C605" s="157" t="s">
        <v>704</v>
      </c>
      <c r="D605" s="123">
        <v>250</v>
      </c>
      <c r="E605" s="123">
        <v>250</v>
      </c>
      <c r="F605" s="123">
        <v>250</v>
      </c>
      <c r="G605" s="123">
        <v>250</v>
      </c>
      <c r="H605" s="123">
        <v>250</v>
      </c>
      <c r="I605" s="580">
        <f>H605/D605</f>
        <v>1</v>
      </c>
      <c r="J605" s="580">
        <f>H605/G605</f>
        <v>1</v>
      </c>
      <c r="K605" s="335"/>
      <c r="L605" s="108"/>
      <c r="M605" s="108"/>
    </row>
    <row r="606" spans="1:13" ht="12" customHeight="1">
      <c r="A606" s="140"/>
      <c r="B606" s="140"/>
      <c r="C606" s="141" t="s">
        <v>290</v>
      </c>
      <c r="D606" s="123">
        <v>8000</v>
      </c>
      <c r="E606" s="123">
        <v>8000</v>
      </c>
      <c r="F606" s="123">
        <v>7520</v>
      </c>
      <c r="G606" s="123">
        <v>2520</v>
      </c>
      <c r="H606" s="123">
        <v>3358</v>
      </c>
      <c r="I606" s="580">
        <f>H606/D606</f>
        <v>0.41975</v>
      </c>
      <c r="J606" s="580">
        <f>H606/G606</f>
        <v>1.3325396825396825</v>
      </c>
      <c r="K606" s="335"/>
      <c r="L606" s="108"/>
      <c r="M606" s="108"/>
    </row>
    <row r="607" spans="1:13" ht="12" customHeight="1">
      <c r="A607" s="140"/>
      <c r="B607" s="140"/>
      <c r="C607" s="10" t="s">
        <v>395</v>
      </c>
      <c r="D607" s="123">
        <v>7150</v>
      </c>
      <c r="E607" s="123">
        <v>7150</v>
      </c>
      <c r="F607" s="123">
        <v>3150</v>
      </c>
      <c r="G607" s="123">
        <v>3150</v>
      </c>
      <c r="H607" s="123">
        <v>2312</v>
      </c>
      <c r="I607" s="580">
        <f>H607/D607</f>
        <v>0.3233566433566434</v>
      </c>
      <c r="J607" s="580">
        <f>H607/G607</f>
        <v>0.7339682539682539</v>
      </c>
      <c r="K607" s="335"/>
      <c r="L607" s="108"/>
      <c r="M607" s="108"/>
    </row>
    <row r="608" spans="1:13" ht="12" customHeight="1">
      <c r="A608" s="140"/>
      <c r="B608" s="140"/>
      <c r="C608" s="10" t="s">
        <v>728</v>
      </c>
      <c r="D608" s="123"/>
      <c r="E608" s="123"/>
      <c r="F608" s="123">
        <v>480</v>
      </c>
      <c r="G608" s="123">
        <v>480</v>
      </c>
      <c r="H608" s="123">
        <v>480</v>
      </c>
      <c r="I608" s="580"/>
      <c r="J608" s="580">
        <f>H608/G608</f>
        <v>1</v>
      </c>
      <c r="K608" s="343"/>
      <c r="L608" s="108"/>
      <c r="M608" s="108"/>
    </row>
    <row r="609" spans="1:13" ht="12" customHeight="1" thickBot="1">
      <c r="A609" s="111"/>
      <c r="B609" s="140"/>
      <c r="C609" s="118" t="s">
        <v>291</v>
      </c>
      <c r="D609" s="123"/>
      <c r="E609" s="123"/>
      <c r="F609" s="123"/>
      <c r="G609" s="123"/>
      <c r="H609" s="123"/>
      <c r="I609" s="581"/>
      <c r="J609" s="581"/>
      <c r="K609" s="57"/>
      <c r="L609" s="108"/>
      <c r="M609" s="108"/>
    </row>
    <row r="610" spans="1:13" ht="12.75" customHeight="1" thickBot="1">
      <c r="A610" s="15"/>
      <c r="B610" s="87"/>
      <c r="C610" s="94" t="s">
        <v>209</v>
      </c>
      <c r="D610" s="138">
        <f>SUM(D604:D609)</f>
        <v>16200</v>
      </c>
      <c r="E610" s="138">
        <f>SUM(E604:E609)</f>
        <v>16200</v>
      </c>
      <c r="F610" s="138">
        <f>SUM(F604:F609)</f>
        <v>12200</v>
      </c>
      <c r="G610" s="138">
        <f>SUM(G604:G609)</f>
        <v>7200</v>
      </c>
      <c r="H610" s="138">
        <f>SUM(H604:H609)</f>
        <v>7200</v>
      </c>
      <c r="I610" s="583">
        <f>H610/D610</f>
        <v>0.4444444444444444</v>
      </c>
      <c r="J610" s="583">
        <f>H610/G610</f>
        <v>1</v>
      </c>
      <c r="K610" s="337"/>
      <c r="L610" s="108"/>
      <c r="M610" s="108"/>
    </row>
    <row r="611" spans="1:13" ht="12" customHeight="1">
      <c r="A611" s="15"/>
      <c r="B611" s="21">
        <v>3671</v>
      </c>
      <c r="C611" s="168" t="s">
        <v>100</v>
      </c>
      <c r="D611" s="145"/>
      <c r="E611" s="145"/>
      <c r="F611" s="145"/>
      <c r="G611" s="145"/>
      <c r="H611" s="145"/>
      <c r="I611" s="582"/>
      <c r="J611" s="582"/>
      <c r="K611" s="335"/>
      <c r="L611" s="108"/>
      <c r="M611" s="108"/>
    </row>
    <row r="612" spans="1:13" ht="12" customHeight="1">
      <c r="A612" s="15"/>
      <c r="B612" s="140"/>
      <c r="C612" s="112" t="s">
        <v>703</v>
      </c>
      <c r="D612" s="123"/>
      <c r="E612" s="123"/>
      <c r="F612" s="123"/>
      <c r="G612" s="123"/>
      <c r="H612" s="123"/>
      <c r="I612" s="515"/>
      <c r="J612" s="515"/>
      <c r="K612" s="335"/>
      <c r="L612" s="108"/>
      <c r="M612" s="108"/>
    </row>
    <row r="613" spans="1:13" ht="12" customHeight="1">
      <c r="A613" s="15"/>
      <c r="B613" s="140"/>
      <c r="C613" s="157" t="s">
        <v>704</v>
      </c>
      <c r="D613" s="123"/>
      <c r="E613" s="123"/>
      <c r="F613" s="123"/>
      <c r="G613" s="123"/>
      <c r="H613" s="123"/>
      <c r="I613" s="515"/>
      <c r="J613" s="515"/>
      <c r="K613" s="335"/>
      <c r="L613" s="108"/>
      <c r="M613" s="108"/>
    </row>
    <row r="614" spans="1:13" ht="12" customHeight="1">
      <c r="A614" s="15"/>
      <c r="B614" s="140"/>
      <c r="C614" s="141" t="s">
        <v>290</v>
      </c>
      <c r="D614" s="123"/>
      <c r="E614" s="123"/>
      <c r="F614" s="123"/>
      <c r="G614" s="123"/>
      <c r="H614" s="123"/>
      <c r="I614" s="515"/>
      <c r="J614" s="515"/>
      <c r="K614" s="335"/>
      <c r="L614" s="108"/>
      <c r="M614" s="108"/>
    </row>
    <row r="615" spans="1:13" ht="12" customHeight="1">
      <c r="A615" s="15"/>
      <c r="B615" s="140"/>
      <c r="C615" s="10" t="s">
        <v>395</v>
      </c>
      <c r="D615" s="123"/>
      <c r="E615" s="123">
        <v>450</v>
      </c>
      <c r="F615" s="123"/>
      <c r="G615" s="123"/>
      <c r="H615" s="123"/>
      <c r="I615" s="515"/>
      <c r="J615" s="515"/>
      <c r="K615" s="335"/>
      <c r="L615" s="108"/>
      <c r="M615" s="108"/>
    </row>
    <row r="616" spans="1:13" ht="12" customHeight="1">
      <c r="A616" s="15"/>
      <c r="B616" s="140"/>
      <c r="C616" s="10" t="s">
        <v>728</v>
      </c>
      <c r="D616" s="123"/>
      <c r="E616" s="123"/>
      <c r="F616" s="123"/>
      <c r="G616" s="123"/>
      <c r="H616" s="123"/>
      <c r="I616" s="515"/>
      <c r="J616" s="515"/>
      <c r="K616" s="343"/>
      <c r="L616" s="108"/>
      <c r="M616" s="108"/>
    </row>
    <row r="617" spans="1:13" ht="12" customHeight="1" thickBot="1">
      <c r="A617" s="15"/>
      <c r="C617" s="118" t="s">
        <v>291</v>
      </c>
      <c r="D617" s="123"/>
      <c r="E617" s="123"/>
      <c r="F617" s="123"/>
      <c r="G617" s="123"/>
      <c r="H617" s="123"/>
      <c r="I617" s="581"/>
      <c r="J617" s="581"/>
      <c r="K617" s="57"/>
      <c r="L617" s="108"/>
      <c r="M617" s="108"/>
    </row>
    <row r="618" spans="1:13" ht="12" customHeight="1" thickBot="1">
      <c r="A618" s="86"/>
      <c r="B618" s="87"/>
      <c r="C618" s="94" t="s">
        <v>209</v>
      </c>
      <c r="D618" s="138">
        <f>SUM(D612:D617)</f>
        <v>0</v>
      </c>
      <c r="E618" s="138">
        <f>SUM(E612:E617)</f>
        <v>450</v>
      </c>
      <c r="F618" s="138">
        <f>SUM(F612:F617)</f>
        <v>0</v>
      </c>
      <c r="G618" s="138">
        <f>SUM(G612:G617)</f>
        <v>0</v>
      </c>
      <c r="H618" s="138">
        <f>SUM(H612:H617)</f>
        <v>0</v>
      </c>
      <c r="I618" s="583"/>
      <c r="J618" s="583"/>
      <c r="K618" s="337"/>
      <c r="L618" s="108"/>
      <c r="M618" s="108"/>
    </row>
    <row r="619" spans="1:13" ht="12" customHeight="1" thickBot="1">
      <c r="A619" s="109">
        <v>92</v>
      </c>
      <c r="B619" s="402">
        <v>3672</v>
      </c>
      <c r="C619" s="94" t="s">
        <v>769</v>
      </c>
      <c r="D619" s="138">
        <f>SUM(D627+D635)</f>
        <v>22295</v>
      </c>
      <c r="E619" s="138">
        <f>SUM(E627+E635)</f>
        <v>23506</v>
      </c>
      <c r="F619" s="138">
        <f>SUM(F627+F635)</f>
        <v>27000</v>
      </c>
      <c r="G619" s="138">
        <f>SUM(G627+G635)</f>
        <v>39375</v>
      </c>
      <c r="H619" s="138">
        <f>SUM(H627+H635)</f>
        <v>39375</v>
      </c>
      <c r="I619" s="583">
        <f>H619/D619</f>
        <v>1.7660910518053374</v>
      </c>
      <c r="J619" s="583">
        <f>H619/G619</f>
        <v>1</v>
      </c>
      <c r="K619" s="337"/>
      <c r="L619" s="108"/>
      <c r="M619" s="108"/>
    </row>
    <row r="620" spans="1:13" ht="12" customHeight="1">
      <c r="A620" s="15"/>
      <c r="B620" s="21">
        <v>3673</v>
      </c>
      <c r="C620" s="165" t="s">
        <v>767</v>
      </c>
      <c r="D620" s="145"/>
      <c r="E620" s="145"/>
      <c r="F620" s="145"/>
      <c r="G620" s="145"/>
      <c r="H620" s="145"/>
      <c r="I620" s="582"/>
      <c r="J620" s="582"/>
      <c r="K620" s="58" t="s">
        <v>127</v>
      </c>
      <c r="L620" s="108"/>
      <c r="M620" s="108"/>
    </row>
    <row r="621" spans="1:13" ht="12" customHeight="1">
      <c r="A621" s="15"/>
      <c r="C621" s="112" t="s">
        <v>703</v>
      </c>
      <c r="D621" s="123"/>
      <c r="E621" s="123"/>
      <c r="F621" s="123"/>
      <c r="G621" s="123"/>
      <c r="H621" s="123"/>
      <c r="I621" s="515"/>
      <c r="J621" s="515"/>
      <c r="K621" s="5"/>
      <c r="L621" s="108"/>
      <c r="M621" s="108"/>
    </row>
    <row r="622" spans="1:13" ht="12" customHeight="1">
      <c r="A622" s="15"/>
      <c r="C622" s="157" t="s">
        <v>704</v>
      </c>
      <c r="D622" s="123"/>
      <c r="E622" s="123"/>
      <c r="F622" s="123"/>
      <c r="G622" s="123"/>
      <c r="H622" s="123"/>
      <c r="I622" s="515"/>
      <c r="J622" s="515"/>
      <c r="K622" s="5"/>
      <c r="L622" s="108"/>
      <c r="M622" s="108"/>
    </row>
    <row r="623" spans="1:13" ht="12" customHeight="1">
      <c r="A623" s="15"/>
      <c r="B623" s="140"/>
      <c r="C623" s="141" t="s">
        <v>290</v>
      </c>
      <c r="D623" s="123"/>
      <c r="E623" s="123"/>
      <c r="F623" s="123"/>
      <c r="G623" s="123"/>
      <c r="H623" s="123"/>
      <c r="I623" s="580"/>
      <c r="J623" s="580"/>
      <c r="K623" s="5"/>
      <c r="L623" s="108"/>
      <c r="M623" s="108"/>
    </row>
    <row r="624" spans="1:13" ht="12" customHeight="1">
      <c r="A624" s="15"/>
      <c r="B624" s="140"/>
      <c r="C624" s="10" t="s">
        <v>395</v>
      </c>
      <c r="D624" s="123">
        <v>21000</v>
      </c>
      <c r="E624" s="123">
        <v>21000</v>
      </c>
      <c r="F624" s="123">
        <v>21000</v>
      </c>
      <c r="G624" s="123">
        <v>21000</v>
      </c>
      <c r="H624" s="123">
        <v>21000</v>
      </c>
      <c r="I624" s="580">
        <f>H624/D624</f>
        <v>1</v>
      </c>
      <c r="J624" s="580">
        <f>H624/G624</f>
        <v>1</v>
      </c>
      <c r="K624" s="2"/>
      <c r="L624" s="108"/>
      <c r="M624" s="108"/>
    </row>
    <row r="625" spans="1:13" ht="12" customHeight="1">
      <c r="A625" s="15"/>
      <c r="B625" s="140"/>
      <c r="C625" s="10" t="s">
        <v>728</v>
      </c>
      <c r="D625" s="123"/>
      <c r="E625" s="123"/>
      <c r="F625" s="123"/>
      <c r="G625" s="123"/>
      <c r="H625" s="123"/>
      <c r="I625" s="515"/>
      <c r="J625" s="515"/>
      <c r="K625" s="5"/>
      <c r="L625" s="108"/>
      <c r="M625" s="108"/>
    </row>
    <row r="626" spans="1:13" ht="12" customHeight="1" thickBot="1">
      <c r="A626" s="15"/>
      <c r="B626" s="140"/>
      <c r="C626" s="118" t="s">
        <v>291</v>
      </c>
      <c r="D626" s="123"/>
      <c r="E626" s="123"/>
      <c r="F626" s="123"/>
      <c r="G626" s="123"/>
      <c r="H626" s="123"/>
      <c r="I626" s="581"/>
      <c r="J626" s="581"/>
      <c r="K626" s="57"/>
      <c r="L626" s="108"/>
      <c r="M626" s="108"/>
    </row>
    <row r="627" spans="1:13" ht="12" customHeight="1" thickBot="1">
      <c r="A627" s="15"/>
      <c r="B627" s="87"/>
      <c r="C627" s="94" t="s">
        <v>209</v>
      </c>
      <c r="D627" s="138">
        <f>SUM(D621:D626)</f>
        <v>21000</v>
      </c>
      <c r="E627" s="138">
        <f>SUM(E621:E626)</f>
        <v>21000</v>
      </c>
      <c r="F627" s="138">
        <f>SUM(F621:F626)</f>
        <v>21000</v>
      </c>
      <c r="G627" s="138">
        <f>SUM(G621:G626)</f>
        <v>21000</v>
      </c>
      <c r="H627" s="138">
        <f>SUM(H621:H626)</f>
        <v>21000</v>
      </c>
      <c r="I627" s="583">
        <f>H627/D627</f>
        <v>1</v>
      </c>
      <c r="J627" s="583">
        <f>H627/G627</f>
        <v>1</v>
      </c>
      <c r="K627" s="337"/>
      <c r="L627" s="108"/>
      <c r="M627" s="108"/>
    </row>
    <row r="628" spans="1:13" ht="12" customHeight="1">
      <c r="A628" s="15"/>
      <c r="B628" s="21">
        <v>3675</v>
      </c>
      <c r="C628" s="165" t="s">
        <v>802</v>
      </c>
      <c r="D628" s="145"/>
      <c r="E628" s="145"/>
      <c r="F628" s="145"/>
      <c r="G628" s="145"/>
      <c r="H628" s="145"/>
      <c r="I628" s="582"/>
      <c r="J628" s="582"/>
      <c r="K628" s="4"/>
      <c r="L628" s="108"/>
      <c r="M628" s="108"/>
    </row>
    <row r="629" spans="1:13" ht="12" customHeight="1">
      <c r="A629" s="111"/>
      <c r="C629" s="112" t="s">
        <v>703</v>
      </c>
      <c r="D629" s="123"/>
      <c r="E629" s="123"/>
      <c r="F629" s="123"/>
      <c r="G629" s="123"/>
      <c r="H629" s="123"/>
      <c r="I629" s="515"/>
      <c r="J629" s="515"/>
      <c r="K629" s="5"/>
      <c r="L629" s="108"/>
      <c r="M629" s="108"/>
    </row>
    <row r="630" spans="1:13" ht="12" customHeight="1">
      <c r="A630" s="111"/>
      <c r="C630" s="157" t="s">
        <v>704</v>
      </c>
      <c r="D630" s="123"/>
      <c r="E630" s="123"/>
      <c r="F630" s="123"/>
      <c r="G630" s="123"/>
      <c r="H630" s="123"/>
      <c r="I630" s="515"/>
      <c r="J630" s="515"/>
      <c r="K630" s="5"/>
      <c r="L630" s="108"/>
      <c r="M630" s="108"/>
    </row>
    <row r="631" spans="1:13" ht="12" customHeight="1">
      <c r="A631" s="111"/>
      <c r="B631" s="140"/>
      <c r="C631" s="141" t="s">
        <v>290</v>
      </c>
      <c r="D631" s="123">
        <v>1295</v>
      </c>
      <c r="E631" s="123">
        <v>2506</v>
      </c>
      <c r="F631" s="123">
        <v>5920</v>
      </c>
      <c r="G631" s="123">
        <v>14795</v>
      </c>
      <c r="H631" s="123">
        <v>14795</v>
      </c>
      <c r="I631" s="580">
        <f>H631/D631</f>
        <v>11.424710424710424</v>
      </c>
      <c r="J631" s="580">
        <f>H631/G631</f>
        <v>1</v>
      </c>
      <c r="K631" s="5"/>
      <c r="L631" s="108"/>
      <c r="M631" s="108"/>
    </row>
    <row r="632" spans="1:13" ht="12" customHeight="1">
      <c r="A632" s="111"/>
      <c r="B632" s="140"/>
      <c r="C632" s="10" t="s">
        <v>395</v>
      </c>
      <c r="D632" s="123"/>
      <c r="E632" s="123"/>
      <c r="F632" s="123">
        <v>80</v>
      </c>
      <c r="G632" s="123">
        <v>3580</v>
      </c>
      <c r="H632" s="123">
        <v>3580</v>
      </c>
      <c r="I632" s="580"/>
      <c r="J632" s="580">
        <f>H632/G632</f>
        <v>1</v>
      </c>
      <c r="K632" s="2"/>
      <c r="L632" s="108"/>
      <c r="M632" s="108"/>
    </row>
    <row r="633" spans="1:13" ht="12" customHeight="1">
      <c r="A633" s="111"/>
      <c r="B633" s="140"/>
      <c r="C633" s="10" t="s">
        <v>728</v>
      </c>
      <c r="D633" s="123"/>
      <c r="E633" s="123"/>
      <c r="F633" s="123"/>
      <c r="G633" s="123"/>
      <c r="H633" s="123"/>
      <c r="I633" s="515"/>
      <c r="J633" s="515"/>
      <c r="K633" s="5"/>
      <c r="L633" s="108"/>
      <c r="M633" s="108"/>
    </row>
    <row r="634" spans="1:13" ht="12" customHeight="1" thickBot="1">
      <c r="A634" s="111"/>
      <c r="B634" s="140"/>
      <c r="C634" s="118" t="s">
        <v>291</v>
      </c>
      <c r="D634" s="123"/>
      <c r="E634" s="123"/>
      <c r="F634" s="123"/>
      <c r="G634" s="123"/>
      <c r="H634" s="123"/>
      <c r="I634" s="581"/>
      <c r="J634" s="581"/>
      <c r="K634" s="57"/>
      <c r="L634" s="108"/>
      <c r="M634" s="108"/>
    </row>
    <row r="635" spans="1:13" ht="12.75" thickBot="1">
      <c r="A635" s="86"/>
      <c r="B635" s="87"/>
      <c r="C635" s="94" t="s">
        <v>209</v>
      </c>
      <c r="D635" s="138">
        <f>SUM(D629:D634)</f>
        <v>1295</v>
      </c>
      <c r="E635" s="138">
        <f>SUM(E629:E634)</f>
        <v>2506</v>
      </c>
      <c r="F635" s="138">
        <f>SUM(F629:F634)</f>
        <v>6000</v>
      </c>
      <c r="G635" s="138">
        <f>SUM(G629:G634)</f>
        <v>18375</v>
      </c>
      <c r="H635" s="138">
        <f>SUM(H629:H634)</f>
        <v>18375</v>
      </c>
      <c r="I635" s="583">
        <f>H635/D635</f>
        <v>14.18918918918919</v>
      </c>
      <c r="J635" s="583">
        <f>H635/G635</f>
        <v>1</v>
      </c>
      <c r="K635" s="337"/>
      <c r="L635" s="108"/>
      <c r="M635" s="108"/>
    </row>
    <row r="636" spans="1:13" ht="12" customHeight="1">
      <c r="A636" s="15">
        <v>93</v>
      </c>
      <c r="B636" s="21">
        <v>3690</v>
      </c>
      <c r="C636" s="122" t="s">
        <v>803</v>
      </c>
      <c r="D636" s="145">
        <f>SUM(D644)</f>
        <v>14000</v>
      </c>
      <c r="E636" s="145">
        <f>SUM(E644)</f>
        <v>14000</v>
      </c>
      <c r="F636" s="145">
        <f>SUM(F644)</f>
        <v>14000</v>
      </c>
      <c r="G636" s="145">
        <f>SUM(G644)</f>
        <v>17500</v>
      </c>
      <c r="H636" s="145">
        <f>SUM(H644)</f>
        <v>17500</v>
      </c>
      <c r="I636" s="582">
        <f>H636/D636</f>
        <v>1.25</v>
      </c>
      <c r="J636" s="582">
        <f>H636/G636</f>
        <v>1</v>
      </c>
      <c r="K636" s="4"/>
      <c r="L636" s="108"/>
      <c r="M636" s="108"/>
    </row>
    <row r="637" spans="1:13" ht="12" customHeight="1">
      <c r="A637" s="142"/>
      <c r="B637" s="142">
        <v>3695</v>
      </c>
      <c r="C637" s="172" t="s">
        <v>804</v>
      </c>
      <c r="D637" s="145"/>
      <c r="E637" s="145"/>
      <c r="F637" s="145"/>
      <c r="G637" s="145"/>
      <c r="H637" s="145"/>
      <c r="I637" s="515"/>
      <c r="J637" s="515"/>
      <c r="K637" s="5"/>
      <c r="L637" s="108"/>
      <c r="M637" s="108"/>
    </row>
    <row r="638" spans="1:13" ht="12" customHeight="1">
      <c r="A638" s="140"/>
      <c r="B638" s="140"/>
      <c r="C638" s="112" t="s">
        <v>703</v>
      </c>
      <c r="D638" s="123"/>
      <c r="E638" s="123"/>
      <c r="F638" s="123"/>
      <c r="G638" s="123"/>
      <c r="H638" s="123"/>
      <c r="I638" s="515"/>
      <c r="J638" s="515"/>
      <c r="K638" s="5"/>
      <c r="L638" s="108"/>
      <c r="M638" s="108"/>
    </row>
    <row r="639" spans="1:13" ht="12" customHeight="1">
      <c r="A639" s="140"/>
      <c r="B639" s="140"/>
      <c r="C639" s="157" t="s">
        <v>704</v>
      </c>
      <c r="D639" s="123"/>
      <c r="E639" s="123"/>
      <c r="F639" s="123"/>
      <c r="G639" s="123"/>
      <c r="H639" s="123"/>
      <c r="I639" s="580"/>
      <c r="J639" s="580"/>
      <c r="K639" s="5"/>
      <c r="L639" s="108"/>
      <c r="M639" s="108"/>
    </row>
    <row r="640" spans="1:13" ht="12" customHeight="1">
      <c r="A640" s="140"/>
      <c r="B640" s="140"/>
      <c r="C640" s="141" t="s">
        <v>290</v>
      </c>
      <c r="D640" s="123">
        <v>6498</v>
      </c>
      <c r="E640" s="123">
        <v>6498</v>
      </c>
      <c r="F640" s="123">
        <v>6498</v>
      </c>
      <c r="G640" s="123">
        <v>9998</v>
      </c>
      <c r="H640" s="123">
        <v>7062</v>
      </c>
      <c r="I640" s="580">
        <f>H640/D640</f>
        <v>1.0867959372114497</v>
      </c>
      <c r="J640" s="580">
        <f>H640/G640</f>
        <v>0.7063412682536507</v>
      </c>
      <c r="K640" s="2"/>
      <c r="L640" s="108"/>
      <c r="M640" s="108"/>
    </row>
    <row r="641" spans="1:13" ht="12" customHeight="1">
      <c r="A641" s="140"/>
      <c r="B641" s="140"/>
      <c r="C641" s="10" t="s">
        <v>395</v>
      </c>
      <c r="D641" s="123">
        <v>7502</v>
      </c>
      <c r="E641" s="123">
        <v>7502</v>
      </c>
      <c r="F641" s="123">
        <v>7502</v>
      </c>
      <c r="G641" s="123">
        <v>7502</v>
      </c>
      <c r="H641" s="123">
        <v>10438</v>
      </c>
      <c r="I641" s="580">
        <f>H641/D641</f>
        <v>1.3913623033857638</v>
      </c>
      <c r="J641" s="580">
        <f>H641/G641</f>
        <v>1.3913623033857638</v>
      </c>
      <c r="K641" s="5"/>
      <c r="L641" s="108"/>
      <c r="M641" s="108"/>
    </row>
    <row r="642" spans="1:13" ht="12" customHeight="1">
      <c r="A642" s="140"/>
      <c r="B642" s="140"/>
      <c r="C642" s="10" t="s">
        <v>728</v>
      </c>
      <c r="D642" s="123"/>
      <c r="E642" s="123"/>
      <c r="F642" s="123"/>
      <c r="G642" s="123"/>
      <c r="H642" s="123"/>
      <c r="I642" s="580"/>
      <c r="J642" s="580"/>
      <c r="K642" s="5"/>
      <c r="L642" s="108"/>
      <c r="M642" s="108"/>
    </row>
    <row r="643" spans="1:13" ht="12" customHeight="1" thickBot="1">
      <c r="A643" s="140"/>
      <c r="B643" s="140"/>
      <c r="C643" s="118" t="s">
        <v>291</v>
      </c>
      <c r="D643" s="123"/>
      <c r="E643" s="123"/>
      <c r="F643" s="123"/>
      <c r="G643" s="123"/>
      <c r="H643" s="123"/>
      <c r="I643" s="581"/>
      <c r="J643" s="581"/>
      <c r="K643" s="339"/>
      <c r="L643" s="108"/>
      <c r="M643" s="108"/>
    </row>
    <row r="644" spans="1:13" ht="12" customHeight="1" thickBot="1">
      <c r="A644" s="86"/>
      <c r="B644" s="86"/>
      <c r="C644" s="94" t="s">
        <v>209</v>
      </c>
      <c r="D644" s="138">
        <f>SUM(D638:D643)</f>
        <v>14000</v>
      </c>
      <c r="E644" s="138">
        <f>SUM(E638:E643)</f>
        <v>14000</v>
      </c>
      <c r="F644" s="138">
        <f>SUM(F638:F643)</f>
        <v>14000</v>
      </c>
      <c r="G644" s="138">
        <f>SUM(G638:G643)</f>
        <v>17500</v>
      </c>
      <c r="H644" s="138">
        <f>SUM(H638:H643)</f>
        <v>17500</v>
      </c>
      <c r="I644" s="583">
        <f>H644/D644</f>
        <v>1.25</v>
      </c>
      <c r="J644" s="583">
        <f>H644/G644</f>
        <v>1</v>
      </c>
      <c r="K644" s="337"/>
      <c r="L644" s="108"/>
      <c r="M644" s="108"/>
    </row>
    <row r="645" spans="1:13" ht="12" customHeight="1">
      <c r="A645" s="15"/>
      <c r="B645" s="142">
        <v>3699</v>
      </c>
      <c r="C645" s="165" t="s">
        <v>805</v>
      </c>
      <c r="D645" s="145"/>
      <c r="E645" s="145"/>
      <c r="F645" s="145"/>
      <c r="G645" s="145"/>
      <c r="H645" s="145"/>
      <c r="I645" s="582"/>
      <c r="J645" s="582"/>
      <c r="K645" s="4"/>
      <c r="L645" s="108"/>
      <c r="M645" s="108"/>
    </row>
    <row r="646" spans="1:13" ht="12" customHeight="1">
      <c r="A646" s="140"/>
      <c r="B646" s="140"/>
      <c r="C646" s="112" t="s">
        <v>703</v>
      </c>
      <c r="D646" s="123">
        <f>SUM(D11+D20+D45+D54+D71+D79+D87+D95+D103+D111+D119+D160+D184+D192+D200+D209+D249+D257+D266+D298+D306+D314+D322+D338+D346+D362+D378+D402+D410+D466+D490+D514+D547+D564+D572+D604+D612+D629+D638)+D482+D241+D274+D136+D282+D217</f>
        <v>33137</v>
      </c>
      <c r="E646" s="123">
        <f>SUM(E11+E20+E45+E54+E71+E79+E87+E95+E103+E111+E119+E160+E184+E192+E200+E209+E249+E257+E266+E298+E306+E314+E322+E338+E346+E362+E378+E402+E410+E466+E490+E514+E547+E564+E572+E604+E612+E629+E638)+E482+E241+E274+E136+E282+E217</f>
        <v>48344</v>
      </c>
      <c r="F646" s="123">
        <f>SUM(F11+F20+F45+F54+F71+F79+F87+F95+F103+F111+F119+F160+F184+F192+F200+F209+F249+F257+F266+F298+F306+F314+F322+F338+F346+F362+F378+F402+F410+F466+F490+F514+F547+F564+F572+F604+F612+F629+F638)+F482+F241+F274+F136+F282+F217+F225</f>
        <v>75980</v>
      </c>
      <c r="G646" s="123">
        <f>SUM(G11+G20+G45+G54+G71+G79+G87+G95+G103+G111+G119+G160+G184+G192+G200+G209+G249+G257+G266+G298+G306+G314+G322+G338+G346+G362+G378+G402+G410+G466+G490+G514+G547+G564+G572+G604+G612+G629+G638)+G482+G241+G274+G136+G282+G217+G225</f>
        <v>64000</v>
      </c>
      <c r="H646" s="123">
        <f>SUM(H11+H20+H45+H54+H71+H79+H87+H95+H103+H111+H119+H160+H184+H192+H200+H209+H249+H257+H266+H298+H306+H314+H322+H338+H346+H362+H378+H402+H410+H466+H490+H514+H547+H564+H572+H604+H612+H629+H638)+H482+H241+H274+H136+H282+H217+H225</f>
        <v>64572</v>
      </c>
      <c r="I646" s="580">
        <f>H646/D646</f>
        <v>1.948637474726137</v>
      </c>
      <c r="J646" s="580">
        <f>H646/G646</f>
        <v>1.0089375</v>
      </c>
      <c r="K646" s="5"/>
      <c r="L646" s="108"/>
      <c r="M646" s="108"/>
    </row>
    <row r="647" spans="1:13" ht="12" customHeight="1">
      <c r="A647" s="140"/>
      <c r="B647" s="140"/>
      <c r="C647" s="157" t="s">
        <v>704</v>
      </c>
      <c r="D647" s="123">
        <f>SUM(D12+D21+D46+D55+D72+D80+D88+D96+D104+D112+D120+D161+D185+D193+D201+D210+D250+D258+D267+D299+D307+D315+D323+D339+D347+D363+D379+D403+D411+D467+D491+D515+D548+D565+D573+D605+D613+D630+D639)+D483+D242+D275+D137+D283+D218</f>
        <v>13281</v>
      </c>
      <c r="E647" s="123">
        <f>SUM(E12+E21+E46+E55+E72+E80+E88+E96+E104+E112+E120+E161+E185+E193+E201+E210+E250+E258+E267+E299+E307+E315+E323+E339+E347+E363+E379+E403+E411+E467+E491+E515+E548+E565+E573+E605+E613+E630+E639)+E483+E242+E275+E137+E283+E218</f>
        <v>15090</v>
      </c>
      <c r="F647" s="123">
        <f>SUM(F12+F21+F46+F55+F72+F80+F88+F96+F104+F112+F120+F161+F185+F193+F201+F210+F250+F258+F267+F299+F307+F315+F323+F339+F347+F363+F379+F403+F411+F467+F491+F515+F548+F565+F573+F605+F613+F630+F639)+F483+F242+F275+F137+F283+F218+F226+F29</f>
        <v>26664</v>
      </c>
      <c r="G647" s="123">
        <f>SUM(G12+G21+G46+G55+G72+G80+G88+G96+G104+G112+G120+G161+G185+G193+G201+G210+G250+G258+G267+G299+G307+G315+G323+G339+G347+G363+G379+G403+G411+G467+G491+G515+G548+G565+G573+G605+G613+G630+G639)+G483+G242+G275+G137+G283+G218+G226+G29</f>
        <v>23952</v>
      </c>
      <c r="H647" s="123">
        <f>SUM(H12+H21+H46+H55+H72+H80+H88+H96+H104+H112+H120+H161+H185+H193+H201+H210+H250+H258+H267+H299+H307+H315+H323+H339+H347+H363+H379+H403+H411+H467+H491+H515+H548+H565+H573+H605+H613+H630+H639)+H483+H242+H275+H137+H283+H218+H226+H29</f>
        <v>25953</v>
      </c>
      <c r="I647" s="580">
        <f>H647/D647</f>
        <v>1.9541450192003613</v>
      </c>
      <c r="J647" s="580">
        <f>H647/G647</f>
        <v>1.0835420841683367</v>
      </c>
      <c r="K647" s="5"/>
      <c r="L647" s="108"/>
      <c r="M647" s="108"/>
    </row>
    <row r="648" spans="1:13" ht="12" customHeight="1">
      <c r="A648" s="140"/>
      <c r="B648" s="140"/>
      <c r="C648" s="141" t="s">
        <v>290</v>
      </c>
      <c r="D648" s="123">
        <f>SUM(D13+D22+D47+D56+D73+D81+D89+D97+D105+D113+D121+D162+D186+D194+D202+D211+D251+D259+D268+D300+D308+D316+D324+D340+D348+D364+D380+D404+D412+D468+D492+D516+D549+D566+D574+D606+D614+D631+D640)+D484+D170+D243+D178+D276+D524+D532+D500+D508+D444+D476+D65+D138+D540+D30+D38+D284+D219</f>
        <v>653208</v>
      </c>
      <c r="E648" s="123">
        <f>SUM(E13+E22+E47+E56+E73+E81+E89+E97+E105+E113+E121+E162+E186+E194+E202+E211+E251+E259+E268+E300+E308+E316+E324+E340+E348+E364+E380+E404+E412+E468+E492+E516+E549+E566+E574+E606+E614+E631+E640)+E484+E170+E243+E178+E276+E524+E532+E500+E508+E444+E476+E65+E138+E540+E30+E38+E284+E219+E452+E130</f>
        <v>883001</v>
      </c>
      <c r="F648" s="123">
        <f>SUM(F13+F22+F47+F56+F73+F81+F89+F97+F105+F113+F121+F162+F186+F194+F202+F211+F251+F259+F268+F300+F308+F316+F324+F340+F348+F364+F380+F404+F412+F468+F492+F516+F549+F566+F574+F606+F614+F631+F640)+F484+F170+F243+F178+F276+F524+F532+F500+F508+F444+F476+F65+F138+F540+F30+F38+F284+F219+F452+F130+F420+F428+F154+F372+F292+F396+F146+F235</f>
        <v>986866</v>
      </c>
      <c r="G648" s="123">
        <f>SUM(G13+G22+G47+G56+G73+G81+G89+G97+G105+G113+G121+G162+G186+G194+G202+G211+G251+G259+G268+G300+G308+G316+G324+G340+G348+G364+G380+G404+G412+G468+G492+G516+G549+G566+G574+G606+G614+G631+G640)+G484+G170+G243+G178+G276+G524+G532+G500+G508+G444+G476+G65+G138+G540+G30+G38+G284+G219+G452+G130+G420+G428+G154+G372+G292+G396+G146+G235+G227</f>
        <v>1043689</v>
      </c>
      <c r="H648" s="123">
        <f>SUM(H13+H22+H47+H56+H73+H81+H89+H97+H105+H113+H121+H162+H186+H194+H202+H211+H251+H259+H268+H300+H308+H316+H324+H340+H348+H364+H380+H404+H412+H468+H492+H516+H549+H566+H574+H606+H614+H631+H640)+H484+H170+H243+H178+H276+H524+H532+H500+H508+H444+H476+H65+H138+H540+H30+H38+H284+H219+H452+H130+H420+H428+H154+H372+H292+H396+H146+H235+H227+H558+H436+H356</f>
        <v>1040584</v>
      </c>
      <c r="I648" s="580">
        <f>H648/D648</f>
        <v>1.5930362151106539</v>
      </c>
      <c r="J648" s="580">
        <f>H648/G648</f>
        <v>0.9970249758309229</v>
      </c>
      <c r="K648" s="2"/>
      <c r="L648" s="108"/>
      <c r="M648" s="108"/>
    </row>
    <row r="649" spans="1:13" ht="12" customHeight="1">
      <c r="A649" s="140"/>
      <c r="B649" s="140"/>
      <c r="C649" s="271" t="s">
        <v>737</v>
      </c>
      <c r="D649" s="286"/>
      <c r="E649" s="286"/>
      <c r="F649" s="286"/>
      <c r="G649" s="286"/>
      <c r="H649" s="286"/>
      <c r="I649" s="580"/>
      <c r="J649" s="580"/>
      <c r="K649" s="5"/>
      <c r="L649" s="108"/>
      <c r="M649" s="108"/>
    </row>
    <row r="650" spans="1:13" ht="12" customHeight="1">
      <c r="A650" s="140"/>
      <c r="B650" s="140"/>
      <c r="C650" s="10" t="s">
        <v>395</v>
      </c>
      <c r="D650" s="123">
        <f>SUM(D14+D23+D48+D57+D74+D82+D90+D98+D106+D114+D122+D163+D187+D195+D203+D212+D252+D260+D269+D301+D309+D317+D325+D341+D349+D365+D381+D405+D413+D469+D493+D517+D550+D567+D575+D607+D615+D632+D641)+D485+D244+D501+D333+D559+D624+D583+D588+D599+D591+D461</f>
        <v>958902</v>
      </c>
      <c r="E650" s="123">
        <f>SUM(E14+E23+E48+E57+E74+E82+E90+E98+E106+E114+E122+E163+E187+E195+E203+E212+E252+E260+E269+E301+E309+E317+E325+E341+E349+E365+E381+E405+E413+E469+E493+E517+E550+E567+E575+E607+E615+E632+E641)+E485+E244+E501+E333+E559+E624+E583+E588+E599+E591+E461+E293+E357+E397+E437</f>
        <v>1138388</v>
      </c>
      <c r="F650" s="123">
        <f>SUM(F14+F23+F48+F57+F74+F82+F90+F98+F106+F114+F122+F163+F187+F195+F203+F212+F252+F260+F269+F301+F309+F317+F325+F341+F349+F365+F381+F405+F413+F469+F493+F517+F550+F567+F575+F607+F615+F632+F641)+F485+F244+F501+F333+F559+F624+F583+F588+F599+F591+F461+F293+F357+F397+F437+F389+F139</f>
        <v>1492075</v>
      </c>
      <c r="G650" s="123">
        <f>SUM(G14+G23+G48+G57+G74+G82+G90+G98+G106+G114+G122+G163+G187+G195+G203+G212+G252+G260+G269+G301+G309+G317+G325+G341+G349+G365+G381+G405+G413+G469+G493+G517+G550+G567+G575+G607+G615+G632+G641)+G485+G244+G501+G333+G559+G624+G583+G588+G599+G591+G461+G293+G357+G397+G437+G389+G139</f>
        <v>1558404</v>
      </c>
      <c r="H650" s="123">
        <f>SUM(H14+H23+H48+H57+H82+H90+H98+H106+H114+H122+H163+H187+H195+H203+H212+H252+H260+H269+H301+H309+H317+H325+H341+H349+H365+H381+H405+H413+H469+H493+H517+H550+H567+H575+H607+H615+H632+H641)+H485+H244+H501+H333+H559+H624+H583+H588+H599+H591+H461+H293+H357+H397+H437+H389+H139</f>
        <v>637583</v>
      </c>
      <c r="I650" s="580">
        <f>H650/D650</f>
        <v>0.6649094485150725</v>
      </c>
      <c r="J650" s="580">
        <f>H650/G650</f>
        <v>0.4091256182607334</v>
      </c>
      <c r="K650" s="5"/>
      <c r="L650" s="108"/>
      <c r="M650" s="108"/>
    </row>
    <row r="651" spans="1:13" ht="12" customHeight="1">
      <c r="A651" s="140"/>
      <c r="B651" s="140"/>
      <c r="C651" s="10" t="s">
        <v>728</v>
      </c>
      <c r="D651" s="123">
        <f>SUM(D15+D24+D49+D58+D75+D83+D91+D99+D107+D115+D123+D164+D188+D196+D204+D213+D253+D261+D270+D302+D310+D318+D326+D342+D350+D366+D382+D406+D414+D470+D494+D518+D551+D568+D576+D608+D616+D633+D642)+D486</f>
        <v>3500</v>
      </c>
      <c r="E651" s="123">
        <f>SUM(E15+E24+E49+E58+E75+E83+E91+E99+E107+E115+E123+E164+E188+E196+E204+E213+E253+E261+E270+E302+E310+E318+E326+E342+E350+E366+E382+E406+E414+E470+E494+E518+E551+E568+E576+E608+E616+E633+E642)+E486</f>
        <v>3500</v>
      </c>
      <c r="F651" s="123">
        <f>SUM(F15+F24+F49+F58+F75+F83+F91+F99+F107+F115+F123+F164+F188+F196+F204+F213+F253+F261+F270+F302+F310+F318+F326+F342+F350+F366+F382+F406+F414+F470+F494+F518+F551+F568+F576+F608+F616+F633+F642)+F486</f>
        <v>3978</v>
      </c>
      <c r="G651" s="123">
        <f>SUM(G15+G24+G49+G58+G75+G83+G91+G99+G107+G115+G123+G164+G188+G196+G204+G213+G253+G261+G270+G302+G310+G318+G326+G342+G350+G366+G382+G406+G414+G470+G494+G518+G551+G568+G576+G608+G616+G633+G642)+G486</f>
        <v>3374</v>
      </c>
      <c r="H651" s="123">
        <f>SUM(H15+H24+H49+H58+H75+H83+H91+H99+H107+H115+H123+H164+H188+H196+H204+H213+H253+H261+H270+H302+H310+H318+H326+H342+H350+H366+H382+H406+H414+H470+H494+H518+H551+H568+H576+H608+H616+H633+H642)+H486</f>
        <v>3374</v>
      </c>
      <c r="I651" s="580">
        <f>H651/D651</f>
        <v>0.964</v>
      </c>
      <c r="J651" s="580">
        <f>H651/G651</f>
        <v>1</v>
      </c>
      <c r="K651" s="4"/>
      <c r="L651" s="108"/>
      <c r="M651" s="108"/>
    </row>
    <row r="652" spans="1:13" ht="12" customHeight="1">
      <c r="A652" s="140"/>
      <c r="B652" s="140"/>
      <c r="C652" s="10" t="s">
        <v>259</v>
      </c>
      <c r="D652" s="123"/>
      <c r="E652" s="123"/>
      <c r="F652" s="123"/>
      <c r="G652" s="123"/>
      <c r="H652" s="123">
        <f>SUM(H74)</f>
        <v>955847</v>
      </c>
      <c r="I652" s="580"/>
      <c r="J652" s="580"/>
      <c r="K652" s="4"/>
      <c r="L652" s="108"/>
      <c r="M652" s="108"/>
    </row>
    <row r="653" spans="1:13" ht="12" customHeight="1">
      <c r="A653" s="140"/>
      <c r="B653" s="140"/>
      <c r="C653" s="118" t="s">
        <v>291</v>
      </c>
      <c r="D653" s="123">
        <f>SUM(D16+D25+D50+D59+D76+D84+D92+D100+D108+D116+D124+D165+D189+D197+D205+D214+D254+D262+D271+D303+D311+D319+D327+D343+D351+D367+D383+D407+D415+D471+D495+D519+D552+D569+D577+D609+D617+D634+D643)+D222</f>
        <v>2645</v>
      </c>
      <c r="E653" s="123">
        <f>SUM(E16+E25+E50+E59+E76+E84+E92+E100+E108+E116+E124+E165+E189+E197+E205+E214+E254+E262+E271+E303+E311+E319+E327+E343+E351+E367+E383+E407+E415+E471+E495+E519+E552+E569+E577+E609+E617+E634+E643)+E222+E133</f>
        <v>38236</v>
      </c>
      <c r="F653" s="123">
        <f>SUM(F16+F25+F50+F59+F76+F84+F92+F100+F108+F116+F124+F165+F189+F197+F205+F214+F254+F262+F271+F303+F311+F319+F327+F343+F351+F367+F383+F407+F415+F471+F495+F519+F552+F569+F577+F609+F617+F634+F643)+F222+F133+F230</f>
        <v>247100</v>
      </c>
      <c r="G653" s="123">
        <f>SUM(G16+G25+G50+G59+G76+G84+G92+G100+G108+G116+G124+G165+G189+G197+G205+G214+G254+G262+G271+G303+G311+G319+G327+G343+G351+G367+G383+G407+G415+G471+G495+G519+G552+G569+G577+G609+G617+G634+G643)+G222+G133+G230</f>
        <v>253660</v>
      </c>
      <c r="H653" s="123">
        <f>SUM(H16+H25+H50+H59+H76+H84+H92+H100+H108+H116+H124+H165+H189+H197+H205+H214+H254+H262+H271+H303+H311+H319+H327+H343+H351+H367+H383+H407+H415+H471+H495+H519+H552+H569+H577+H609+H617+H634+H643)+H222+H133+H230</f>
        <v>125431</v>
      </c>
      <c r="I653" s="580">
        <f>H653/D653</f>
        <v>47.421928166351606</v>
      </c>
      <c r="J653" s="580">
        <f>H653/G653</f>
        <v>0.49448474335724985</v>
      </c>
      <c r="K653" s="5"/>
      <c r="L653" s="108"/>
      <c r="M653" s="108"/>
    </row>
    <row r="654" spans="1:13" ht="12" customHeight="1" thickBot="1">
      <c r="A654" s="140"/>
      <c r="B654" s="140"/>
      <c r="C654" s="271" t="s">
        <v>737</v>
      </c>
      <c r="D654" s="124"/>
      <c r="E654" s="124"/>
      <c r="F654" s="124"/>
      <c r="G654" s="124"/>
      <c r="H654" s="124"/>
      <c r="I654" s="581"/>
      <c r="J654" s="581"/>
      <c r="K654" s="339"/>
      <c r="L654" s="108"/>
      <c r="M654" s="108"/>
    </row>
    <row r="655" spans="1:13" ht="12" customHeight="1" thickBot="1">
      <c r="A655" s="86"/>
      <c r="B655" s="86"/>
      <c r="C655" s="94" t="s">
        <v>209</v>
      </c>
      <c r="D655" s="138">
        <f>SUM(D646:D653)-D649</f>
        <v>1664673</v>
      </c>
      <c r="E655" s="138">
        <f>SUM(E646:E653)-E649</f>
        <v>2126559</v>
      </c>
      <c r="F655" s="138">
        <f>SUM(F646:F653)-F649</f>
        <v>2832663</v>
      </c>
      <c r="G655" s="138">
        <f>SUM(G646:G653)-G649</f>
        <v>2947079</v>
      </c>
      <c r="H655" s="138">
        <f>SUM(H646:H653)-H649</f>
        <v>2853344</v>
      </c>
      <c r="I655" s="583">
        <f>H655/D655</f>
        <v>1.71405675468996</v>
      </c>
      <c r="J655" s="583">
        <f>H655/G655</f>
        <v>0.9681939303289799</v>
      </c>
      <c r="K655" s="337"/>
      <c r="L655" s="108"/>
      <c r="M655" s="108"/>
    </row>
    <row r="656" spans="9:11" ht="12.75">
      <c r="I656" s="380"/>
      <c r="J656" s="380"/>
      <c r="K656"/>
    </row>
    <row r="657" ht="12.75">
      <c r="K657"/>
    </row>
    <row r="658" ht="12.75">
      <c r="K658"/>
    </row>
    <row r="659" ht="12.75">
      <c r="K659"/>
    </row>
    <row r="660" ht="12.75">
      <c r="K660"/>
    </row>
    <row r="661" ht="12.75">
      <c r="K661"/>
    </row>
    <row r="662" ht="12.75">
      <c r="K662"/>
    </row>
    <row r="663" ht="12.75">
      <c r="K663"/>
    </row>
    <row r="664" ht="12.75">
      <c r="K664"/>
    </row>
    <row r="665" ht="12.75">
      <c r="K665"/>
    </row>
    <row r="666" ht="12.75">
      <c r="K666"/>
    </row>
    <row r="667" ht="12.75">
      <c r="K667"/>
    </row>
    <row r="668" ht="12.75">
      <c r="K668"/>
    </row>
    <row r="669" ht="12.75">
      <c r="K669"/>
    </row>
    <row r="670" ht="12.75">
      <c r="K670"/>
    </row>
    <row r="671" ht="12.75">
      <c r="K671"/>
    </row>
    <row r="672" ht="12.75">
      <c r="K672"/>
    </row>
    <row r="673" ht="12.75">
      <c r="K673"/>
    </row>
    <row r="674" ht="12.75">
      <c r="K674"/>
    </row>
    <row r="675" ht="12.75">
      <c r="K675"/>
    </row>
    <row r="676" ht="12.75">
      <c r="K676"/>
    </row>
    <row r="677" ht="12.75">
      <c r="K677"/>
    </row>
    <row r="678" ht="12.75">
      <c r="K678"/>
    </row>
    <row r="679" ht="12.75">
      <c r="K679"/>
    </row>
    <row r="680" ht="12.75">
      <c r="K680"/>
    </row>
    <row r="681" ht="12.75">
      <c r="K681"/>
    </row>
    <row r="682" ht="12.75">
      <c r="K682"/>
    </row>
    <row r="683" ht="12.75">
      <c r="K683"/>
    </row>
    <row r="684" ht="12.75">
      <c r="K684"/>
    </row>
    <row r="685" ht="12.75">
      <c r="K685"/>
    </row>
  </sheetData>
  <mergeCells count="2">
    <mergeCell ref="A2:K2"/>
    <mergeCell ref="A1:K1"/>
  </mergeCells>
  <printOptions horizontalCentered="1"/>
  <pageMargins left="0" right="0" top="0.5905511811023623" bottom="0" header="0.7086614173228347" footer="0.2362204724409449"/>
  <pageSetup firstPageNumber="45" useFirstPageNumber="1" horizontalDpi="600" verticalDpi="600" orientation="landscape" paperSize="9" scale="88" r:id="rId1"/>
  <headerFooter alignWithMargins="0">
    <oddFooter>&amp;C&amp;P. oldal</oddFooter>
  </headerFooter>
  <rowBreaks count="15" manualBreakCount="15">
    <brk id="51" max="255" man="1"/>
    <brk id="93" max="255" man="1"/>
    <brk id="134" max="255" man="1"/>
    <brk id="174" max="255" man="1"/>
    <brk id="215" max="255" man="1"/>
    <brk id="255" max="255" man="1"/>
    <brk id="296" max="255" man="1"/>
    <brk id="336" max="255" man="1"/>
    <brk id="376" max="255" man="1"/>
    <brk id="416" max="255" man="1"/>
    <brk id="456" max="255" man="1"/>
    <brk id="496" max="255" man="1"/>
    <brk id="536" max="255" man="1"/>
    <brk id="578" max="255" man="1"/>
    <brk id="6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showZeros="0" zoomScale="95" zoomScaleNormal="95" workbookViewId="0" topLeftCell="A13">
      <selection activeCell="J17" sqref="J17"/>
    </sheetView>
  </sheetViews>
  <sheetFormatPr defaultColWidth="9.00390625" defaultRowHeight="12.75" customHeight="1"/>
  <cols>
    <col min="1" max="1" width="4.375" style="12" customWidth="1"/>
    <col min="2" max="2" width="6.125" style="12" customWidth="1"/>
    <col min="3" max="3" width="46.625" style="12" customWidth="1"/>
    <col min="4" max="4" width="11.75390625" style="13" customWidth="1"/>
    <col min="5" max="6" width="10.625" style="13" hidden="1" customWidth="1"/>
    <col min="7" max="8" width="11.00390625" style="13" customWidth="1"/>
    <col min="9" max="9" width="9.875" style="12" customWidth="1"/>
    <col min="10" max="10" width="9.625" style="12" customWidth="1"/>
    <col min="11" max="11" width="49.125" style="12" bestFit="1" customWidth="1"/>
    <col min="12" max="16384" width="9.125" style="12" customWidth="1"/>
  </cols>
  <sheetData>
    <row r="1" spans="1:11" ht="12.75" customHeight="1">
      <c r="A1" s="640" t="s">
        <v>806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</row>
    <row r="2" spans="1:11" ht="12.75" customHeight="1">
      <c r="A2" s="640" t="s">
        <v>844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</row>
    <row r="3" spans="1:11" ht="12.75" customHeight="1">
      <c r="A3" s="384"/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ht="7.5" customHeight="1">
      <c r="A4" s="384"/>
      <c r="B4" s="382"/>
      <c r="C4" s="382"/>
      <c r="D4" s="382"/>
      <c r="E4" s="382"/>
      <c r="F4" s="382"/>
      <c r="G4" s="382"/>
      <c r="H4" s="382"/>
      <c r="I4" s="633"/>
      <c r="J4" s="633"/>
      <c r="K4" s="633"/>
    </row>
    <row r="5" spans="4:11" ht="11.25" customHeight="1">
      <c r="D5" s="275"/>
      <c r="E5" s="275"/>
      <c r="F5" s="275"/>
      <c r="G5" s="275"/>
      <c r="H5" s="275"/>
      <c r="I5" s="372"/>
      <c r="J5" s="372"/>
      <c r="K5" s="371" t="s">
        <v>113</v>
      </c>
    </row>
    <row r="6" spans="1:11" ht="12.75" customHeight="1">
      <c r="A6" s="177"/>
      <c r="B6" s="177"/>
      <c r="C6" s="178"/>
      <c r="D6" s="501" t="s">
        <v>675</v>
      </c>
      <c r="E6" s="368" t="s">
        <v>363</v>
      </c>
      <c r="F6" s="368" t="s">
        <v>363</v>
      </c>
      <c r="G6" s="368" t="s">
        <v>363</v>
      </c>
      <c r="H6" s="595" t="s">
        <v>343</v>
      </c>
      <c r="I6" s="329" t="s">
        <v>810</v>
      </c>
      <c r="J6" s="329" t="s">
        <v>810</v>
      </c>
      <c r="K6" s="2" t="s">
        <v>811</v>
      </c>
    </row>
    <row r="7" spans="1:11" ht="12.75">
      <c r="A7" s="179" t="s">
        <v>700</v>
      </c>
      <c r="B7" s="104" t="s">
        <v>222</v>
      </c>
      <c r="C7" s="180" t="s">
        <v>807</v>
      </c>
      <c r="D7" s="181" t="s">
        <v>13</v>
      </c>
      <c r="E7" s="15" t="s">
        <v>13</v>
      </c>
      <c r="F7" s="15" t="s">
        <v>13</v>
      </c>
      <c r="G7" s="15" t="s">
        <v>13</v>
      </c>
      <c r="H7" s="596" t="s">
        <v>344</v>
      </c>
      <c r="I7" s="15"/>
      <c r="J7" s="15"/>
      <c r="K7" s="15" t="s">
        <v>812</v>
      </c>
    </row>
    <row r="8" spans="1:11" ht="13.5" thickBot="1">
      <c r="A8" s="182"/>
      <c r="B8" s="182"/>
      <c r="C8" s="183"/>
      <c r="D8" s="502" t="s">
        <v>676</v>
      </c>
      <c r="E8" s="86" t="s">
        <v>364</v>
      </c>
      <c r="F8" s="86" t="s">
        <v>484</v>
      </c>
      <c r="G8" s="86" t="s">
        <v>591</v>
      </c>
      <c r="H8" s="597" t="s">
        <v>345</v>
      </c>
      <c r="I8" s="86" t="s">
        <v>485</v>
      </c>
      <c r="J8" s="86" t="s">
        <v>438</v>
      </c>
      <c r="K8" s="86"/>
    </row>
    <row r="9" spans="1:11" ht="12.75">
      <c r="A9" s="184" t="s">
        <v>14</v>
      </c>
      <c r="B9" s="185" t="s">
        <v>15</v>
      </c>
      <c r="C9" s="186" t="s">
        <v>16</v>
      </c>
      <c r="D9" s="503" t="s">
        <v>17</v>
      </c>
      <c r="E9" s="503" t="s">
        <v>18</v>
      </c>
      <c r="F9" s="503" t="s">
        <v>18</v>
      </c>
      <c r="G9" s="503" t="s">
        <v>18</v>
      </c>
      <c r="H9" s="503" t="s">
        <v>19</v>
      </c>
      <c r="I9" s="352" t="s">
        <v>187</v>
      </c>
      <c r="J9" s="352" t="s">
        <v>71</v>
      </c>
      <c r="K9" s="352" t="s">
        <v>593</v>
      </c>
    </row>
    <row r="10" spans="1:11" ht="15" customHeight="1">
      <c r="A10" s="181">
        <v>70</v>
      </c>
      <c r="B10" s="187">
        <v>3705</v>
      </c>
      <c r="C10" s="188" t="s">
        <v>833</v>
      </c>
      <c r="D10" s="264"/>
      <c r="E10" s="264"/>
      <c r="F10" s="264"/>
      <c r="G10" s="264"/>
      <c r="H10" s="264"/>
      <c r="I10" s="190"/>
      <c r="J10" s="190"/>
      <c r="K10" s="190"/>
    </row>
    <row r="11" spans="1:11" ht="13.5" thickBot="1">
      <c r="A11" s="181"/>
      <c r="B11" s="189">
        <v>3707</v>
      </c>
      <c r="C11" s="190" t="s">
        <v>166</v>
      </c>
      <c r="D11" s="191">
        <v>12046</v>
      </c>
      <c r="E11" s="191">
        <v>12046</v>
      </c>
      <c r="F11" s="191">
        <v>12046</v>
      </c>
      <c r="G11" s="191">
        <v>8138</v>
      </c>
      <c r="H11" s="191">
        <v>8138</v>
      </c>
      <c r="I11" s="355">
        <f>H11/D11</f>
        <v>0.675576955005811</v>
      </c>
      <c r="J11" s="355">
        <f>H11/G11</f>
        <v>1</v>
      </c>
      <c r="K11" s="353"/>
    </row>
    <row r="12" spans="1:11" ht="13.5" thickBot="1">
      <c r="A12" s="192"/>
      <c r="B12" s="193"/>
      <c r="C12" s="194" t="s">
        <v>102</v>
      </c>
      <c r="D12" s="70">
        <f>SUM(D11:D11)</f>
        <v>12046</v>
      </c>
      <c r="E12" s="70">
        <f>SUM(E11:E11)</f>
        <v>12046</v>
      </c>
      <c r="F12" s="70">
        <f>SUM(F11:F11)</f>
        <v>12046</v>
      </c>
      <c r="G12" s="70">
        <f>SUM(G11:G11)</f>
        <v>8138</v>
      </c>
      <c r="H12" s="70">
        <f>SUM(H11:H11)</f>
        <v>8138</v>
      </c>
      <c r="I12" s="587">
        <f aca="true" t="shared" si="0" ref="I12:I45">H12/D12</f>
        <v>0.675576955005811</v>
      </c>
      <c r="J12" s="587">
        <f aca="true" t="shared" si="1" ref="J12:J45">H12/G12</f>
        <v>1</v>
      </c>
      <c r="K12" s="353"/>
    </row>
    <row r="13" spans="1:11" s="17" customFormat="1" ht="15" customHeight="1">
      <c r="A13" s="181">
        <v>75</v>
      </c>
      <c r="B13" s="181">
        <v>3710</v>
      </c>
      <c r="C13" s="179" t="s">
        <v>756</v>
      </c>
      <c r="D13" s="284"/>
      <c r="E13" s="284"/>
      <c r="F13" s="284"/>
      <c r="G13" s="284"/>
      <c r="H13" s="284"/>
      <c r="I13" s="585"/>
      <c r="J13" s="585"/>
      <c r="K13" s="179"/>
    </row>
    <row r="14" spans="1:11" s="17" customFormat="1" ht="12" customHeight="1">
      <c r="A14" s="181"/>
      <c r="B14" s="263">
        <v>3713</v>
      </c>
      <c r="C14" s="262" t="s">
        <v>368</v>
      </c>
      <c r="D14" s="284"/>
      <c r="E14" s="284"/>
      <c r="F14" s="282">
        <v>6000</v>
      </c>
      <c r="G14" s="282">
        <v>6000</v>
      </c>
      <c r="H14" s="282">
        <v>6000</v>
      </c>
      <c r="I14" s="585"/>
      <c r="J14" s="585">
        <f t="shared" si="1"/>
        <v>1</v>
      </c>
      <c r="K14" s="179"/>
    </row>
    <row r="15" spans="1:11" s="17" customFormat="1" ht="13.5" customHeight="1">
      <c r="A15" s="181"/>
      <c r="B15" s="189">
        <v>3714</v>
      </c>
      <c r="C15" s="190" t="s">
        <v>158</v>
      </c>
      <c r="D15" s="283">
        <v>6000</v>
      </c>
      <c r="E15" s="283">
        <v>6000</v>
      </c>
      <c r="F15" s="283">
        <v>6000</v>
      </c>
      <c r="G15" s="283">
        <v>6000</v>
      </c>
      <c r="H15" s="283">
        <v>6000</v>
      </c>
      <c r="I15" s="585">
        <f t="shared" si="0"/>
        <v>1</v>
      </c>
      <c r="J15" s="585">
        <f t="shared" si="1"/>
        <v>1</v>
      </c>
      <c r="K15" s="189" t="s">
        <v>127</v>
      </c>
    </row>
    <row r="16" spans="1:14" s="17" customFormat="1" ht="12.75" customHeight="1">
      <c r="A16" s="181"/>
      <c r="B16" s="189">
        <v>3716</v>
      </c>
      <c r="C16" s="190" t="s">
        <v>159</v>
      </c>
      <c r="D16" s="283">
        <v>5000</v>
      </c>
      <c r="E16" s="283">
        <v>5000</v>
      </c>
      <c r="F16" s="283">
        <v>5000</v>
      </c>
      <c r="G16" s="283">
        <v>5000</v>
      </c>
      <c r="H16" s="283">
        <v>5000</v>
      </c>
      <c r="I16" s="585">
        <f t="shared" si="0"/>
        <v>1</v>
      </c>
      <c r="J16" s="585">
        <f t="shared" si="1"/>
        <v>1</v>
      </c>
      <c r="K16" s="189" t="s">
        <v>127</v>
      </c>
      <c r="L16" s="93"/>
      <c r="N16" s="398"/>
    </row>
    <row r="17" spans="1:14" s="17" customFormat="1" ht="13.5" customHeight="1">
      <c r="A17" s="181"/>
      <c r="B17" s="189">
        <v>3723</v>
      </c>
      <c r="C17" s="190" t="s">
        <v>51</v>
      </c>
      <c r="D17" s="283">
        <v>100</v>
      </c>
      <c r="E17" s="283">
        <v>100</v>
      </c>
      <c r="F17" s="283">
        <v>100</v>
      </c>
      <c r="G17" s="283">
        <v>100</v>
      </c>
      <c r="H17" s="283">
        <v>100</v>
      </c>
      <c r="I17" s="585">
        <f t="shared" si="0"/>
        <v>1</v>
      </c>
      <c r="J17" s="585">
        <f t="shared" si="1"/>
        <v>1</v>
      </c>
      <c r="K17" s="189"/>
      <c r="L17" s="93"/>
      <c r="N17" s="398"/>
    </row>
    <row r="18" spans="1:14" s="17" customFormat="1" ht="13.5" customHeight="1">
      <c r="A18" s="181"/>
      <c r="B18" s="189">
        <v>3724</v>
      </c>
      <c r="C18" s="190" t="s">
        <v>108</v>
      </c>
      <c r="D18" s="283">
        <v>86000</v>
      </c>
      <c r="E18" s="283">
        <v>87000</v>
      </c>
      <c r="F18" s="283">
        <v>88830</v>
      </c>
      <c r="G18" s="283">
        <v>40830</v>
      </c>
      <c r="H18" s="283">
        <v>40830</v>
      </c>
      <c r="I18" s="585">
        <f t="shared" si="0"/>
        <v>0.4747674418604651</v>
      </c>
      <c r="J18" s="585">
        <f t="shared" si="1"/>
        <v>1</v>
      </c>
      <c r="K18" s="189" t="s">
        <v>845</v>
      </c>
      <c r="L18" s="93"/>
      <c r="N18" s="398"/>
    </row>
    <row r="19" spans="1:14" s="17" customFormat="1" ht="13.5" customHeight="1" thickBot="1">
      <c r="A19" s="181"/>
      <c r="B19" s="189">
        <v>3725</v>
      </c>
      <c r="C19" s="190" t="s">
        <v>211</v>
      </c>
      <c r="D19" s="283"/>
      <c r="E19" s="283"/>
      <c r="F19" s="283"/>
      <c r="G19" s="283">
        <v>1000</v>
      </c>
      <c r="H19" s="283">
        <v>1000</v>
      </c>
      <c r="I19" s="355"/>
      <c r="J19" s="355">
        <f t="shared" si="1"/>
        <v>1</v>
      </c>
      <c r="K19" s="564"/>
      <c r="L19" s="398"/>
      <c r="N19" s="398"/>
    </row>
    <row r="20" spans="1:11" s="17" customFormat="1" ht="12.75" customHeight="1" thickBot="1">
      <c r="A20" s="192"/>
      <c r="B20" s="193"/>
      <c r="C20" s="194" t="s">
        <v>102</v>
      </c>
      <c r="D20" s="70">
        <f>SUM(D15:D18)</f>
        <v>97100</v>
      </c>
      <c r="E20" s="70">
        <f>SUM(E15:E18)</f>
        <v>98100</v>
      </c>
      <c r="F20" s="70">
        <f>SUM(F14:F18)</f>
        <v>105930</v>
      </c>
      <c r="G20" s="70">
        <f>SUM(G14:G19)</f>
        <v>58930</v>
      </c>
      <c r="H20" s="70">
        <f>SUM(H14:H19)</f>
        <v>58930</v>
      </c>
      <c r="I20" s="587">
        <f t="shared" si="0"/>
        <v>0.6069001029866118</v>
      </c>
      <c r="J20" s="587">
        <f t="shared" si="1"/>
        <v>1</v>
      </c>
      <c r="K20" s="385"/>
    </row>
    <row r="21" spans="1:11" s="17" customFormat="1" ht="12.75">
      <c r="A21" s="181">
        <v>80</v>
      </c>
      <c r="B21" s="181">
        <v>3730</v>
      </c>
      <c r="C21" s="179" t="s">
        <v>759</v>
      </c>
      <c r="D21" s="321"/>
      <c r="E21" s="321"/>
      <c r="F21" s="321"/>
      <c r="G21" s="321"/>
      <c r="H21" s="321"/>
      <c r="I21" s="585"/>
      <c r="J21" s="585"/>
      <c r="K21" s="179"/>
    </row>
    <row r="22" spans="1:11" s="17" customFormat="1" ht="12.75">
      <c r="A22" s="181"/>
      <c r="B22" s="263">
        <v>3734</v>
      </c>
      <c r="C22" s="262" t="s">
        <v>858</v>
      </c>
      <c r="D22" s="282">
        <v>3000</v>
      </c>
      <c r="E22" s="282">
        <v>3400</v>
      </c>
      <c r="F22" s="282">
        <v>4350</v>
      </c>
      <c r="G22" s="282">
        <v>4350</v>
      </c>
      <c r="H22" s="282">
        <v>4350</v>
      </c>
      <c r="I22" s="585">
        <f t="shared" si="0"/>
        <v>1.45</v>
      </c>
      <c r="J22" s="585">
        <f t="shared" si="1"/>
        <v>1</v>
      </c>
      <c r="K22" s="179"/>
    </row>
    <row r="23" spans="1:11" s="17" customFormat="1" ht="13.5" customHeight="1" thickBot="1">
      <c r="A23" s="181"/>
      <c r="B23" s="263">
        <v>3735</v>
      </c>
      <c r="C23" s="262" t="s">
        <v>168</v>
      </c>
      <c r="D23" s="304">
        <v>11000</v>
      </c>
      <c r="E23" s="304">
        <v>11000</v>
      </c>
      <c r="F23" s="304">
        <v>11000</v>
      </c>
      <c r="G23" s="304">
        <v>11000</v>
      </c>
      <c r="H23" s="304">
        <v>11000</v>
      </c>
      <c r="I23" s="355">
        <f t="shared" si="0"/>
        <v>1</v>
      </c>
      <c r="J23" s="355">
        <f t="shared" si="1"/>
        <v>1</v>
      </c>
      <c r="K23" s="182"/>
    </row>
    <row r="24" spans="1:11" s="17" customFormat="1" ht="12.75" customHeight="1" thickBot="1">
      <c r="A24" s="192"/>
      <c r="B24" s="193"/>
      <c r="C24" s="194" t="s">
        <v>102</v>
      </c>
      <c r="D24" s="70">
        <f>SUM(D22:D23)</f>
        <v>14000</v>
      </c>
      <c r="E24" s="70">
        <f>SUM(E22:E23)</f>
        <v>14400</v>
      </c>
      <c r="F24" s="70">
        <f>SUM(F22:F23)</f>
        <v>15350</v>
      </c>
      <c r="G24" s="70">
        <f>SUM(G22:G23)</f>
        <v>15350</v>
      </c>
      <c r="H24" s="70">
        <f>SUM(H22:H23)</f>
        <v>15350</v>
      </c>
      <c r="I24" s="587">
        <f t="shared" si="0"/>
        <v>1.0964285714285715</v>
      </c>
      <c r="J24" s="587">
        <f t="shared" si="1"/>
        <v>1</v>
      </c>
      <c r="K24" s="391"/>
    </row>
    <row r="25" spans="1:11" ht="15" customHeight="1">
      <c r="A25" s="181">
        <v>85</v>
      </c>
      <c r="B25" s="181">
        <v>3740</v>
      </c>
      <c r="C25" s="179" t="s">
        <v>808</v>
      </c>
      <c r="D25" s="264"/>
      <c r="E25" s="264"/>
      <c r="F25" s="264"/>
      <c r="G25" s="264"/>
      <c r="H25" s="264"/>
      <c r="I25" s="585"/>
      <c r="J25" s="585"/>
      <c r="K25" s="392"/>
    </row>
    <row r="26" spans="1:11" ht="13.5" customHeight="1">
      <c r="A26" s="189"/>
      <c r="B26" s="189">
        <v>3743</v>
      </c>
      <c r="C26" s="190" t="s">
        <v>466</v>
      </c>
      <c r="D26" s="283">
        <v>288500</v>
      </c>
      <c r="E26" s="283">
        <v>283501</v>
      </c>
      <c r="F26" s="283">
        <v>293979</v>
      </c>
      <c r="G26" s="283">
        <v>294170</v>
      </c>
      <c r="H26" s="283">
        <v>294170</v>
      </c>
      <c r="I26" s="585">
        <f t="shared" si="0"/>
        <v>1.0196533795493934</v>
      </c>
      <c r="J26" s="585">
        <f t="shared" si="1"/>
        <v>1</v>
      </c>
      <c r="K26" s="392"/>
    </row>
    <row r="27" spans="1:11" ht="14.25" customHeight="1" thickBot="1">
      <c r="A27" s="189"/>
      <c r="B27" s="189">
        <v>3744</v>
      </c>
      <c r="C27" s="190" t="s">
        <v>467</v>
      </c>
      <c r="D27" s="283">
        <v>213000</v>
      </c>
      <c r="E27" s="283">
        <v>213000</v>
      </c>
      <c r="F27" s="283">
        <v>213000</v>
      </c>
      <c r="G27" s="283">
        <v>213000</v>
      </c>
      <c r="H27" s="283">
        <v>213000</v>
      </c>
      <c r="I27" s="355">
        <f t="shared" si="0"/>
        <v>1</v>
      </c>
      <c r="J27" s="355">
        <f t="shared" si="1"/>
        <v>1</v>
      </c>
      <c r="K27" s="190"/>
    </row>
    <row r="28" spans="1:11" s="17" customFormat="1" ht="13.5" thickBot="1">
      <c r="A28" s="192"/>
      <c r="B28" s="193"/>
      <c r="C28" s="194" t="s">
        <v>93</v>
      </c>
      <c r="D28" s="70">
        <f>SUM(D26:D27)</f>
        <v>501500</v>
      </c>
      <c r="E28" s="70">
        <f>SUM(E26:E27)</f>
        <v>496501</v>
      </c>
      <c r="F28" s="70">
        <f>SUM(F26:F27)</f>
        <v>506979</v>
      </c>
      <c r="G28" s="70">
        <f>SUM(G26:G27)</f>
        <v>507170</v>
      </c>
      <c r="H28" s="70">
        <f>SUM(H26:H27)</f>
        <v>507170</v>
      </c>
      <c r="I28" s="587">
        <f t="shared" si="0"/>
        <v>1.0113060817547357</v>
      </c>
      <c r="J28" s="587">
        <f t="shared" si="1"/>
        <v>1</v>
      </c>
      <c r="K28" s="194"/>
    </row>
    <row r="29" spans="1:11" s="17" customFormat="1" ht="12.75">
      <c r="A29" s="181">
        <v>92</v>
      </c>
      <c r="B29" s="181">
        <v>3760</v>
      </c>
      <c r="C29" s="179" t="s">
        <v>809</v>
      </c>
      <c r="D29" s="284"/>
      <c r="E29" s="284"/>
      <c r="F29" s="284"/>
      <c r="G29" s="284"/>
      <c r="H29" s="284"/>
      <c r="I29" s="585"/>
      <c r="J29" s="585"/>
      <c r="K29" s="179"/>
    </row>
    <row r="30" spans="1:11" s="17" customFormat="1" ht="12.75">
      <c r="A30" s="181"/>
      <c r="B30" s="263">
        <v>3763</v>
      </c>
      <c r="C30" s="262" t="s">
        <v>355</v>
      </c>
      <c r="D30" s="282"/>
      <c r="E30" s="282">
        <v>80</v>
      </c>
      <c r="F30" s="282">
        <v>80</v>
      </c>
      <c r="G30" s="282">
        <v>80</v>
      </c>
      <c r="H30" s="282">
        <v>80</v>
      </c>
      <c r="I30" s="585"/>
      <c r="J30" s="585">
        <f t="shared" si="1"/>
        <v>1</v>
      </c>
      <c r="K30" s="179"/>
    </row>
    <row r="31" spans="1:11" s="17" customFormat="1" ht="12.75">
      <c r="A31" s="181"/>
      <c r="B31" s="263">
        <v>3764</v>
      </c>
      <c r="C31" s="534" t="s">
        <v>361</v>
      </c>
      <c r="D31" s="282"/>
      <c r="E31" s="282">
        <v>181</v>
      </c>
      <c r="F31" s="282">
        <v>181</v>
      </c>
      <c r="G31" s="282">
        <v>181</v>
      </c>
      <c r="H31" s="282">
        <v>181</v>
      </c>
      <c r="I31" s="585"/>
      <c r="J31" s="585">
        <f t="shared" si="1"/>
        <v>1</v>
      </c>
      <c r="K31" s="179"/>
    </row>
    <row r="32" spans="1:11" s="17" customFormat="1" ht="12.75">
      <c r="A32" s="181"/>
      <c r="B32" s="263">
        <v>3773</v>
      </c>
      <c r="C32" s="534" t="s">
        <v>273</v>
      </c>
      <c r="D32" s="282"/>
      <c r="E32" s="282"/>
      <c r="F32" s="282"/>
      <c r="G32" s="282">
        <v>150</v>
      </c>
      <c r="H32" s="282">
        <v>150</v>
      </c>
      <c r="I32" s="585"/>
      <c r="J32" s="585">
        <f t="shared" si="1"/>
        <v>1</v>
      </c>
      <c r="K32" s="179"/>
    </row>
    <row r="33" spans="1:11" ht="12.75" customHeight="1">
      <c r="A33" s="189"/>
      <c r="B33" s="189">
        <v>3774</v>
      </c>
      <c r="C33" s="190" t="s">
        <v>626</v>
      </c>
      <c r="D33" s="283">
        <v>2500</v>
      </c>
      <c r="E33" s="283">
        <v>2500</v>
      </c>
      <c r="F33" s="283">
        <v>2500</v>
      </c>
      <c r="G33" s="283">
        <v>2500</v>
      </c>
      <c r="H33" s="283">
        <v>2500</v>
      </c>
      <c r="I33" s="585">
        <f t="shared" si="0"/>
        <v>1</v>
      </c>
      <c r="J33" s="585">
        <f t="shared" si="1"/>
        <v>1</v>
      </c>
      <c r="K33" s="189"/>
    </row>
    <row r="34" spans="1:11" ht="12.75" customHeight="1">
      <c r="A34" s="189"/>
      <c r="B34" s="189">
        <v>3776</v>
      </c>
      <c r="C34" s="190" t="s">
        <v>357</v>
      </c>
      <c r="D34" s="283"/>
      <c r="E34" s="283">
        <v>540</v>
      </c>
      <c r="F34" s="283">
        <v>540</v>
      </c>
      <c r="G34" s="283">
        <v>540</v>
      </c>
      <c r="H34" s="283">
        <v>540</v>
      </c>
      <c r="I34" s="585"/>
      <c r="J34" s="585">
        <f t="shared" si="1"/>
        <v>1</v>
      </c>
      <c r="K34" s="189"/>
    </row>
    <row r="35" spans="1:11" ht="12.75" customHeight="1">
      <c r="A35" s="189"/>
      <c r="B35" s="189">
        <v>3778</v>
      </c>
      <c r="C35" s="190" t="s">
        <v>20</v>
      </c>
      <c r="D35" s="283">
        <v>500</v>
      </c>
      <c r="E35" s="283">
        <v>500</v>
      </c>
      <c r="F35" s="283">
        <v>500</v>
      </c>
      <c r="G35" s="283">
        <v>500</v>
      </c>
      <c r="H35" s="283">
        <v>500</v>
      </c>
      <c r="I35" s="585">
        <f t="shared" si="0"/>
        <v>1</v>
      </c>
      <c r="J35" s="585">
        <f t="shared" si="1"/>
        <v>1</v>
      </c>
      <c r="K35" s="190"/>
    </row>
    <row r="36" spans="1:11" ht="12.75" customHeight="1">
      <c r="A36" s="189"/>
      <c r="B36" s="189">
        <v>3780</v>
      </c>
      <c r="C36" s="190" t="s">
        <v>627</v>
      </c>
      <c r="D36" s="283">
        <v>5000</v>
      </c>
      <c r="E36" s="283">
        <v>5000</v>
      </c>
      <c r="F36" s="283">
        <v>5000</v>
      </c>
      <c r="G36" s="283">
        <v>5000</v>
      </c>
      <c r="H36" s="283">
        <v>5000</v>
      </c>
      <c r="I36" s="585">
        <f t="shared" si="0"/>
        <v>1</v>
      </c>
      <c r="J36" s="585">
        <f t="shared" si="1"/>
        <v>1</v>
      </c>
      <c r="K36" s="190"/>
    </row>
    <row r="37" spans="1:11" ht="12.75" customHeight="1">
      <c r="A37" s="189"/>
      <c r="B37" s="189">
        <v>3782</v>
      </c>
      <c r="C37" s="190" t="s">
        <v>628</v>
      </c>
      <c r="D37" s="283">
        <v>5000</v>
      </c>
      <c r="E37" s="283">
        <v>5000</v>
      </c>
      <c r="F37" s="283">
        <v>5000</v>
      </c>
      <c r="G37" s="283">
        <v>5000</v>
      </c>
      <c r="H37" s="283">
        <v>5000</v>
      </c>
      <c r="I37" s="585">
        <f t="shared" si="0"/>
        <v>1</v>
      </c>
      <c r="J37" s="585">
        <f t="shared" si="1"/>
        <v>1</v>
      </c>
      <c r="K37" s="190"/>
    </row>
    <row r="38" spans="1:11" ht="12.75" customHeight="1">
      <c r="A38" s="196"/>
      <c r="B38" s="189">
        <v>3792</v>
      </c>
      <c r="C38" s="190" t="s">
        <v>253</v>
      </c>
      <c r="D38" s="283"/>
      <c r="E38" s="283">
        <v>3000</v>
      </c>
      <c r="F38" s="283">
        <v>3000</v>
      </c>
      <c r="G38" s="283">
        <v>3000</v>
      </c>
      <c r="H38" s="283">
        <v>3000</v>
      </c>
      <c r="I38" s="585"/>
      <c r="J38" s="585">
        <f t="shared" si="1"/>
        <v>1</v>
      </c>
      <c r="K38" s="190"/>
    </row>
    <row r="39" spans="1:11" ht="12.75" customHeight="1">
      <c r="A39" s="196"/>
      <c r="B39" s="189">
        <v>3788</v>
      </c>
      <c r="C39" s="262" t="s">
        <v>232</v>
      </c>
      <c r="D39" s="283"/>
      <c r="E39" s="283">
        <v>200</v>
      </c>
      <c r="F39" s="283">
        <v>200</v>
      </c>
      <c r="G39" s="283">
        <v>200</v>
      </c>
      <c r="H39" s="283">
        <v>200</v>
      </c>
      <c r="I39" s="585"/>
      <c r="J39" s="585">
        <f t="shared" si="1"/>
        <v>1</v>
      </c>
      <c r="K39" s="190"/>
    </row>
    <row r="40" spans="1:11" ht="12.75" customHeight="1">
      <c r="A40" s="196"/>
      <c r="B40" s="189">
        <v>3791</v>
      </c>
      <c r="C40" s="190" t="s">
        <v>254</v>
      </c>
      <c r="D40" s="283"/>
      <c r="E40" s="283">
        <v>3000</v>
      </c>
      <c r="F40" s="283">
        <v>3000</v>
      </c>
      <c r="G40" s="283">
        <v>3000</v>
      </c>
      <c r="H40" s="283">
        <v>3000</v>
      </c>
      <c r="I40" s="585"/>
      <c r="J40" s="585">
        <f t="shared" si="1"/>
        <v>1</v>
      </c>
      <c r="K40" s="190"/>
    </row>
    <row r="41" spans="1:11" ht="14.25" customHeight="1" thickBot="1">
      <c r="A41" s="196"/>
      <c r="B41" s="189">
        <v>3795</v>
      </c>
      <c r="C41" s="190" t="s">
        <v>373</v>
      </c>
      <c r="D41" s="283"/>
      <c r="E41" s="283"/>
      <c r="F41" s="283">
        <v>25241</v>
      </c>
      <c r="G41" s="283">
        <v>42982</v>
      </c>
      <c r="H41" s="283">
        <v>42982</v>
      </c>
      <c r="I41" s="355"/>
      <c r="J41" s="355">
        <f t="shared" si="1"/>
        <v>1</v>
      </c>
      <c r="K41" s="190"/>
    </row>
    <row r="42" spans="1:11" s="17" customFormat="1" ht="12.75" customHeight="1" thickBot="1">
      <c r="A42" s="192"/>
      <c r="B42" s="193"/>
      <c r="C42" s="194" t="s">
        <v>834</v>
      </c>
      <c r="D42" s="70">
        <f>SUM(D33:D39)</f>
        <v>13000</v>
      </c>
      <c r="E42" s="70">
        <f>SUM(E30:E40)</f>
        <v>20001</v>
      </c>
      <c r="F42" s="70">
        <f>SUM(F30:F41)</f>
        <v>45242</v>
      </c>
      <c r="G42" s="70">
        <f>SUM(G30:G41)</f>
        <v>63133</v>
      </c>
      <c r="H42" s="70">
        <f>SUM(H30:H41)</f>
        <v>63133</v>
      </c>
      <c r="I42" s="587">
        <f t="shared" si="0"/>
        <v>4.8563846153846155</v>
      </c>
      <c r="J42" s="587">
        <f t="shared" si="1"/>
        <v>1</v>
      </c>
      <c r="K42" s="194"/>
    </row>
    <row r="43" spans="1:11" s="17" customFormat="1" ht="12.75" customHeight="1" thickBot="1">
      <c r="A43" s="193"/>
      <c r="B43" s="193">
        <v>3799</v>
      </c>
      <c r="C43" s="194" t="s">
        <v>813</v>
      </c>
      <c r="D43" s="70">
        <f>D42+D28+D20+D12+D24</f>
        <v>637646</v>
      </c>
      <c r="E43" s="70">
        <f>E42+E28+E20+E12+E24</f>
        <v>641048</v>
      </c>
      <c r="F43" s="70">
        <f>F42+F28+F20+F12+F24</f>
        <v>685547</v>
      </c>
      <c r="G43" s="70">
        <f>G42+G28+G20+G12+G24</f>
        <v>652721</v>
      </c>
      <c r="H43" s="70">
        <f>H42+H28+H20+H12+H24</f>
        <v>652721</v>
      </c>
      <c r="I43" s="587">
        <f t="shared" si="0"/>
        <v>1.023641644423395</v>
      </c>
      <c r="J43" s="587">
        <f t="shared" si="1"/>
        <v>1</v>
      </c>
      <c r="K43" s="194"/>
    </row>
    <row r="44" spans="1:11" s="17" customFormat="1" ht="13.5" customHeight="1">
      <c r="A44" s="133"/>
      <c r="B44" s="133"/>
      <c r="C44" s="537" t="s">
        <v>72</v>
      </c>
      <c r="D44" s="282"/>
      <c r="E44" s="282"/>
      <c r="F44" s="282"/>
      <c r="G44" s="282"/>
      <c r="H44" s="282"/>
      <c r="I44" s="585"/>
      <c r="J44" s="585"/>
      <c r="K44" s="179"/>
    </row>
    <row r="45" spans="1:11" s="17" customFormat="1" ht="12.75" customHeight="1">
      <c r="A45" s="196"/>
      <c r="B45" s="196"/>
      <c r="C45" s="283" t="s">
        <v>395</v>
      </c>
      <c r="D45" s="283">
        <f>SUM(D43)</f>
        <v>637646</v>
      </c>
      <c r="E45" s="283">
        <f>SUM(E43)</f>
        <v>641048</v>
      </c>
      <c r="F45" s="283">
        <f>SUM(F43)</f>
        <v>685547</v>
      </c>
      <c r="G45" s="283">
        <f>SUM(G43)</f>
        <v>652721</v>
      </c>
      <c r="H45" s="283">
        <f>SUM(H43)</f>
        <v>652721</v>
      </c>
      <c r="I45" s="585">
        <f t="shared" si="0"/>
        <v>1.023641644423395</v>
      </c>
      <c r="J45" s="585">
        <f t="shared" si="1"/>
        <v>1</v>
      </c>
      <c r="K45" s="179"/>
    </row>
    <row r="46" spans="1:11" ht="14.25" customHeight="1">
      <c r="A46" s="198"/>
      <c r="B46" s="198"/>
      <c r="C46" s="538" t="s">
        <v>728</v>
      </c>
      <c r="D46" s="322"/>
      <c r="E46" s="322"/>
      <c r="F46" s="322"/>
      <c r="G46" s="322"/>
      <c r="H46" s="322"/>
      <c r="I46" s="586"/>
      <c r="J46" s="586"/>
      <c r="K46" s="354"/>
    </row>
    <row r="47" spans="1:2" ht="12.75" customHeight="1">
      <c r="A47" s="199"/>
      <c r="B47" s="199"/>
    </row>
    <row r="48" spans="1:2" ht="12.75" customHeight="1">
      <c r="A48" s="199"/>
      <c r="B48" s="199"/>
    </row>
  </sheetData>
  <mergeCells count="3">
    <mergeCell ref="A2:K2"/>
    <mergeCell ref="A1:K1"/>
    <mergeCell ref="I4:K4"/>
  </mergeCells>
  <printOptions horizontalCentered="1"/>
  <pageMargins left="0" right="0" top="0.5905511811023623" bottom="0.5905511811023623" header="0.5905511811023623" footer="0"/>
  <pageSetup firstPageNumber="61" useFirstPageNumber="1" horizontalDpi="300" verticalDpi="300" orientation="landscape" paperSize="9" scale="72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2012-02-10T11:25:08Z</cp:lastPrinted>
  <dcterms:created xsi:type="dcterms:W3CDTF">2004-02-02T11:10:51Z</dcterms:created>
  <dcterms:modified xsi:type="dcterms:W3CDTF">2012-02-10T11:43:39Z</dcterms:modified>
  <cp:category/>
  <cp:version/>
  <cp:contentType/>
  <cp:contentStatus/>
</cp:coreProperties>
</file>