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>#REF!</definedName>
    <definedName name="nem">1</definedName>
    <definedName name="_xlnm.Print_Titles" localSheetId="15">'11.mell'!$8:$9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'!$6:$10</definedName>
    <definedName name="_xlnm.Print_Titles" localSheetId="13">'9.mell.'!$8:$11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<sst xmlns="http://schemas.openxmlformats.org/spreadsheetml/2006/main" count="2903" uniqueCount="1105">
  <si>
    <t xml:space="preserve">             4015 Öntözőhálózat fejlesztése, átépítése</t>
  </si>
  <si>
    <t xml:space="preserve">             4115 Lakóház felújítás Márton u. 5/A</t>
  </si>
  <si>
    <t xml:space="preserve">             4117 Lakóház felújítás Viola u. 37/c</t>
  </si>
  <si>
    <t xml:space="preserve">             4118 Lakóház felújítás Balázs Béla u. 32/A</t>
  </si>
  <si>
    <t xml:space="preserve">             4119 Lakóház felújítás Balázs Béla u. 32/B</t>
  </si>
  <si>
    <t xml:space="preserve">Ferencvárosi Intézmény Üzemeltetési Központ </t>
  </si>
  <si>
    <t xml:space="preserve">3200 Képviselők juttatásai </t>
  </si>
  <si>
    <t xml:space="preserve">      3210  Bűnmegelőzés</t>
  </si>
  <si>
    <t xml:space="preserve">             4120 Lakóház felújítás Balázs Béla u. 11.</t>
  </si>
  <si>
    <t xml:space="preserve">             4121 Lakóház felújításokkal kapcsolatos tervezések</t>
  </si>
  <si>
    <t xml:space="preserve">      4122 Lakás és helyiség felújítás</t>
  </si>
  <si>
    <t xml:space="preserve">             4123 JAT</t>
  </si>
  <si>
    <t xml:space="preserve">      4131 Veszélyelhárítás</t>
  </si>
  <si>
    <t>Nem önkormányzati tulajdonú lakóépületek veszélelh.</t>
  </si>
  <si>
    <t xml:space="preserve">      4133 Veszélyes tűzfalak, kémények vizsgálata, bontása</t>
  </si>
  <si>
    <t xml:space="preserve">             4137 Belső Ferencváros Kulturális negyed</t>
  </si>
  <si>
    <t xml:space="preserve">      4270 Energetikai pályázat önrésszel</t>
  </si>
  <si>
    <t xml:space="preserve">      4340 Mano-Lak Bölcsöde felújítása</t>
  </si>
  <si>
    <t xml:space="preserve">      4351 FMK felújítása</t>
  </si>
  <si>
    <t xml:space="preserve">       5043 Egészségügyi koncepció keretén belül eszköz vásárlás</t>
  </si>
  <si>
    <t xml:space="preserve">      5044 Fogyatékkal élők eszközbeszerzése</t>
  </si>
  <si>
    <t xml:space="preserve">      5045 Pinceszínház akadálymentesítése</t>
  </si>
  <si>
    <t>Az önkormányzat 2013. évi bevételei</t>
  </si>
  <si>
    <t>Egészségügy, szociális, kúlturális ellátás</t>
  </si>
  <si>
    <t>FEV IX. Zrt.</t>
  </si>
  <si>
    <t>FEV IX. Zrt. támogatása</t>
  </si>
  <si>
    <t>Térfigyelő rendszer fejlesztése</t>
  </si>
  <si>
    <t>Humánszolgáltatási feladatok</t>
  </si>
  <si>
    <t>9. számú melléklet</t>
  </si>
  <si>
    <t>2013. évi Polgármesteri Hivatal és Intézményi létszámadatok</t>
  </si>
  <si>
    <t>Ssz.</t>
  </si>
  <si>
    <t>Intézmény megnevezése (Polgármesteri Hivatalnál Irodánként)</t>
  </si>
  <si>
    <t>Engedélye-zett létszám összesen 2/2013.</t>
  </si>
  <si>
    <t>Engedélyezett létszám</t>
  </si>
  <si>
    <t>Szakmai létsz.</t>
  </si>
  <si>
    <t>Egyéb létsz.</t>
  </si>
  <si>
    <t>Közfoglalkoz-tatottak létszáma 2/2013.</t>
  </si>
  <si>
    <t>Teljes munkaidős 2/2013.</t>
  </si>
  <si>
    <t>Részmun-kaidős 2/2013.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</si>
  <si>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</si>
  <si>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</si>
  <si>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</si>
  <si>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</si>
  <si>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</si>
  <si>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</si>
  <si>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</si>
  <si>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Pénzügyi Iroda</t>
  </si>
  <si>
    <t>Polgármesteri és Jegyzői Kabinet</t>
  </si>
  <si>
    <t>Szervezési Iroda</t>
  </si>
  <si>
    <t>Szervezési Iroda Üdülő</t>
  </si>
  <si>
    <t>Vagyonkezelési, Városüzemeltetési és Felúj. Iroda</t>
  </si>
  <si>
    <t>Közterületfelügyelet</t>
  </si>
  <si>
    <t>Csicsergő Óvoda</t>
  </si>
  <si>
    <t>Csudafa Óvoda</t>
  </si>
  <si>
    <t>Kerekerdő Óvoda</t>
  </si>
  <si>
    <t>Kicsi Bocs Óvoda</t>
  </si>
  <si>
    <t xml:space="preserve">Liliom Óvoda </t>
  </si>
  <si>
    <t xml:space="preserve">Méhecske Óvoda </t>
  </si>
  <si>
    <t>20.</t>
  </si>
  <si>
    <t>Napfény Óvoda</t>
  </si>
  <si>
    <t>21.</t>
  </si>
  <si>
    <t>Ugrifüles Óvoda</t>
  </si>
  <si>
    <t>22.</t>
  </si>
  <si>
    <t>Ferencvárosi Intézmény Üzemeltetés Központ</t>
  </si>
  <si>
    <t>23.</t>
  </si>
  <si>
    <t>Fvi Egyesített Bölcsödék</t>
  </si>
  <si>
    <t>24.</t>
  </si>
  <si>
    <t>25.</t>
  </si>
  <si>
    <t>FMK</t>
  </si>
  <si>
    <t>Összesen nevelési, szoc., kult, intézmények</t>
  </si>
  <si>
    <t>JAT referens</t>
  </si>
  <si>
    <t>26.</t>
  </si>
  <si>
    <t>Az önkormányzat költségvetésében szereplő 2013. évi tartalékok</t>
  </si>
  <si>
    <t>Karaván Művészeti Alapítvány</t>
  </si>
  <si>
    <t xml:space="preserve">Önkormányzat fordított ÁFA bevétel </t>
  </si>
  <si>
    <t xml:space="preserve">   Felújítási kiadások</t>
  </si>
  <si>
    <t>ebből dologi kiadások</t>
  </si>
  <si>
    <t xml:space="preserve">           felújítási kiadások</t>
  </si>
  <si>
    <t>Hivatali eszközbeszerzés</t>
  </si>
  <si>
    <r>
      <t xml:space="preserve">    Előző évi állami támogatás, pályázati pénzekvisszafizetése  </t>
    </r>
    <r>
      <rPr>
        <sz val="9"/>
        <rFont val="Arial CE"/>
        <family val="0"/>
      </rPr>
      <t>-Dologi kiadások</t>
    </r>
  </si>
  <si>
    <t xml:space="preserve">    Előző évi intézményi kiutalatlan támogatás</t>
  </si>
  <si>
    <t>Kazastrófa védelmi támogatás</t>
  </si>
  <si>
    <t>ebből személyi juttatások</t>
  </si>
  <si>
    <t xml:space="preserve">           munkaadókat terhelő járulékok</t>
  </si>
  <si>
    <t>Manó Lak Bölcsöde</t>
  </si>
  <si>
    <t>ebből dologi kiadás</t>
  </si>
  <si>
    <t xml:space="preserve">            beruházási kiadás</t>
  </si>
  <si>
    <t>Parkoló Alap</t>
  </si>
  <si>
    <t xml:space="preserve">   Munkaadókat terhelő járulékok</t>
  </si>
  <si>
    <t>Működési célú pénzmaradvány igénybevétele</t>
  </si>
  <si>
    <t>Óvodáztatási, iskoláztatási támogatás</t>
  </si>
  <si>
    <t>Biztos Kezdet Gyermekház</t>
  </si>
  <si>
    <t>Katasztrófa védelemhez kapcs. "M" készletek</t>
  </si>
  <si>
    <t>Önkormányzat fordított ÁFA bevételek</t>
  </si>
  <si>
    <t>Helyi önkormányzatok általános működéséhez és ágazati feladataihoz kapcs.támog.</t>
  </si>
  <si>
    <t>Index     5./4.</t>
  </si>
  <si>
    <t xml:space="preserve">    Építményadó                        </t>
  </si>
  <si>
    <t xml:space="preserve">    Telekadó                   </t>
  </si>
  <si>
    <t>Kötbér, késedelmi kamat, kártérítés, egyéb befizetés</t>
  </si>
  <si>
    <t>Kötbér, bánatpénz, kártérítés, egyéb befizetés</t>
  </si>
  <si>
    <t>Kötbér, bánatpénz, kártérítés egyéb befizetés</t>
  </si>
  <si>
    <t>Függő, átfutó bevételek</t>
  </si>
  <si>
    <t>Kötbér,késedelmi kamat, kártérítés, egyéb befizetés</t>
  </si>
  <si>
    <t>Előző évi költségvetési költségtérítések, visszatérülések</t>
  </si>
  <si>
    <t>Függő, átfutó kiadások</t>
  </si>
  <si>
    <t>Kölcsön nyújtás</t>
  </si>
  <si>
    <t>Előző évi felhalmozási maradvány átvétele</t>
  </si>
  <si>
    <t>Irányítószervtől kapott működési támogatás</t>
  </si>
  <si>
    <t>Oktatási intézmények, óvodák felújítása</t>
  </si>
  <si>
    <t>2305 Csicsergő Óvoda</t>
  </si>
  <si>
    <t>2309 Csudafa Óvoda</t>
  </si>
  <si>
    <t>2310 Epres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</si>
  <si>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</si>
  <si>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</si>
  <si>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</si>
  <si>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</si>
  <si>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</si>
  <si>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3972 Pályázati támogatás</t>
  </si>
  <si>
    <t xml:space="preserve">      4265 Oktatási intézmények óvodák felújítása</t>
  </si>
  <si>
    <t xml:space="preserve">      4321 FESZGYI felújítás</t>
  </si>
  <si>
    <t xml:space="preserve">      4322 Ferencvárosi Egyesített Bölcsödék felújítása</t>
  </si>
  <si>
    <t>Önkormányzati szakmai feladatokkal kapcs. Kiadások</t>
  </si>
  <si>
    <t xml:space="preserve">   Beruházási kiadások</t>
  </si>
  <si>
    <t xml:space="preserve">      4310 Háziorvosi rendelők felőjítása </t>
  </si>
  <si>
    <t>2013. évi előirányzat …/2013.</t>
  </si>
  <si>
    <t>Ferencvárosi Úrhölgyek támogatása</t>
  </si>
  <si>
    <t xml:space="preserve">Felhalmozási finanszírozási kiadások </t>
  </si>
  <si>
    <t xml:space="preserve">Működési finanszírozási kiadások </t>
  </si>
  <si>
    <t>Támogatás államháztartáson belülről - EU-s pályázatok kapcsán</t>
  </si>
  <si>
    <t>Támogatás államháztartáson belülről - Fővárosi Önkormányzattól</t>
  </si>
  <si>
    <t>2795 Ferencvárosi intézményüzemeltetési Központ</t>
  </si>
  <si>
    <t xml:space="preserve"> Felújítási munkák</t>
  </si>
  <si>
    <t>2850 Ferencvárosi Egyesített Bölcsödék</t>
  </si>
  <si>
    <t>2875 FESZGYI</t>
  </si>
  <si>
    <t>2985 FMK</t>
  </si>
  <si>
    <t>Ifjú Molnár F. Diákszínjátszó Egyesület</t>
  </si>
  <si>
    <t>Concerto Szimfónikus Zenekar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</si>
  <si>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</si>
  <si>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</si>
  <si>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</si>
  <si>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</si>
  <si>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</si>
  <si>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Játszóterek javítása</t>
  </si>
  <si>
    <t>Öntözőhálózat fejlesztése, átépítése</t>
  </si>
  <si>
    <t>Egészségügy, szociális ellátás, kultúra</t>
  </si>
  <si>
    <t>Pinceszínház akadálymentesítése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</si>
  <si>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</si>
  <si>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</si>
  <si>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</si>
  <si>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</si>
  <si>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Egészségügyi koncepció keretén belüli eszköz vásárlás</t>
  </si>
  <si>
    <t>Bűnmegelőzés</t>
  </si>
  <si>
    <t>Ferencvárosi naptár készítése</t>
  </si>
  <si>
    <t>Kommunikációs szolgáltatások</t>
  </si>
  <si>
    <t>Liliom Óvoda felújítása</t>
  </si>
  <si>
    <t>Epres Óvoda</t>
  </si>
  <si>
    <t>Ádám Jenő Zeneiskola felújítása</t>
  </si>
  <si>
    <t>FMK felújítása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</si>
  <si>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</si>
  <si>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</si>
  <si>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</si>
  <si>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</si>
  <si>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</si>
  <si>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</si>
  <si>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</si>
  <si>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</si>
  <si>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</si>
  <si>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</si>
  <si>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</si>
  <si>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</si>
  <si>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Ifjusági koncepció</t>
  </si>
  <si>
    <t xml:space="preserve">    Manó-Lak Bölcsöde fejlesztése, kapacitásbővítése</t>
  </si>
  <si>
    <t>Közterületfelügyelet Parkőrség</t>
  </si>
  <si>
    <t xml:space="preserve">    Varázskert Bölcsödével kapcsolatos önerő bevétel</t>
  </si>
  <si>
    <t>Felhalmozási költségvetési bevételek összesen</t>
  </si>
  <si>
    <t>Működési költségvetési kiadások mindösszesen</t>
  </si>
  <si>
    <t>Működési finanszírozási bevételek</t>
  </si>
  <si>
    <t>Működési finanszírozási kiadások</t>
  </si>
  <si>
    <t>Hosszú, rövid lejáratú hitelfelvétel</t>
  </si>
  <si>
    <t>Kölcsön felvétele</t>
  </si>
  <si>
    <t>Kölcsön tőkeösszegének törlesztése</t>
  </si>
  <si>
    <t>Szabad pénzeszközök betétként való visszavonása</t>
  </si>
  <si>
    <t>Költségvetési maradvány</t>
  </si>
  <si>
    <t>Felhalmozási finanszírozási bevételek</t>
  </si>
  <si>
    <t>Felhalmozási finanszírozási kiadások</t>
  </si>
  <si>
    <t>Pénzügyi lízing tőketörlesztése</t>
  </si>
  <si>
    <t>Előző évi pénzmar. alaptevékenység ellátására történő igénybevétel</t>
  </si>
  <si>
    <t xml:space="preserve">     Munkáltatói kölcsön</t>
  </si>
  <si>
    <t>Hitelfelvétel</t>
  </si>
  <si>
    <t>Támogatás államháztartáson belülről - működési</t>
  </si>
  <si>
    <t>Támogatás államháztartáson belülről -felhalmozási</t>
  </si>
  <si>
    <t>Felhalmozási célú általános tartalékok</t>
  </si>
  <si>
    <t>Helyi önkormányzat által felhasználható központosított előirányzat</t>
  </si>
  <si>
    <t>Helyi önkormányzatok által felhasználható központosított előirányzat</t>
  </si>
  <si>
    <t xml:space="preserve">Előző évi felhalmozási célú pénzmaradv. igénybevétele </t>
  </si>
  <si>
    <t>Felhalmozási költségvetési kiadások mindösszesen</t>
  </si>
  <si>
    <t>Hosszú, rövid lejáratú hitel tőkeösszegének törlesztése</t>
  </si>
  <si>
    <t>Irányítószervi támogatásként folyósított támogatás kiutalása</t>
  </si>
  <si>
    <t>Felhalmozási célú céltartalékok</t>
  </si>
  <si>
    <t>Irányítószervi támogatásként folyósított támogatás fizetési számlán tört.jóváír.</t>
  </si>
  <si>
    <t>Előző évi működési célú pénzmaradvány igénbevétele</t>
  </si>
  <si>
    <t>Előző évi működési célú  pénzmaradvány  igénybevétele</t>
  </si>
  <si>
    <t>Működési költségvetési bevételek mindösszesen</t>
  </si>
  <si>
    <t>Támogatás államháztartáson belülről -felhalmozási célú</t>
  </si>
  <si>
    <t>Felhalmozási költségvetési  bevételek mindösszesen</t>
  </si>
  <si>
    <t>Előző évi működési célú pénzmaradvány igénybevétele</t>
  </si>
  <si>
    <t>Működési költségvetési  bevételek mindösszesen</t>
  </si>
  <si>
    <t xml:space="preserve">Előző évi felhalmozási célú pénzmaradvány történő igénybevétele </t>
  </si>
  <si>
    <t>Felhalmozási költségvetési bevételek mindösszesen</t>
  </si>
  <si>
    <t>III. Közterület-felügyelet bevételei mindösszesen:</t>
  </si>
  <si>
    <t>IV. Intézményi bevételek mindösszesen</t>
  </si>
  <si>
    <t>Támogatás államháztartáson belülről -EU-s pályázatok kapcsán</t>
  </si>
  <si>
    <t>Támogatás államháztartáson belülről -egyéb központi szervektől</t>
  </si>
  <si>
    <t>Önkormányzathoz tartozó önállóan működő intézmény 2013. évi kiadásai</t>
  </si>
  <si>
    <t>Támogatás államháztartáson belülről -Fővárosi Önkormányzattól</t>
  </si>
  <si>
    <t xml:space="preserve">Támogatás államháztartáson belülről -felhalmozási célú </t>
  </si>
  <si>
    <t>Előző évi felhalmozási célú pénzmaradvány igénybevétele</t>
  </si>
  <si>
    <t>Irányítószervi támogatásaként folyosított támogatás fizetési számlán történő jóváírás</t>
  </si>
  <si>
    <t xml:space="preserve">     ebből fejlesztési célok: Balázs B.u. 14., 11., 32/a, 32/b, Ferenc tér 9., Márton u. 5/A, </t>
  </si>
  <si>
    <t>Irányítószerv támogatásaként folyosított támogatás fizetési számlán történő jóváírás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</si>
  <si>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</si>
  <si>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</si>
  <si>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</si>
  <si>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</si>
  <si>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</si>
  <si>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Működési költségvetés kiadások mindösszesen</t>
  </si>
  <si>
    <t>Szabad pénzeszközök betétként való visszavonás</t>
  </si>
  <si>
    <t>Irányítószervi támogatásként folyosított támogatás kiutalása</t>
  </si>
  <si>
    <t xml:space="preserve">Támogatás államháztartáson belülről -működési </t>
  </si>
  <si>
    <t>Támogatás államháztartáson belülről -működési</t>
  </si>
  <si>
    <t>Bevételek mindösszesen</t>
  </si>
  <si>
    <t>KIADÁSOK MINDÖSSZ.:(Irányítószervi tám.folyosítása nélkül)</t>
  </si>
  <si>
    <t>Közterület-felügyelet</t>
  </si>
  <si>
    <t xml:space="preserve">   Közterület-felügyelet (3/B. sz. melléklet szerint)</t>
  </si>
  <si>
    <t>Polgármester tiszt. összefüggő egyéb feladatok</t>
  </si>
  <si>
    <t>Tisztítószer beszerzés</t>
  </si>
  <si>
    <t xml:space="preserve">  ebből önkormányzati hozzájárulás</t>
  </si>
  <si>
    <t xml:space="preserve">   ebből önkormányzati hozzájárulás</t>
  </si>
  <si>
    <t>Irányítószervi támogatásként folyósított tám.fizetési számlán történő jóváírás</t>
  </si>
  <si>
    <t>Működési finanszírozású bevételek</t>
  </si>
  <si>
    <t>Irányító szervi támogatásként folyosított tám. fizetési számlán tört.jóváírás</t>
  </si>
  <si>
    <t>Működési célú átvett pénzeszköz</t>
  </si>
  <si>
    <t>Támogatás államháztartáson belülről - felhalmozási célú</t>
  </si>
  <si>
    <t>Felhalmozási célú átvett pénzeszközök</t>
  </si>
  <si>
    <t>Irányítószervi támogatásként folyósított tám.fizetési számlán tört.jóváírás-étkezés</t>
  </si>
  <si>
    <t>Irányítószervi támogatásként folyósított tám.fizetési számlán tört.jóváírás-egyéb</t>
  </si>
  <si>
    <t>Szabad pénzeszközök betétként való elhelyezése</t>
  </si>
  <si>
    <t xml:space="preserve">     Általános tartalékok</t>
  </si>
  <si>
    <t xml:space="preserve">    Céltartalékok</t>
  </si>
  <si>
    <t>Tartalék összesen</t>
  </si>
  <si>
    <t xml:space="preserve">     Céltartalékok</t>
  </si>
  <si>
    <t>Hosszú, rövid lejáratú hitelfelvétel törlesztése</t>
  </si>
  <si>
    <t>Kölcsön tőke összegének törlesztése, nyújtása</t>
  </si>
  <si>
    <t>Kölcsön tőke összegének törlesztése</t>
  </si>
  <si>
    <t xml:space="preserve">A helyi önkormányzat kötelező feladatai ellátásának költségvetési forrásai és kiadásai </t>
  </si>
  <si>
    <t>2013. év</t>
  </si>
  <si>
    <t>Kötelező feladatok
(Mötv. 13. § (1) bekezdés alapján)</t>
  </si>
  <si>
    <t>Helyi önkorm., ált. műk. és ágazati feladataihoz kapcs.tám.</t>
  </si>
  <si>
    <t>A központi kltvből szárm. egyéb költségv. tám.</t>
  </si>
  <si>
    <t>Saját bevétel</t>
  </si>
  <si>
    <t>Támogatás Áht-n belülről</t>
  </si>
  <si>
    <t>Átvett pénzeszköz</t>
  </si>
  <si>
    <t>Előző évi pénzm. Igénybev.</t>
  </si>
  <si>
    <t>Helyi önkormányzatok ált.műk. és ágazati feladataihoz kapcs.támog.</t>
  </si>
  <si>
    <t>Önkormányzati hozzájárulás</t>
  </si>
  <si>
    <t>Intézményi működési bevétel</t>
  </si>
  <si>
    <t>Műk. Célú</t>
  </si>
  <si>
    <t>Felhalm. Célú</t>
  </si>
  <si>
    <t>Közhat. Bev.</t>
  </si>
  <si>
    <t>Felhalm. Bev.</t>
  </si>
  <si>
    <t>Helyi közutak, közterek és parkok kez., fejl. és üzemeltetése</t>
  </si>
  <si>
    <t xml:space="preserve">             3051 Parkfentartás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</si>
  <si>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</si>
  <si>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</si>
  <si>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</si>
  <si>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</si>
  <si>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</si>
  <si>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</si>
  <si>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</si>
  <si>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</si>
  <si>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</si>
  <si>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3912 Parkolási Kft.</t>
  </si>
  <si>
    <t>Általános  Közterület-felügyeleti hatáskör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</si>
  <si>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</si>
  <si>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</si>
  <si>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</si>
  <si>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</si>
  <si>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</si>
  <si>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</si>
  <si>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</si>
  <si>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</si>
  <si>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</si>
  <si>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</si>
  <si>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</si>
  <si>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</si>
  <si>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</si>
  <si>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</si>
  <si>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</si>
  <si>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</si>
  <si>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</si>
  <si>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</si>
  <si>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Kötbér, bánatpénz egyéb kártérítés</t>
  </si>
  <si>
    <t>Index       5./4.</t>
  </si>
  <si>
    <t>Index   5./4.</t>
  </si>
  <si>
    <t xml:space="preserve">     Kölcsön nyújtás - működési célú</t>
  </si>
  <si>
    <t>Vállalkozói bevétel</t>
  </si>
  <si>
    <t>Kölcsön nyújtás működési célú</t>
  </si>
  <si>
    <t>Kölcsön nyújtás működési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</si>
  <si>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</si>
  <si>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</si>
  <si>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</si>
  <si>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</si>
  <si>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</si>
  <si>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Berzenczey u. 30.</t>
  </si>
  <si>
    <t>Markusovszky park</t>
  </si>
  <si>
    <t>Pályázat előkészítés, lebonyolítás</t>
  </si>
  <si>
    <t>József Attila lakótelep forgalomelterelés</t>
  </si>
  <si>
    <t>ÁFA bevétel</t>
  </si>
  <si>
    <t>Felhalmozási ÁFA bevételek</t>
  </si>
  <si>
    <t>Felújítások, beruházások</t>
  </si>
  <si>
    <t>Európai Uniós pályázatok</t>
  </si>
  <si>
    <t>További kötelezettségek</t>
  </si>
  <si>
    <t>Karaván Műv. Alapítv. Tám.</t>
  </si>
  <si>
    <t xml:space="preserve">Ifjú Molnár F. Diáksz. Egyes.  </t>
  </si>
  <si>
    <t>Erdődy Kam. Zenek. Alap.</t>
  </si>
  <si>
    <t>SZEMIRAMISZ Alap.</t>
  </si>
  <si>
    <t>Ferencvárosi Úrhölgyek E.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</si>
  <si>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</si>
  <si>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</si>
  <si>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</si>
  <si>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</si>
  <si>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</si>
  <si>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t>Beruházási  kiadások</t>
  </si>
  <si>
    <t>Kölcsön nyújtás - működési</t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</si>
  <si>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</si>
  <si>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</si>
  <si>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2023.</t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</si>
  <si>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</si>
  <si>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Tervezett 420.000eFt -2013</t>
  </si>
  <si>
    <t>Az önkormányzat 2013. évi kiadásai</t>
  </si>
  <si>
    <t>Önállóan működő és gazdálkodó és önállóan működő intézmények 2013. évi költségvetése</t>
  </si>
  <si>
    <t>A Polgármesteri Hivatal kiadásai 2013.</t>
  </si>
  <si>
    <t xml:space="preserve">Az önkormányzat  költségvetésében szereplő támogatások 2013. évi kiadásai </t>
  </si>
  <si>
    <t xml:space="preserve">Az önkormányzat  költségvetésében szereplő szakfeladatok 2013. évi kiadásai </t>
  </si>
  <si>
    <t>2013. évi felújítások</t>
  </si>
  <si>
    <t>2013. évi beruházási, fejlesztési kiadások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</si>
  <si>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</si>
  <si>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</si>
  <si>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</si>
  <si>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</si>
  <si>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4111 Balázs Béla u. 14. lakóházfelújítás</t>
  </si>
  <si>
    <t xml:space="preserve">             4112 Ferenc tér 9. lakóházfelújítás</t>
  </si>
  <si>
    <t>Helyi településrendezési szabályok megalkotása</t>
  </si>
  <si>
    <t>Turizmussal kapcsolatos szabályok</t>
  </si>
  <si>
    <t>Index            5./4.</t>
  </si>
  <si>
    <t xml:space="preserve">Kiadások összesen </t>
  </si>
  <si>
    <t>Index    5./4.</t>
  </si>
  <si>
    <t xml:space="preserve">      Polgármesteri Hivatal</t>
  </si>
  <si>
    <t xml:space="preserve">      Közterületfelügyelet</t>
  </si>
  <si>
    <t xml:space="preserve">      Önkormányzat</t>
  </si>
  <si>
    <t>Függő, átfutó, kiegyenlítő bevételek</t>
  </si>
  <si>
    <t>Ipari és keresk. Tev. kapcs. Szabályozási jogkörök</t>
  </si>
  <si>
    <t>Egészségügyi alapell., az egészséges életmód segítését célzó szolg.</t>
  </si>
  <si>
    <t>Óvodai ellátás</t>
  </si>
  <si>
    <t>Szociális és gyermekjóléti szolgáltatások és ellátások</t>
  </si>
  <si>
    <t>Hajléktalanná vált személyek ell.és rehab., vmint megakadályozása</t>
  </si>
  <si>
    <t>13.</t>
  </si>
  <si>
    <t>Helyi közművelődéi tevékenység támogatása, kult. Örökség véd.</t>
  </si>
  <si>
    <t>14.</t>
  </si>
  <si>
    <t>Saját tulajdonú lakás és helyiség gazdálkodás</t>
  </si>
  <si>
    <t>Helyi adóval kapcsolatos feladatok</t>
  </si>
  <si>
    <t>Egyéb saját bevételek</t>
  </si>
  <si>
    <t xml:space="preserve">Kötbér, bánatpénz egyéb kártérítés </t>
  </si>
  <si>
    <t xml:space="preserve"> Egyéb saját bevétel</t>
  </si>
  <si>
    <t xml:space="preserve">  Intézményi ellátási díjak, alkalmazotti térítési díjak</t>
  </si>
  <si>
    <t>Pénzeszközátvét államháztartáson kívülről-működési</t>
  </si>
  <si>
    <t>Kistermelők, őstermelők számára értékesítési lehetőségek bizt.</t>
  </si>
  <si>
    <t>Kerületi sport és szabadidő sport támogatása, ifjúsági ügyek</t>
  </si>
  <si>
    <t>Ágazat összesen:</t>
  </si>
  <si>
    <t>Közreműködés a helyi közbiztonság biztosításában</t>
  </si>
  <si>
    <t>Nemzetiségi ügyek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</si>
  <si>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</si>
  <si>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</si>
  <si>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</si>
  <si>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</si>
  <si>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Működési célú (OEP is)</t>
  </si>
  <si>
    <t>Felhalmozási célú</t>
  </si>
  <si>
    <t>Működési célú</t>
  </si>
  <si>
    <t>Közhatalmi bevételek</t>
  </si>
  <si>
    <t xml:space="preserve">      4502 Hivatal lift építése</t>
  </si>
  <si>
    <t xml:space="preserve">      4034 Börzsöny utcai rendőrörs felújítása</t>
  </si>
  <si>
    <t xml:space="preserve">      4352 Pinceszínház felújítása</t>
  </si>
  <si>
    <t>FESZOFE kiemelkedően közhasznú Non-Profit KFT felh.</t>
  </si>
  <si>
    <t xml:space="preserve">      3323 Születési és életkezdési támogatás</t>
  </si>
  <si>
    <t xml:space="preserve">      3353 Hivatásos gondnokok</t>
  </si>
  <si>
    <t xml:space="preserve">             4135 Ingatlanokkal kapcs. Bontási feladatok</t>
  </si>
  <si>
    <t xml:space="preserve">            5034 József Attila lakótelep forgalomelterelés</t>
  </si>
  <si>
    <t xml:space="preserve">      3932 Deák ösztöndíj</t>
  </si>
  <si>
    <t>3021-3026 PH  Igazgatási kiadásai és informatikai műk.és fejl</t>
  </si>
  <si>
    <t xml:space="preserve">    KMOP-5.1.1/B-12-K-201-0003 Szociális városreh.Ferencvárosban JAT</t>
  </si>
  <si>
    <t xml:space="preserve">    Épületenergetikai fejlesztések KEOP-2012-5.Energetikai pályázat</t>
  </si>
  <si>
    <t xml:space="preserve">       - Közterület foglalási díj</t>
  </si>
  <si>
    <t xml:space="preserve">            5011 Kerületi földutak szilárd burkolattal való ell.</t>
  </si>
  <si>
    <t>4281 Óvodai karbantartási keret</t>
  </si>
  <si>
    <t xml:space="preserve">      3316 Óvodáztatási, iskoláztatási támogatás</t>
  </si>
  <si>
    <t xml:space="preserve">      4021 Balatonlelle tábor felújítás</t>
  </si>
  <si>
    <t xml:space="preserve">      4255 Weörös Sándor Ált. Iskola és Gimn.</t>
  </si>
  <si>
    <t xml:space="preserve">     3091 Táboroztatás</t>
  </si>
  <si>
    <t xml:space="preserve">      3923 Közbiztonsági Közalapítvány</t>
  </si>
  <si>
    <t xml:space="preserve">     3451 Nemzetiségi Önkormányzatok működése</t>
  </si>
  <si>
    <t xml:space="preserve">      3452 Katasztrófavédelem "M" készlet</t>
  </si>
  <si>
    <t>Katasztrófavédelem támogatása</t>
  </si>
  <si>
    <t>Ferencvárosi kártya támogatása</t>
  </si>
  <si>
    <t xml:space="preserve">             1805 Fővárosi Lakásalapba befizetés</t>
  </si>
  <si>
    <t>1806 Előző évi állami támogatás, pályázati pénzek visszaut.</t>
  </si>
  <si>
    <t>1807 Előző évi kiutalatlan támogatás</t>
  </si>
  <si>
    <t>KMOP-5.1.1/B-12-K-201-0003 Szociális városrehabilitáció Ferencvárosban JAT I. ütem</t>
  </si>
  <si>
    <t>5054 Hivatali eszközbeszerzés</t>
  </si>
  <si>
    <t xml:space="preserve">            6130 Parkoló Alap</t>
  </si>
  <si>
    <t>Biztos Kezdet Gyerekház támogatása</t>
  </si>
  <si>
    <t>10. sz. melléklet</t>
  </si>
  <si>
    <t xml:space="preserve">       - Parkolási díj, kerékbilincs levétele, ügyviteli költség</t>
  </si>
  <si>
    <t xml:space="preserve">       - Egyéb szolgáltatás</t>
  </si>
  <si>
    <t xml:space="preserve">       - Önkormányzat továbbszámlázott tételek</t>
  </si>
  <si>
    <t xml:space="preserve">       - Vagyonkezeléssel kapcsolatos továbbszámlázott szolgáltatások </t>
  </si>
  <si>
    <t xml:space="preserve">       - Parkolással kapcsolatos továbbszámlázott szolgáltatások bevételei</t>
  </si>
  <si>
    <t xml:space="preserve">       - Bérleti díjak</t>
  </si>
  <si>
    <t xml:space="preserve">        - Önkormányzat kamat</t>
  </si>
  <si>
    <t xml:space="preserve">    Egyéb működési célú kiadások </t>
  </si>
  <si>
    <t xml:space="preserve">Kiadások mindösszesen  ((I+II+III.IV.) Intézmények támogatása nélkül) </t>
  </si>
  <si>
    <t xml:space="preserve">     Felhalmozási célú kölcsön nyújtása</t>
  </si>
  <si>
    <t>Felhalmozási célú kölcsön nyújtása</t>
  </si>
  <si>
    <t>1/A melléklet</t>
  </si>
  <si>
    <t>Működési-felhalmozási bevételek-kiadások mérlegszerű bemutatása</t>
  </si>
  <si>
    <t>Városfejlesztési, Városgazdálkodási és Környezetvédelmi bizottság</t>
  </si>
  <si>
    <t xml:space="preserve">        - FEV IX. Zrt. értékesítés</t>
  </si>
  <si>
    <t>Szociális városrehab. Ferencvárosban JAT I. ütem KMOP-5.1.1/B-12-K-201-0003</t>
  </si>
  <si>
    <t xml:space="preserve"> -Felhalmozási célú hitelfelvétel a lakóház felújításokhoz 420.000 eFt</t>
  </si>
  <si>
    <t>Épületenergetikai fejlesztések KEOP-2012-5.5.0/C</t>
  </si>
  <si>
    <t xml:space="preserve">     Beruházási kiadások (2.mell.,3.A mell.,3.B.mell.nélkül)</t>
  </si>
  <si>
    <t>Márton u. 5/A</t>
  </si>
  <si>
    <t>Balázs B. u. 32/a</t>
  </si>
  <si>
    <t>Balázs B. u. 32/b</t>
  </si>
  <si>
    <t>Balázs B. u. 11.</t>
  </si>
  <si>
    <t>Viola u. 37/c</t>
  </si>
  <si>
    <t>Szociális városrehabilitáció Ferencvárosban JAT KMOP-5.1.1/B-12-K-201-003</t>
  </si>
  <si>
    <t>FESZOFE Közsz.szerződés</t>
  </si>
  <si>
    <t>Vízadagaló gépek foly.vízell.</t>
  </si>
  <si>
    <t>Költöztetés, szállítás</t>
  </si>
  <si>
    <t>Irodaszer beszerzés</t>
  </si>
  <si>
    <t>Lift karbantartás</t>
  </si>
  <si>
    <t>Nyomtatvány beszerzés</t>
  </si>
  <si>
    <t>Bélyegzők készíttetés</t>
  </si>
  <si>
    <t>Karbantartási munkák</t>
  </si>
  <si>
    <t>Hivatali épületek őrzése</t>
  </si>
  <si>
    <t>Mobil flotta szerződés</t>
  </si>
  <si>
    <t>Kémény-felújítási munkák</t>
  </si>
  <si>
    <t>2013. évi előirányzat 2/2013.</t>
  </si>
  <si>
    <t xml:space="preserve">     Tagi kölcsön visszatérülése</t>
  </si>
  <si>
    <t>Tervezett költségvetési adatok</t>
  </si>
  <si>
    <t>TÁMOP-3.1.3-10/1 Ferencváros a korszerű természettudományos oktatásért</t>
  </si>
  <si>
    <t>Munkaadókat terhelő járulékok és szocho.</t>
  </si>
  <si>
    <t>Egyéb működési célú kiadások</t>
  </si>
  <si>
    <t>Ellátottak pénzbeli juttatásai</t>
  </si>
  <si>
    <t>Vállakozási bevétel</t>
  </si>
  <si>
    <t>8. sz. melléklet</t>
  </si>
  <si>
    <t>14. sz . Melléklet</t>
  </si>
  <si>
    <t xml:space="preserve"> 2013. évi előirányzat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</si>
  <si>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</si>
  <si>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</si>
  <si>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</si>
  <si>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</si>
  <si>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</si>
  <si>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</si>
  <si>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</si>
  <si>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</si>
  <si>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</si>
  <si>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</si>
  <si>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</si>
  <si>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</si>
  <si>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</si>
  <si>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2. Közhatalmi bevételek</t>
  </si>
  <si>
    <t>3. Támogatás államháztartáson belülről - működési és Alt.működ. támogat. Előző évi műk. Pm. igénybev.</t>
  </si>
  <si>
    <t>5. Felhalmozási bevétel</t>
  </si>
  <si>
    <t>7.Előző évi felhalmozási célú pénzm.igénybev.</t>
  </si>
  <si>
    <t>8.Felhalmozási célú kölcsönök visszatérülései</t>
  </si>
  <si>
    <t>9.Hosszú lejáratú hitelfelvétel</t>
  </si>
  <si>
    <t>11. Bevételek mindösszesen</t>
  </si>
  <si>
    <t>12. Személyi juttatások</t>
  </si>
  <si>
    <t>13. Munkaadókat terh. jár. és szoc.hozzáj.adó</t>
  </si>
  <si>
    <t>14. Dologi kiadások</t>
  </si>
  <si>
    <t>15. Egyéb működési célú kiadások</t>
  </si>
  <si>
    <t>16. Ellátottak pénzbeli juttatásai</t>
  </si>
  <si>
    <t>17. Szociális támogatás</t>
  </si>
  <si>
    <t>18. Felújítási kiadások</t>
  </si>
  <si>
    <t>19. Beruházási kiadások</t>
  </si>
  <si>
    <t>20. Egyéb felhalmozási kiadások</t>
  </si>
  <si>
    <t>21. Kölcsön tőke összegének törlesztése</t>
  </si>
  <si>
    <t>22. Tartalékok</t>
  </si>
  <si>
    <t>23. Hosszú lejáratú hitel tőke összegének törlesztése</t>
  </si>
  <si>
    <t>24. Kiadások mindösszesen</t>
  </si>
  <si>
    <t>4. Működési kölcsönök visszatérülései. Átvett pénzeszközök</t>
  </si>
  <si>
    <t>6. Támogatás államháztartáson belülről - átvett pénzeszk. Felhalmozási</t>
  </si>
  <si>
    <t>21. Működési, Felhalmozási célú kölcsön nyújtása</t>
  </si>
  <si>
    <t>Őrzési feladatok</t>
  </si>
  <si>
    <t xml:space="preserve">KMOP-2009-4.5.2. Szociális alapszolgáltatások infrastruktúrális fejlesztése </t>
  </si>
  <si>
    <t>Belső Ferencváros Kúltúrális negyed KMOP-5.2.2</t>
  </si>
  <si>
    <t>Az Európai uniós forrásokkal támogatott fejlesztések tervezett 2013. évi adatairól</t>
  </si>
  <si>
    <t>KMOP-4.5.2.11. Manó-Lak Bölcsöde felújítása, kapacitásnövelése</t>
  </si>
  <si>
    <t>KEOP-2012-5.5.0/C Épületenergetikai fejlesztések</t>
  </si>
  <si>
    <t>Fordított ÁFA bevétel</t>
  </si>
  <si>
    <t>Felhal. Célú</t>
  </si>
  <si>
    <t>Munkáltatói kölcsön</t>
  </si>
  <si>
    <t>Kölcsön visszatérülés</t>
  </si>
  <si>
    <t>1804 ÁFA befizetés</t>
  </si>
  <si>
    <t>FMK pinceszínház</t>
  </si>
  <si>
    <t>1851 Hosszú lejáratú hitelfelvétel törlesztése</t>
  </si>
  <si>
    <t>1801 Kamatkiadás</t>
  </si>
  <si>
    <t>Kamatkiadás</t>
  </si>
  <si>
    <t>Varázskert bölcsöde működési kiadásai</t>
  </si>
  <si>
    <t>1852 Kölcsön tőke összegének törlesztése</t>
  </si>
  <si>
    <t>Iskolai nyelvvizsga, jogosítvány beszerzés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</si>
  <si>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</si>
  <si>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</si>
  <si>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</si>
  <si>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</si>
  <si>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</si>
  <si>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</si>
  <si>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Szálláshely- szolgáltatás, vendéglátás</t>
  </si>
  <si>
    <t>MÁV szimfónikus zenekar</t>
  </si>
  <si>
    <t xml:space="preserve">     Munkaadókat terhelő járulékok és szociális hozzájárulási adó</t>
  </si>
  <si>
    <t xml:space="preserve">     Dologi kiadások</t>
  </si>
  <si>
    <t xml:space="preserve">     Felújítási kiadások</t>
  </si>
  <si>
    <t xml:space="preserve">     Beruházási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</si>
  <si>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</si>
  <si>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</si>
  <si>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</si>
  <si>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</si>
  <si>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</si>
  <si>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</si>
  <si>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t>Egyéb befizetések, visszafizetések összesen</t>
  </si>
  <si>
    <t>Közterületek komplexmegújítása pályázat - "Nehru projekt"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</si>
  <si>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</si>
  <si>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</si>
  <si>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</si>
  <si>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</si>
  <si>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</si>
  <si>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</si>
  <si>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</si>
  <si>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</si>
  <si>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</si>
  <si>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Intézményi tartalék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</si>
  <si>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</si>
  <si>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</si>
  <si>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</si>
  <si>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</si>
  <si>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</si>
  <si>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</si>
  <si>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</si>
  <si>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</si>
  <si>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</si>
  <si>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</si>
  <si>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</si>
  <si>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</si>
  <si>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</si>
  <si>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</si>
  <si>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</si>
  <si>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</si>
  <si>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</si>
  <si>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</si>
  <si>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</si>
  <si>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</si>
  <si>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</si>
  <si>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</si>
  <si>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</si>
  <si>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</si>
  <si>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</si>
  <si>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</si>
  <si>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>Támogatás államháztartáson belülről -működési célú</t>
  </si>
  <si>
    <t xml:space="preserve">    Gépkocsi elszállítás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</si>
  <si>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</si>
  <si>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</si>
  <si>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</si>
  <si>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</si>
  <si>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</si>
  <si>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</si>
  <si>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Balatonlelle felújítás</t>
  </si>
  <si>
    <t>Lakóház felújítás Ferenc tér 9.</t>
  </si>
  <si>
    <t>Pinceszínház felújítása</t>
  </si>
  <si>
    <t xml:space="preserve">Felújításokkal kapcsolatos tervezések </t>
  </si>
  <si>
    <t>Lakóház felújítás Márton u. 5/A</t>
  </si>
  <si>
    <t>Lakóház felújítások Balázs Béla 14.,</t>
  </si>
  <si>
    <t>Csicsergő Óvoda felújítás</t>
  </si>
  <si>
    <t>Kicsi Bocs Óvoda felújítás</t>
  </si>
  <si>
    <t>Csudafa Óvoda felújítás</t>
  </si>
  <si>
    <t>Kerekerdő Óvoda felújítás</t>
  </si>
  <si>
    <t xml:space="preserve">  Kötbér, egyéb kártérítés</t>
  </si>
  <si>
    <t>Előző évi költségvetési kiegészítések visszatérülések</t>
  </si>
  <si>
    <t>Függő, átfutó kiegyenlítő bevételek</t>
  </si>
  <si>
    <t>Függő, átfutó, kiegyenlítő kiadások</t>
  </si>
  <si>
    <t>Kúltúra, szórakoztatás támogatás</t>
  </si>
  <si>
    <t>"Manó-lak" Bölcsöde felújítás, kapacitásbővítés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</si>
  <si>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</si>
  <si>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</si>
  <si>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</si>
  <si>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</si>
  <si>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</si>
  <si>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</si>
  <si>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</si>
  <si>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</si>
  <si>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</si>
  <si>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</si>
  <si>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</si>
  <si>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</si>
  <si>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</si>
  <si>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</si>
  <si>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</si>
  <si>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</si>
  <si>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</si>
  <si>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</si>
  <si>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</si>
  <si>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Lakbértámogatás</t>
  </si>
  <si>
    <t>Átmeneti segélyek</t>
  </si>
  <si>
    <t>Rendkívüli gyermekvédelmi támogatás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</si>
  <si>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</si>
  <si>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</si>
  <si>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</si>
  <si>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</si>
  <si>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</si>
  <si>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</si>
  <si>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</si>
  <si>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</si>
  <si>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</si>
  <si>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</si>
  <si>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</si>
  <si>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</si>
  <si>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</si>
  <si>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</si>
  <si>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</si>
  <si>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</si>
  <si>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</si>
  <si>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</si>
  <si>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</si>
  <si>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</si>
  <si>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</si>
  <si>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</si>
  <si>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</si>
  <si>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</si>
  <si>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</si>
  <si>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</si>
  <si>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</si>
  <si>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</si>
  <si>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</si>
  <si>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</si>
  <si>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</si>
  <si>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</si>
  <si>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</si>
  <si>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</si>
  <si>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</si>
  <si>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</si>
  <si>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</si>
  <si>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</si>
  <si>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</si>
  <si>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</si>
  <si>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</si>
  <si>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</si>
  <si>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</si>
  <si>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</si>
  <si>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</si>
  <si>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</si>
  <si>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</si>
  <si>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</si>
  <si>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</si>
  <si>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</si>
  <si>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</si>
  <si>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</si>
  <si>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 xml:space="preserve">   Kölcsön nyújtás (munkáltatói kölcsön)</t>
  </si>
  <si>
    <t xml:space="preserve">   Kölcsön nyújtás</t>
  </si>
  <si>
    <t>Városfejlesztés, üzemeltetés és közbiztonság</t>
  </si>
  <si>
    <t xml:space="preserve">    Iparűzési adó pótlék, bírság</t>
  </si>
  <si>
    <t>Intézményi működési bevételek</t>
  </si>
  <si>
    <t xml:space="preserve">    Varázskert bölcsöde működési költségei</t>
  </si>
  <si>
    <t xml:space="preserve">       -ebből személyi 17.790</t>
  </si>
  <si>
    <t xml:space="preserve">                 munkaadói 4.544</t>
  </si>
  <si>
    <t xml:space="preserve">                 dologi kiadások 6.261</t>
  </si>
  <si>
    <t xml:space="preserve">        étkezési bevétel 1.579</t>
  </si>
  <si>
    <t xml:space="preserve">    Fővárosi lakás-felújítási pályázat</t>
  </si>
  <si>
    <t xml:space="preserve">   Személyi juttatás</t>
  </si>
  <si>
    <t>Háziorvosi rendelők felújítása</t>
  </si>
  <si>
    <t>Sport Alap</t>
  </si>
  <si>
    <t>KÉK Pont</t>
  </si>
  <si>
    <t>Kerületi földutak szilárd burkolattal való ellátása</t>
  </si>
  <si>
    <t>Összesen:</t>
  </si>
  <si>
    <t>Bevételek</t>
  </si>
  <si>
    <t>Költségvetési bevétel</t>
  </si>
  <si>
    <t xml:space="preserve">   Pénzeszköz átadás, speciális célú támogatás</t>
  </si>
  <si>
    <t>Általános tartalék</t>
  </si>
  <si>
    <t>Összesen</t>
  </si>
  <si>
    <t>Céltartalék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</si>
  <si>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</si>
  <si>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</si>
  <si>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</si>
  <si>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</si>
  <si>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</si>
  <si>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</si>
  <si>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</si>
  <si>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</si>
  <si>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</si>
  <si>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</si>
  <si>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</si>
  <si>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</si>
  <si>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</si>
  <si>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Egyéb közhatalmi bevételek</t>
  </si>
  <si>
    <t>- Önkormányzat</t>
  </si>
  <si>
    <t>- Polgármesteri Hivatal</t>
  </si>
  <si>
    <t>- Intézmények</t>
  </si>
  <si>
    <t>- Közterület-Felügyelet</t>
  </si>
  <si>
    <t xml:space="preserve">     Intézmények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</si>
  <si>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</si>
  <si>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</si>
  <si>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</si>
  <si>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</si>
  <si>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</si>
  <si>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</si>
  <si>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</si>
  <si>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</si>
  <si>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</si>
  <si>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</si>
  <si>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</si>
  <si>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</si>
  <si>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</si>
  <si>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</si>
  <si>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</si>
  <si>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</si>
  <si>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</si>
  <si>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Kölcsönök visszatérülése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</si>
  <si>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</si>
  <si>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</si>
  <si>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</si>
  <si>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</si>
  <si>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</si>
  <si>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</si>
  <si>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</si>
  <si>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</si>
  <si>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</si>
  <si>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</si>
  <si>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</si>
  <si>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>Közterületek komplex megújítása pályázat - "Nehru"</t>
  </si>
  <si>
    <r>
      <t xml:space="preserve">H-16 </t>
    </r>
    <r>
      <rPr>
        <sz val="10"/>
        <rFont val="Times New Roman"/>
        <family val="1"/>
      </rPr>
      <t>(300.000eFt) 2009. év Raiffeisen</t>
    </r>
  </si>
  <si>
    <t>2013. évi előirányzat …./2013.</t>
  </si>
  <si>
    <t>Vállalkozási bevétel</t>
  </si>
  <si>
    <t>Költségvetési bevételek mindösszesen</t>
  </si>
  <si>
    <t>Hitelfel-  vétel, kölcsön visszat. váll.bev</t>
  </si>
  <si>
    <t>11. sz. melléklet</t>
  </si>
  <si>
    <t>12. sz. melléklet</t>
  </si>
  <si>
    <t>13. sz. melléklet</t>
  </si>
  <si>
    <t>2013. évi előirányzat .../2013.</t>
  </si>
  <si>
    <t>Index      5./4.</t>
  </si>
  <si>
    <t>Engedélye-zett létszám összesen ../2013.</t>
  </si>
  <si>
    <t>Teljes munkaidős ../2013.</t>
  </si>
  <si>
    <t>Részmun-kaidős ../2013.</t>
  </si>
  <si>
    <t>2013. évielőirányzat …/2013.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</si>
  <si>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</si>
  <si>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</si>
  <si>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</si>
  <si>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</si>
  <si>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</si>
  <si>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</si>
  <si>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</si>
  <si>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</si>
  <si>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</si>
  <si>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</si>
  <si>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</si>
  <si>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</si>
  <si>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</si>
  <si>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</si>
  <si>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</si>
  <si>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</si>
  <si>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</si>
  <si>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</si>
  <si>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 xml:space="preserve">    Bölcsöde építés KMOP-2009-4.5.2. Szoc. alapszolg. Infrastr.</t>
  </si>
  <si>
    <t>Bölcsöde építés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</si>
  <si>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</si>
  <si>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</si>
  <si>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</si>
  <si>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</si>
  <si>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</si>
  <si>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</si>
  <si>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</si>
  <si>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</si>
  <si>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</si>
  <si>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 xml:space="preserve">Mezőgazdaság 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</si>
  <si>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</si>
  <si>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</si>
  <si>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</si>
  <si>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</si>
  <si>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</si>
  <si>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</si>
  <si>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>Továbbszámlázott szolgáltatások bevételei</t>
  </si>
  <si>
    <t xml:space="preserve">       - Önkormányzat ÁFA</t>
  </si>
  <si>
    <t xml:space="preserve">       - Önkormányzat fordított ÁFA</t>
  </si>
  <si>
    <t xml:space="preserve">        - Önkormányzat értékesítés</t>
  </si>
  <si>
    <t>II. Polgármesteri Hivatal költségvetési bevételei</t>
  </si>
  <si>
    <t>IV. Intézmények bevételei</t>
  </si>
  <si>
    <t xml:space="preserve">    Munkaadókat terhelő járulékok és szociális hozzájárulási adó</t>
  </si>
  <si>
    <t xml:space="preserve">    Dologi kiadások</t>
  </si>
  <si>
    <t xml:space="preserve">       -  Lakbér bevételek</t>
  </si>
  <si>
    <t xml:space="preserve">       - Helyiség bérleti díj</t>
  </si>
  <si>
    <t xml:space="preserve">       - Helyiség megszerzési díj</t>
  </si>
  <si>
    <t>Helyi adók és adójellegű bevételek</t>
  </si>
  <si>
    <t>Önkormányzatoknak átengedett közhatalmi bevételek</t>
  </si>
  <si>
    <t>Adópótlék, adóbírság</t>
  </si>
  <si>
    <t xml:space="preserve">       - JAT-tal kapcsolatos fordított ÁFA bevételek</t>
  </si>
  <si>
    <t>Igazgatásszolgáltatási díj</t>
  </si>
  <si>
    <t>Felügyeleti jellegű díjbevétel</t>
  </si>
  <si>
    <t>Ferencvárosi Kártya támogatása</t>
  </si>
  <si>
    <t>Bírság bevételek</t>
  </si>
  <si>
    <t>Igazgatás szolgáltatási díj</t>
  </si>
  <si>
    <t>Felügyeleti jellegű díjbevételek</t>
  </si>
  <si>
    <t>Önkormányzatoknak átengedett központi adók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</si>
  <si>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</si>
  <si>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</si>
  <si>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</si>
  <si>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</si>
  <si>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</si>
  <si>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</si>
  <si>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</si>
  <si>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</si>
  <si>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</si>
  <si>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</si>
  <si>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</si>
  <si>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</si>
  <si>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</si>
  <si>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</si>
  <si>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</si>
  <si>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</si>
  <si>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</si>
  <si>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</si>
  <si>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</si>
  <si>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</si>
  <si>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IX. kerületi Rendőrkapitányság támogatása</t>
  </si>
  <si>
    <t>Egyéb bevételek</t>
  </si>
  <si>
    <t>Fordított ÁFA bevételek</t>
  </si>
  <si>
    <t>Előző évi költségvetési kiegészítések, visszatérülések</t>
  </si>
  <si>
    <t>Beruházási kaidások</t>
  </si>
  <si>
    <t>Irányítószervtől  kapott felhalmozási támogatás</t>
  </si>
  <si>
    <t>Kamat bevételek</t>
  </si>
  <si>
    <t>Önkormányzati felújítások</t>
  </si>
  <si>
    <t>Polgármesteri Hivatal felújítások</t>
  </si>
  <si>
    <t>Önkormányzati beruházások</t>
  </si>
  <si>
    <t>Polgármesteri Hivatal beruházások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</si>
  <si>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</si>
  <si>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</si>
  <si>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</si>
  <si>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</si>
  <si>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</si>
  <si>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</si>
  <si>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</si>
  <si>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Felhalmozási célú pénzmaradvány igénybevétele</t>
  </si>
  <si>
    <t xml:space="preserve">   Önkormányzat ktsv. szereplő Támogatások (3/D. sz. melléklet szerint)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</si>
  <si>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</si>
  <si>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</si>
  <si>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</si>
  <si>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</si>
  <si>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</si>
  <si>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</si>
  <si>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</si>
  <si>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</si>
  <si>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</si>
  <si>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>Helyi gázár és távhő támogatás</t>
  </si>
  <si>
    <t xml:space="preserve">  Intézményi ellátási díjak, alkalmzotti térítési díjak</t>
  </si>
  <si>
    <t xml:space="preserve">  ÁFA bevételek</t>
  </si>
  <si>
    <t>Egyéb felhalmozási célú központi költségvetési támogatás</t>
  </si>
  <si>
    <t xml:space="preserve">Egyéb felhalmozási célú központi költségvetési támogatás </t>
  </si>
  <si>
    <t>Működési célú támogatások, kölcsönök visszatérülései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</si>
  <si>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</si>
  <si>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</si>
  <si>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</si>
  <si>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</si>
  <si>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</si>
  <si>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</si>
  <si>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</si>
  <si>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</si>
  <si>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</si>
  <si>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</si>
  <si>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</si>
  <si>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>2325 Kicsi Bocs Óvoda</t>
  </si>
  <si>
    <t>Ferencvárosi Önkormányzat és Intézményei Összesen</t>
  </si>
  <si>
    <t xml:space="preserve">     3961 Központi színházi zenekari támogatás</t>
  </si>
  <si>
    <t>JAT-tal kapcsolatos fordított ÁFA bevételek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</si>
  <si>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</si>
  <si>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</si>
  <si>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</si>
  <si>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</si>
  <si>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</si>
  <si>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</si>
  <si>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</si>
  <si>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</si>
  <si>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</si>
  <si>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</si>
  <si>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</si>
  <si>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</si>
  <si>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</si>
  <si>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</si>
  <si>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</si>
  <si>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</si>
  <si>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</si>
  <si>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</si>
  <si>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</si>
  <si>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</si>
  <si>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Központi költségvetésből</t>
  </si>
  <si>
    <t>Európai Uniós forrásból</t>
  </si>
  <si>
    <t>Tárgyi eszközök és immateriális javak értékesítése</t>
  </si>
  <si>
    <t>Felhalmozási bevételek</t>
  </si>
  <si>
    <t>Felhalmozási célú átvett pénzszköz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</si>
  <si>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</si>
  <si>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</si>
  <si>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</si>
  <si>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>II. Polgármesteri Hivatal bevételei mindösszesen:</t>
  </si>
  <si>
    <t>Hozam és kamatbevétel</t>
  </si>
  <si>
    <t>Intézményi ellátási díjak</t>
  </si>
  <si>
    <t>V. Kerületi bevételek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</si>
  <si>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</si>
  <si>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</si>
  <si>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</si>
  <si>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</si>
  <si>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Felhalmozási célú kölcsönök visszatérülései</t>
  </si>
  <si>
    <t>Önkormányzati bérlemények üzemeltetési költségei</t>
  </si>
  <si>
    <t>Közfoglalkoztatottak pályázat támogatásának önrésze</t>
  </si>
  <si>
    <t xml:space="preserve">Továbbszámlázott szolgáltatások </t>
  </si>
  <si>
    <t>Hozam és kamat bevételek</t>
  </si>
  <si>
    <t>Működési bevételek összesen</t>
  </si>
  <si>
    <t>Felhalmozási célú átvett pénzeszköz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</si>
  <si>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</si>
  <si>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</si>
  <si>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</si>
  <si>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</si>
  <si>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</si>
  <si>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 xml:space="preserve">    Bölcsöde építés</t>
  </si>
  <si>
    <t>Egyéb sajátos bevétel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</si>
  <si>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</si>
  <si>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</si>
  <si>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</si>
  <si>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</si>
  <si>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Működési célú általános tartalék</t>
  </si>
  <si>
    <t>Működési célú céltartalék</t>
  </si>
  <si>
    <t xml:space="preserve">     Egyéb felhalmozási  kiadások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</si>
  <si>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</si>
  <si>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</si>
  <si>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</si>
  <si>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</si>
  <si>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Helyiség megszerzési díj</t>
  </si>
  <si>
    <t>Roma Nemzetiségi Önkormányzat</t>
  </si>
  <si>
    <t>Sajátos felhalmozási  bevételek</t>
  </si>
  <si>
    <t xml:space="preserve">    Működési célú </t>
  </si>
  <si>
    <t xml:space="preserve">    Felhalmozási célú</t>
  </si>
  <si>
    <t>IV. Intézmények kiadásai mindösszesen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</si>
  <si>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</si>
  <si>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</si>
  <si>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</si>
  <si>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</si>
  <si>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</si>
  <si>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</si>
  <si>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>Egyéb működési célú kiadás</t>
  </si>
  <si>
    <t>Kúltúra, szórakoztatás szerződés szerint</t>
  </si>
  <si>
    <t>Költségvetési bevételek összesen</t>
  </si>
  <si>
    <t>Belső Ferencváros  KMOP.5.2.2</t>
  </si>
  <si>
    <t>Önkormányzati szakmai feladatokkal kapcsolatos kiadások</t>
  </si>
  <si>
    <t>Ferencvárosi Helytörténi Egyesület</t>
  </si>
  <si>
    <t>Környezetvédelem</t>
  </si>
  <si>
    <t>Lakóház felújítás Viola u. 37/c</t>
  </si>
  <si>
    <t>Hivatal lift építése</t>
  </si>
  <si>
    <t>Kötbér, kártérítés</t>
  </si>
  <si>
    <t>Intézményi ellátási díjak, alkalmazottak térítési díja</t>
  </si>
  <si>
    <t xml:space="preserve">          dologi kiadások</t>
  </si>
  <si>
    <t xml:space="preserve">           beruházási kiadások</t>
  </si>
  <si>
    <t xml:space="preserve">   Szociális ellátás</t>
  </si>
  <si>
    <t>Egyéb felhalmozási célú kiadások</t>
  </si>
  <si>
    <t>3209-500</t>
  </si>
  <si>
    <t>3209+500</t>
  </si>
  <si>
    <t>3924-2000</t>
  </si>
  <si>
    <t>Egyéb felhalmozási célúkiadás</t>
  </si>
  <si>
    <t>Lakóház felújítás Balázs B. u. 32/a</t>
  </si>
  <si>
    <t>Lakóházfelújítás Balázs B. u. 32/b</t>
  </si>
  <si>
    <t>Lakóház felújítás Balázs B. u. 11.</t>
  </si>
  <si>
    <t>Nemzetiségi önkormányzatok pályázati támogatása</t>
  </si>
  <si>
    <t>Fogyatékkal élők eszközbeszerzése</t>
  </si>
  <si>
    <t xml:space="preserve">    Egészségügyi koncepció</t>
  </si>
  <si>
    <t xml:space="preserve">    Munkáltatói kölcsön</t>
  </si>
  <si>
    <t xml:space="preserve">          Markusovszky park</t>
  </si>
  <si>
    <t>Ferencbusz működtetée</t>
  </si>
  <si>
    <t>2013. évi előirányzat 14/2013.</t>
  </si>
  <si>
    <t>2013. évi közvetett támogatások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</si>
  <si>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</si>
  <si>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</si>
  <si>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</si>
  <si>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</si>
  <si>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</si>
  <si>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</si>
  <si>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</si>
  <si>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</si>
  <si>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</si>
  <si>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</si>
  <si>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</si>
  <si>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</si>
  <si>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</si>
  <si>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</si>
  <si>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</si>
  <si>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</si>
  <si>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</si>
  <si>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</si>
  <si>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</si>
  <si>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</si>
  <si>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</si>
  <si>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Születési és életkezdési támogatás</t>
  </si>
  <si>
    <t>FESZOFE kiemelkedően közhasznú Non-profit KFT működési tám.</t>
  </si>
  <si>
    <t>IX. krületi szakrendelő</t>
  </si>
  <si>
    <t>Óvodai karbantartási keret -dologi</t>
  </si>
  <si>
    <t xml:space="preserve">FESZOFE kiemelkedően közhasznú Non-profit KFT felhalmozási tám. </t>
  </si>
  <si>
    <t>Ferencvárosi Kulturális, Turisztikai és Sport Nonprofit Kft.</t>
  </si>
  <si>
    <t>Ferencvárosi Újság</t>
  </si>
  <si>
    <t xml:space="preserve">      3111 Lakáslemondás térítéssel</t>
  </si>
  <si>
    <t xml:space="preserve">      3112 Ingatlanőrzés</t>
  </si>
  <si>
    <t xml:space="preserve">      3113 Ingatlanokkal kapcsolatos ügyvédi díjak</t>
  </si>
  <si>
    <t xml:space="preserve">      3114 Ingatlanokkal kapcsolatos egyéb feladatok</t>
  </si>
  <si>
    <t xml:space="preserve">      3216 FESZOFE Nonprofit Kft közszolg. Szerződés Lakóház takar.</t>
  </si>
  <si>
    <t>BEVÉTELEK MINDÖSSZ.:(Irányítószervi tám.folyosítása nélkül)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</si>
  <si>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</si>
  <si>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</si>
  <si>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</si>
  <si>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</si>
  <si>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</si>
  <si>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>Tankönyvtámogatás</t>
  </si>
  <si>
    <t>3201 Önkormányzati szakmai feladatokkal kapcs. Kiadások</t>
  </si>
  <si>
    <t xml:space="preserve">     3202 Roma koncepció</t>
  </si>
  <si>
    <t xml:space="preserve">      3112 Ingatlanőrzés (járőrszolgálat)</t>
  </si>
  <si>
    <t>Polgármesteri tisztséggel összefüggő egyéb feladatok</t>
  </si>
  <si>
    <t xml:space="preserve">      3203 Városfejlesztés, üzemeltetés és közbiztonság</t>
  </si>
  <si>
    <t xml:space="preserve">      5033 Térfigyelő rendszer fejlesztése</t>
  </si>
  <si>
    <t xml:space="preserve">      3213 Önkormányzati bérlemények üzemeltetési költségei</t>
  </si>
  <si>
    <t xml:space="preserve">      3211 FEV IX. Zrt</t>
  </si>
  <si>
    <t>Ferencváros a korszerű természettudományos okt.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</si>
  <si>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</si>
  <si>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</si>
  <si>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</si>
  <si>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</si>
  <si>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</si>
  <si>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</si>
  <si>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3314 Átmeneti segélyek</t>
  </si>
  <si>
    <t xml:space="preserve">      3315 Rendkívüli gyermekvédelmi támogatás</t>
  </si>
  <si>
    <t xml:space="preserve">      3318 Adósság kezelési támogatás</t>
  </si>
  <si>
    <t xml:space="preserve">      3320 Gyermekétkeztetés támogatás</t>
  </si>
  <si>
    <t>Házi segítségnyújtás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</si>
  <si>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</si>
  <si>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</si>
  <si>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</si>
  <si>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3343 Hajléktalanok nappali melegedője  </t>
  </si>
  <si>
    <t xml:space="preserve">      3344 Utcai szociális munka</t>
  </si>
  <si>
    <t xml:space="preserve">      3345 Támogató Szolgálat</t>
  </si>
  <si>
    <t xml:space="preserve">      3346 Férőhely fenntartási díj Magyar Vöröskereszt</t>
  </si>
  <si>
    <t>Városfejlesztéssel kapcsolatos önkormányzati kiadások (FEV IX.Zrt.)</t>
  </si>
  <si>
    <t xml:space="preserve">      3347 Fogyatékos személyek nappali ellátása Gond-viselés KHT</t>
  </si>
  <si>
    <t xml:space="preserve">           felújításikiadások</t>
  </si>
  <si>
    <t xml:space="preserve">           személyi juttatások</t>
  </si>
  <si>
    <t xml:space="preserve">           munkaadói járulékok</t>
  </si>
  <si>
    <t xml:space="preserve">      3350 Élelmiszerbank költségek</t>
  </si>
  <si>
    <t xml:space="preserve">       3354 Méltányos közgyógyellátás, gyógyszertámogatás</t>
  </si>
  <si>
    <t xml:space="preserve">       3358 HPV védőoltás</t>
  </si>
  <si>
    <t xml:space="preserve">       3348 KÉK Pont</t>
  </si>
  <si>
    <t xml:space="preserve">       3301 Egészségügyi prevenció</t>
  </si>
  <si>
    <t>Idősügyi koncepció</t>
  </si>
  <si>
    <t xml:space="preserve">      3411 Sport feladatok</t>
  </si>
  <si>
    <t xml:space="preserve">      3145 Ifjusági koncepció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</si>
  <si>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</si>
  <si>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</si>
  <si>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</si>
  <si>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</si>
  <si>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</si>
  <si>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 xml:space="preserve">      3422 Egyéb rendezvények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</si>
  <si>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</si>
  <si>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</si>
  <si>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</si>
  <si>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</si>
  <si>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</si>
  <si>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</si>
  <si>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</si>
  <si>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>Egyházak támogatása</t>
  </si>
  <si>
    <t>Társadalmi szervezetek támogatása</t>
  </si>
  <si>
    <t xml:space="preserve">      3435 Ferencvárosi Úrhölgyek</t>
  </si>
  <si>
    <t xml:space="preserve">      3931 Bursa Hungarica</t>
  </si>
  <si>
    <t>FESZOFE kiemelkedően közhasznú Non-Profit KFT</t>
  </si>
  <si>
    <t>IX.kerületi Szakrendelő Kft</t>
  </si>
  <si>
    <t xml:space="preserve">       3942 IX. kerületi Szakrendelő Kft</t>
  </si>
  <si>
    <t xml:space="preserve">     3990 Bolgár nemzetiségi Önkormányzat </t>
  </si>
  <si>
    <t xml:space="preserve">     3991 Roma Nemzetiségi Önkormányzat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</si>
  <si>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</si>
  <si>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</si>
  <si>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</si>
  <si>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</si>
  <si>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</si>
  <si>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</si>
  <si>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</si>
  <si>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</si>
  <si>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     3989 Nemzetiségi Önkormányzatok pályázati támogatása</t>
  </si>
  <si>
    <t xml:space="preserve">             4014 Játszóterek javítása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</si>
</sst>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b/>
      <sz val="8"/>
      <name val="Arial CE"/>
      <family val="0"/>
    </font>
    <font>
      <b/>
      <sz val="10"/>
      <name val="MS Sans Serif"/>
      <family val="0"/>
    </font>
    <font>
      <sz val="10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302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8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8" fillId="0" borderId="11" xfId="78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1" xfId="78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0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11" fillId="0" borderId="0" xfId="69">
      <alignment/>
      <protection/>
    </xf>
    <xf numFmtId="0" fontId="14" fillId="0" borderId="0" xfId="69" applyFont="1" applyAlignment="1">
      <alignment horizontal="center"/>
      <protection/>
    </xf>
    <xf numFmtId="0" fontId="1" fillId="0" borderId="15" xfId="69" applyFont="1" applyBorder="1" applyAlignment="1">
      <alignment horizontal="center"/>
      <protection/>
    </xf>
    <xf numFmtId="0" fontId="1" fillId="0" borderId="20" xfId="69" applyFont="1" applyBorder="1" applyAlignment="1">
      <alignment horizontal="center"/>
      <protection/>
    </xf>
    <xf numFmtId="0" fontId="1" fillId="0" borderId="11" xfId="69" applyFont="1" applyBorder="1" applyAlignment="1">
      <alignment horizontal="center"/>
      <protection/>
    </xf>
    <xf numFmtId="0" fontId="1" fillId="0" borderId="22" xfId="69" applyFont="1" applyBorder="1" applyAlignment="1">
      <alignment horizontal="center"/>
      <protection/>
    </xf>
    <xf numFmtId="0" fontId="1" fillId="0" borderId="16" xfId="69" applyFont="1" applyBorder="1" applyAlignment="1">
      <alignment horizontal="center"/>
      <protection/>
    </xf>
    <xf numFmtId="0" fontId="11" fillId="0" borderId="11" xfId="69" applyBorder="1">
      <alignment/>
      <protection/>
    </xf>
    <xf numFmtId="0" fontId="1" fillId="0" borderId="22" xfId="69" applyFont="1" applyBorder="1">
      <alignment/>
      <protection/>
    </xf>
    <xf numFmtId="0" fontId="2" fillId="0" borderId="20" xfId="69" applyFont="1" applyBorder="1">
      <alignment/>
      <protection/>
    </xf>
    <xf numFmtId="3" fontId="2" fillId="0" borderId="20" xfId="69" applyNumberFormat="1" applyFont="1" applyBorder="1">
      <alignment/>
      <protection/>
    </xf>
    <xf numFmtId="0" fontId="11" fillId="0" borderId="10" xfId="69" applyBorder="1">
      <alignment/>
      <protection/>
    </xf>
    <xf numFmtId="0" fontId="11" fillId="0" borderId="12" xfId="69" applyBorder="1">
      <alignment/>
      <protection/>
    </xf>
    <xf numFmtId="0" fontId="14" fillId="0" borderId="11" xfId="69" applyFont="1" applyBorder="1">
      <alignment/>
      <protection/>
    </xf>
    <xf numFmtId="0" fontId="3" fillId="0" borderId="20" xfId="69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8" fillId="0" borderId="11" xfId="69" applyNumberFormat="1" applyFont="1" applyBorder="1" applyAlignment="1">
      <alignment horizontal="right"/>
      <protection/>
    </xf>
    <xf numFmtId="0" fontId="11" fillId="0" borderId="13" xfId="69" applyBorder="1">
      <alignment/>
      <protection/>
    </xf>
    <xf numFmtId="3" fontId="10" fillId="0" borderId="13" xfId="69" applyNumberFormat="1" applyFont="1" applyBorder="1" applyAlignment="1">
      <alignment horizontal="right"/>
      <protection/>
    </xf>
    <xf numFmtId="3" fontId="8" fillId="0" borderId="12" xfId="69" applyNumberFormat="1" applyFont="1" applyBorder="1" applyAlignment="1">
      <alignment horizontal="right"/>
      <protection/>
    </xf>
    <xf numFmtId="3" fontId="14" fillId="0" borderId="16" xfId="69" applyNumberFormat="1" applyFont="1" applyBorder="1" applyAlignment="1">
      <alignment horizontal="right"/>
      <protection/>
    </xf>
    <xf numFmtId="0" fontId="14" fillId="0" borderId="0" xfId="69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0" fillId="0" borderId="10" xfId="69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1" fillId="0" borderId="0" xfId="62">
      <alignment/>
      <protection/>
    </xf>
    <xf numFmtId="0" fontId="2" fillId="0" borderId="20" xfId="69" applyFont="1" applyBorder="1" applyAlignment="1">
      <alignment horizontal="left"/>
      <protection/>
    </xf>
    <xf numFmtId="3" fontId="2" fillId="0" borderId="11" xfId="69" applyNumberFormat="1" applyFont="1" applyBorder="1" applyAlignment="1">
      <alignment horizontal="right"/>
      <protection/>
    </xf>
    <xf numFmtId="0" fontId="14" fillId="0" borderId="13" xfId="69" applyFont="1" applyBorder="1">
      <alignment/>
      <protection/>
    </xf>
    <xf numFmtId="0" fontId="3" fillId="0" borderId="26" xfId="69" applyFont="1" applyBorder="1" applyAlignment="1">
      <alignment horizontal="left"/>
      <protection/>
    </xf>
    <xf numFmtId="3" fontId="1" fillId="0" borderId="13" xfId="69" applyNumberFormat="1" applyFont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left"/>
    </xf>
    <xf numFmtId="3" fontId="12" fillId="0" borderId="11" xfId="0" applyNumberFormat="1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3" fontId="12" fillId="0" borderId="19" xfId="0" applyNumberFormat="1" applyFont="1" applyFill="1" applyBorder="1" applyAlignment="1" applyProtection="1">
      <alignment horizontal="center"/>
      <protection locked="0"/>
    </xf>
    <xf numFmtId="3" fontId="12" fillId="0" borderId="19" xfId="0" applyNumberFormat="1" applyFont="1" applyBorder="1" applyAlignment="1" applyProtection="1">
      <alignment horizontal="left"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2" fillId="0" borderId="14" xfId="0" applyNumberFormat="1" applyFont="1" applyBorder="1" applyAlignment="1" applyProtection="1">
      <alignment horizontal="right"/>
      <protection locked="0"/>
    </xf>
    <xf numFmtId="3" fontId="12" fillId="0" borderId="16" xfId="0" applyNumberFormat="1" applyFont="1" applyBorder="1" applyAlignment="1" applyProtection="1">
      <alignment horizontal="right"/>
      <protection locked="0"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3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3" fontId="0" fillId="0" borderId="13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3" fontId="4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0" fontId="4" fillId="0" borderId="0" xfId="63" applyFont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1" fillId="0" borderId="10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3" fillId="0" borderId="14" xfId="63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0" fontId="3" fillId="0" borderId="14" xfId="63" applyFont="1" applyBorder="1" applyAlignment="1">
      <alignment/>
      <protection/>
    </xf>
    <xf numFmtId="3" fontId="3" fillId="0" borderId="14" xfId="63" applyNumberFormat="1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2" fillId="0" borderId="17" xfId="63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2" fillId="0" borderId="19" xfId="63" applyNumberFormat="1" applyFont="1" applyBorder="1" applyAlignment="1">
      <alignment/>
      <protection/>
    </xf>
    <xf numFmtId="0" fontId="1" fillId="0" borderId="19" xfId="63" applyFont="1" applyBorder="1" applyAlignment="1">
      <alignment/>
      <protection/>
    </xf>
    <xf numFmtId="0" fontId="3" fillId="0" borderId="19" xfId="63" applyFont="1" applyBorder="1" applyAlignment="1">
      <alignment/>
      <protection/>
    </xf>
    <xf numFmtId="3" fontId="1" fillId="0" borderId="19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0" fontId="0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3" xfId="63" applyNumberFormat="1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1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0" fontId="10" fillId="0" borderId="17" xfId="0" applyFont="1" applyBorder="1" applyAlignment="1">
      <alignment/>
    </xf>
    <xf numFmtId="0" fontId="37" fillId="0" borderId="0" xfId="62" applyFont="1">
      <alignment/>
      <protection/>
    </xf>
    <xf numFmtId="0" fontId="39" fillId="0" borderId="0" xfId="62" applyFont="1">
      <alignment/>
      <protection/>
    </xf>
    <xf numFmtId="0" fontId="8" fillId="0" borderId="0" xfId="62" applyFont="1">
      <alignment/>
      <protection/>
    </xf>
    <xf numFmtId="0" fontId="39" fillId="0" borderId="20" xfId="62" applyFont="1" applyBorder="1">
      <alignment/>
      <protection/>
    </xf>
    <xf numFmtId="0" fontId="38" fillId="0" borderId="32" xfId="62" applyFont="1" applyBorder="1">
      <alignment/>
      <protection/>
    </xf>
    <xf numFmtId="0" fontId="39" fillId="0" borderId="32" xfId="62" applyFont="1" applyBorder="1">
      <alignment/>
      <protection/>
    </xf>
    <xf numFmtId="0" fontId="39" fillId="0" borderId="33" xfId="62" applyFont="1" applyBorder="1">
      <alignment/>
      <protection/>
    </xf>
    <xf numFmtId="0" fontId="38" fillId="0" borderId="33" xfId="62" applyFont="1" applyBorder="1">
      <alignment/>
      <protection/>
    </xf>
    <xf numFmtId="0" fontId="38" fillId="0" borderId="13" xfId="62" applyFont="1" applyBorder="1">
      <alignment/>
      <protection/>
    </xf>
    <xf numFmtId="0" fontId="39" fillId="0" borderId="13" xfId="62" applyFont="1" applyBorder="1">
      <alignment/>
      <protection/>
    </xf>
    <xf numFmtId="0" fontId="39" fillId="0" borderId="26" xfId="62" applyFont="1" applyBorder="1">
      <alignment/>
      <protection/>
    </xf>
    <xf numFmtId="0" fontId="40" fillId="0" borderId="13" xfId="62" applyFont="1" applyBorder="1">
      <alignment/>
      <protection/>
    </xf>
    <xf numFmtId="0" fontId="38" fillId="0" borderId="34" xfId="62" applyFont="1" applyBorder="1">
      <alignment/>
      <protection/>
    </xf>
    <xf numFmtId="0" fontId="39" fillId="0" borderId="34" xfId="62" applyFont="1" applyBorder="1">
      <alignment/>
      <protection/>
    </xf>
    <xf numFmtId="0" fontId="39" fillId="0" borderId="15" xfId="62" applyFont="1" applyBorder="1">
      <alignment/>
      <protection/>
    </xf>
    <xf numFmtId="0" fontId="39" fillId="0" borderId="35" xfId="62" applyFont="1" applyBorder="1">
      <alignment/>
      <protection/>
    </xf>
    <xf numFmtId="0" fontId="39" fillId="0" borderId="31" xfId="62" applyFont="1" applyBorder="1">
      <alignment/>
      <protection/>
    </xf>
    <xf numFmtId="0" fontId="39" fillId="0" borderId="36" xfId="62" applyFont="1" applyBorder="1">
      <alignment/>
      <protection/>
    </xf>
    <xf numFmtId="0" fontId="38" fillId="0" borderId="37" xfId="62" applyFont="1" applyBorder="1">
      <alignment/>
      <protection/>
    </xf>
    <xf numFmtId="0" fontId="39" fillId="0" borderId="38" xfId="62" applyFont="1" applyBorder="1">
      <alignment/>
      <protection/>
    </xf>
    <xf numFmtId="0" fontId="38" fillId="0" borderId="39" xfId="62" applyFont="1" applyBorder="1">
      <alignment/>
      <protection/>
    </xf>
    <xf numFmtId="0" fontId="39" fillId="0" borderId="37" xfId="62" applyFont="1" applyBorder="1">
      <alignment/>
      <protection/>
    </xf>
    <xf numFmtId="0" fontId="38" fillId="0" borderId="20" xfId="62" applyFont="1" applyBorder="1">
      <alignment/>
      <protection/>
    </xf>
    <xf numFmtId="0" fontId="38" fillId="0" borderId="26" xfId="62" applyFont="1" applyBorder="1">
      <alignment/>
      <protection/>
    </xf>
    <xf numFmtId="0" fontId="39" fillId="0" borderId="11" xfId="62" applyFont="1" applyBorder="1">
      <alignment/>
      <protection/>
    </xf>
    <xf numFmtId="3" fontId="39" fillId="0" borderId="13" xfId="6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38" fillId="0" borderId="32" xfId="62" applyNumberFormat="1" applyFont="1" applyBorder="1">
      <alignment/>
      <protection/>
    </xf>
    <xf numFmtId="3" fontId="38" fillId="0" borderId="13" xfId="62" applyNumberFormat="1" applyFont="1" applyBorder="1">
      <alignment/>
      <protection/>
    </xf>
    <xf numFmtId="3" fontId="39" fillId="0" borderId="34" xfId="62" applyNumberFormat="1" applyFont="1" applyBorder="1">
      <alignment/>
      <protection/>
    </xf>
    <xf numFmtId="3" fontId="39" fillId="0" borderId="37" xfId="62" applyNumberFormat="1" applyFont="1" applyBorder="1">
      <alignment/>
      <protection/>
    </xf>
    <xf numFmtId="0" fontId="38" fillId="0" borderId="15" xfId="62" applyFont="1" applyBorder="1">
      <alignment/>
      <protection/>
    </xf>
    <xf numFmtId="3" fontId="39" fillId="0" borderId="35" xfId="62" applyNumberFormat="1" applyFont="1" applyBorder="1">
      <alignment/>
      <protection/>
    </xf>
    <xf numFmtId="3" fontId="38" fillId="0" borderId="12" xfId="62" applyNumberFormat="1" applyFont="1" applyBorder="1">
      <alignment/>
      <protection/>
    </xf>
    <xf numFmtId="3" fontId="39" fillId="0" borderId="39" xfId="62" applyNumberFormat="1" applyFont="1" applyBorder="1">
      <alignment/>
      <protection/>
    </xf>
    <xf numFmtId="3" fontId="39" fillId="0" borderId="36" xfId="62" applyNumberFormat="1" applyFont="1" applyBorder="1">
      <alignment/>
      <protection/>
    </xf>
    <xf numFmtId="3" fontId="1" fillId="0" borderId="3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8" fillId="0" borderId="12" xfId="62" applyFont="1" applyBorder="1">
      <alignment/>
      <protection/>
    </xf>
    <xf numFmtId="3" fontId="39" fillId="0" borderId="12" xfId="62" applyNumberFormat="1" applyFont="1" applyBorder="1">
      <alignment/>
      <protection/>
    </xf>
    <xf numFmtId="3" fontId="1" fillId="0" borderId="41" xfId="0" applyNumberFormat="1" applyFont="1" applyBorder="1" applyAlignment="1">
      <alignment/>
    </xf>
    <xf numFmtId="0" fontId="12" fillId="0" borderId="14" xfId="63" applyFont="1" applyBorder="1" applyAlignment="1">
      <alignment/>
      <protection/>
    </xf>
    <xf numFmtId="0" fontId="4" fillId="0" borderId="3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17" xfId="63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0" fontId="38" fillId="0" borderId="23" xfId="62" applyFont="1" applyBorder="1">
      <alignment/>
      <protection/>
    </xf>
    <xf numFmtId="3" fontId="38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4" fillId="0" borderId="0" xfId="69" applyFont="1">
      <alignment/>
      <protection/>
    </xf>
    <xf numFmtId="0" fontId="11" fillId="0" borderId="0" xfId="68">
      <alignment/>
      <protection/>
    </xf>
    <xf numFmtId="0" fontId="42" fillId="0" borderId="0" xfId="68" applyFont="1" applyAlignment="1">
      <alignment horizontal="center" vertical="center"/>
      <protection/>
    </xf>
    <xf numFmtId="0" fontId="11" fillId="0" borderId="35" xfId="68" applyBorder="1">
      <alignment/>
      <protection/>
    </xf>
    <xf numFmtId="0" fontId="43" fillId="0" borderId="26" xfId="68" applyFont="1" applyBorder="1" applyAlignment="1">
      <alignment horizontal="center" vertical="center" wrapText="1"/>
      <protection/>
    </xf>
    <xf numFmtId="0" fontId="11" fillId="0" borderId="30" xfId="68" applyBorder="1">
      <alignment/>
      <protection/>
    </xf>
    <xf numFmtId="0" fontId="43" fillId="0" borderId="13" xfId="68" applyFont="1" applyBorder="1" applyAlignment="1">
      <alignment horizontal="center" vertical="center" wrapText="1"/>
      <protection/>
    </xf>
    <xf numFmtId="0" fontId="43" fillId="0" borderId="13" xfId="68" applyFont="1" applyFill="1" applyBorder="1" applyAlignment="1">
      <alignment horizontal="center" vertical="center" wrapText="1"/>
      <protection/>
    </xf>
    <xf numFmtId="1" fontId="14" fillId="0" borderId="13" xfId="68" applyNumberFormat="1" applyFont="1" applyBorder="1" applyAlignment="1">
      <alignment horizontal="center" vertical="center"/>
      <protection/>
    </xf>
    <xf numFmtId="0" fontId="43" fillId="0" borderId="12" xfId="68" applyFont="1" applyBorder="1" applyAlignment="1">
      <alignment vertical="center"/>
      <protection/>
    </xf>
    <xf numFmtId="3" fontId="35" fillId="16" borderId="12" xfId="68" applyNumberFormat="1" applyFont="1" applyFill="1" applyBorder="1" applyAlignment="1">
      <alignment vertical="center"/>
      <protection/>
    </xf>
    <xf numFmtId="3" fontId="44" fillId="0" borderId="12" xfId="68" applyNumberFormat="1" applyFont="1" applyBorder="1" applyAlignment="1">
      <alignment vertical="center"/>
      <protection/>
    </xf>
    <xf numFmtId="3" fontId="44" fillId="0" borderId="12" xfId="68" applyNumberFormat="1" applyFont="1" applyFill="1" applyBorder="1" applyAlignment="1">
      <alignment vertical="center"/>
      <protection/>
    </xf>
    <xf numFmtId="0" fontId="45" fillId="0" borderId="12" xfId="68" applyFont="1" applyBorder="1" applyAlignment="1">
      <alignment vertical="center"/>
      <protection/>
    </xf>
    <xf numFmtId="3" fontId="37" fillId="16" borderId="12" xfId="68" applyNumberFormat="1" applyFont="1" applyFill="1" applyBorder="1" applyAlignment="1">
      <alignment vertical="center"/>
      <protection/>
    </xf>
    <xf numFmtId="0" fontId="44" fillId="0" borderId="12" xfId="68" applyFont="1" applyBorder="1" applyAlignment="1">
      <alignment vertical="center"/>
      <protection/>
    </xf>
    <xf numFmtId="0" fontId="37" fillId="0" borderId="13" xfId="68" applyFont="1" applyBorder="1" applyAlignment="1">
      <alignment horizontal="left" vertical="center"/>
      <protection/>
    </xf>
    <xf numFmtId="0" fontId="43" fillId="0" borderId="13" xfId="68" applyFont="1" applyBorder="1" applyAlignment="1">
      <alignment vertical="center"/>
      <protection/>
    </xf>
    <xf numFmtId="3" fontId="35" fillId="16" borderId="13" xfId="68" applyNumberFormat="1" applyFont="1" applyFill="1" applyBorder="1" applyAlignment="1">
      <alignment vertical="center"/>
      <protection/>
    </xf>
    <xf numFmtId="0" fontId="44" fillId="0" borderId="13" xfId="68" applyFont="1" applyBorder="1" applyAlignment="1">
      <alignment vertical="center"/>
      <protection/>
    </xf>
    <xf numFmtId="3" fontId="43" fillId="0" borderId="13" xfId="68" applyNumberFormat="1" applyFont="1" applyBorder="1" applyAlignment="1">
      <alignment vertical="center"/>
      <protection/>
    </xf>
    <xf numFmtId="3" fontId="37" fillId="16" borderId="13" xfId="68" applyNumberFormat="1" applyFont="1" applyFill="1" applyBorder="1" applyAlignment="1">
      <alignment vertical="center"/>
      <protection/>
    </xf>
    <xf numFmtId="3" fontId="43" fillId="0" borderId="13" xfId="68" applyNumberFormat="1" applyFont="1" applyFill="1" applyBorder="1" applyAlignment="1">
      <alignment vertical="center"/>
      <protection/>
    </xf>
    <xf numFmtId="0" fontId="11" fillId="0" borderId="13" xfId="68" applyBorder="1">
      <alignment/>
      <protection/>
    </xf>
    <xf numFmtId="0" fontId="11" fillId="0" borderId="0" xfId="68">
      <alignment/>
      <protection/>
    </xf>
    <xf numFmtId="0" fontId="46" fillId="0" borderId="0" xfId="68" applyFont="1" applyAlignment="1">
      <alignment vertical="center"/>
      <protection/>
    </xf>
    <xf numFmtId="0" fontId="11" fillId="0" borderId="13" xfId="68" applyFont="1" applyFill="1" applyBorder="1" applyAlignment="1">
      <alignment vertical="center"/>
      <protection/>
    </xf>
    <xf numFmtId="3" fontId="11" fillId="0" borderId="13" xfId="68" applyNumberFormat="1" applyFill="1" applyBorder="1" applyAlignment="1">
      <alignment vertical="center"/>
      <protection/>
    </xf>
    <xf numFmtId="1" fontId="11" fillId="0" borderId="13" xfId="68" applyNumberFormat="1" applyFont="1" applyBorder="1" applyAlignment="1">
      <alignment horizontal="center" vertical="center"/>
      <protection/>
    </xf>
    <xf numFmtId="2" fontId="11" fillId="0" borderId="13" xfId="68" applyNumberFormat="1" applyFont="1" applyFill="1" applyBorder="1" applyAlignment="1">
      <alignment vertical="center"/>
      <protection/>
    </xf>
    <xf numFmtId="0" fontId="0" fillId="0" borderId="20" xfId="0" applyBorder="1" applyAlignment="1">
      <alignment/>
    </xf>
    <xf numFmtId="9" fontId="2" fillId="0" borderId="11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2" fillId="0" borderId="20" xfId="0" applyNumberFormat="1" applyFont="1" applyBorder="1" applyAlignment="1" applyProtection="1">
      <alignment horizontal="right"/>
      <protection locked="0"/>
    </xf>
    <xf numFmtId="3" fontId="1" fillId="0" borderId="20" xfId="0" applyNumberFormat="1" applyFont="1" applyBorder="1" applyAlignment="1" applyProtection="1">
      <alignment horizontal="right"/>
      <protection locked="0"/>
    </xf>
    <xf numFmtId="3" fontId="12" fillId="0" borderId="20" xfId="0" applyNumberFormat="1" applyFont="1" applyBorder="1" applyAlignment="1" applyProtection="1">
      <alignment horizontal="right"/>
      <protection locked="0"/>
    </xf>
    <xf numFmtId="0" fontId="11" fillId="0" borderId="0" xfId="64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4" applyAlignment="1">
      <alignment horizontal="center"/>
      <protection/>
    </xf>
    <xf numFmtId="0" fontId="47" fillId="0" borderId="0" xfId="64" applyFont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0" fontId="11" fillId="0" borderId="27" xfId="64" applyBorder="1">
      <alignment/>
      <protection/>
    </xf>
    <xf numFmtId="0" fontId="14" fillId="0" borderId="0" xfId="64" applyFont="1" applyAlignment="1">
      <alignment horizontal="right"/>
      <protection/>
    </xf>
    <xf numFmtId="0" fontId="48" fillId="0" borderId="13" xfId="64" applyFont="1" applyBorder="1" applyAlignment="1">
      <alignment vertical="center"/>
      <protection/>
    </xf>
    <xf numFmtId="3" fontId="48" fillId="0" borderId="12" xfId="64" applyNumberFormat="1" applyFont="1" applyBorder="1">
      <alignment/>
      <protection/>
    </xf>
    <xf numFmtId="3" fontId="34" fillId="0" borderId="12" xfId="64" applyNumberFormat="1" applyFont="1" applyBorder="1">
      <alignment/>
      <protection/>
    </xf>
    <xf numFmtId="3" fontId="48" fillId="0" borderId="13" xfId="64" applyNumberFormat="1" applyFont="1" applyBorder="1">
      <alignment/>
      <protection/>
    </xf>
    <xf numFmtId="3" fontId="34" fillId="0" borderId="13" xfId="64" applyNumberFormat="1" applyFont="1" applyBorder="1">
      <alignment/>
      <protection/>
    </xf>
    <xf numFmtId="0" fontId="49" fillId="0" borderId="0" xfId="64" applyFont="1">
      <alignment/>
      <protection/>
    </xf>
    <xf numFmtId="3" fontId="49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11" fillId="0" borderId="0" xfId="64" applyAlignment="1">
      <alignment/>
      <protection/>
    </xf>
    <xf numFmtId="0" fontId="34" fillId="0" borderId="10" xfId="64" applyFont="1" applyBorder="1" applyAlignment="1">
      <alignment horizontal="center"/>
      <protection/>
    </xf>
    <xf numFmtId="0" fontId="34" fillId="0" borderId="0" xfId="64" applyFont="1" applyAlignment="1">
      <alignment horizontal="center"/>
      <protection/>
    </xf>
    <xf numFmtId="0" fontId="48" fillId="0" borderId="26" xfId="64" applyFont="1" applyBorder="1" applyAlignment="1">
      <alignment/>
      <protection/>
    </xf>
    <xf numFmtId="3" fontId="48" fillId="0" borderId="42" xfId="64" applyNumberFormat="1" applyFont="1" applyBorder="1">
      <alignment/>
      <protection/>
    </xf>
    <xf numFmtId="0" fontId="48" fillId="0" borderId="29" xfId="64" applyFont="1" applyBorder="1" applyAlignment="1">
      <alignment/>
      <protection/>
    </xf>
    <xf numFmtId="3" fontId="48" fillId="0" borderId="26" xfId="64" applyNumberFormat="1" applyFont="1" applyBorder="1">
      <alignment/>
      <protection/>
    </xf>
    <xf numFmtId="3" fontId="48" fillId="0" borderId="29" xfId="64" applyNumberFormat="1" applyFont="1" applyBorder="1">
      <alignment/>
      <protection/>
    </xf>
    <xf numFmtId="0" fontId="34" fillId="0" borderId="11" xfId="64" applyFont="1" applyBorder="1" applyAlignment="1">
      <alignment horizontal="center"/>
      <protection/>
    </xf>
    <xf numFmtId="0" fontId="48" fillId="0" borderId="0" xfId="64" applyFont="1" applyBorder="1">
      <alignment/>
      <protection/>
    </xf>
    <xf numFmtId="0" fontId="11" fillId="0" borderId="0" xfId="64" applyBorder="1">
      <alignment/>
      <protection/>
    </xf>
    <xf numFmtId="0" fontId="34" fillId="0" borderId="0" xfId="64" applyFont="1" applyBorder="1" applyAlignment="1">
      <alignment horizontal="center"/>
      <protection/>
    </xf>
    <xf numFmtId="0" fontId="11" fillId="0" borderId="0" xfId="64" applyFont="1">
      <alignment/>
      <protection/>
    </xf>
    <xf numFmtId="0" fontId="50" fillId="0" borderId="13" xfId="68" applyFont="1" applyBorder="1" applyAlignment="1">
      <alignment vertical="center"/>
      <protection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1" fillId="0" borderId="13" xfId="68" applyFont="1" applyBorder="1" applyAlignment="1">
      <alignment horizontal="right" vertical="center"/>
      <protection/>
    </xf>
    <xf numFmtId="1" fontId="11" fillId="0" borderId="13" xfId="68" applyNumberFormat="1" applyFont="1" applyBorder="1" applyAlignment="1">
      <alignment horizontal="right" vertical="center"/>
      <protection/>
    </xf>
    <xf numFmtId="0" fontId="11" fillId="0" borderId="13" xfId="68" applyFont="1" applyFill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44" fillId="0" borderId="13" xfId="68" applyNumberFormat="1" applyFont="1" applyFill="1" applyBorder="1" applyAlignment="1">
      <alignment vertical="center"/>
      <protection/>
    </xf>
    <xf numFmtId="3" fontId="44" fillId="0" borderId="13" xfId="68" applyNumberFormat="1" applyFont="1" applyBorder="1" applyAlignment="1">
      <alignment vertical="center"/>
      <protection/>
    </xf>
    <xf numFmtId="0" fontId="14" fillId="0" borderId="13" xfId="68" applyFont="1" applyBorder="1">
      <alignment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38" fillId="0" borderId="11" xfId="62" applyNumberFormat="1" applyFont="1" applyBorder="1">
      <alignment/>
      <protection/>
    </xf>
    <xf numFmtId="3" fontId="1" fillId="0" borderId="24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1" fillId="0" borderId="20" xfId="63" applyNumberFormat="1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3" fontId="2" fillId="0" borderId="43" xfId="63" applyNumberFormat="1" applyFont="1" applyBorder="1" applyAlignment="1">
      <alignment/>
      <protection/>
    </xf>
    <xf numFmtId="0" fontId="2" fillId="0" borderId="19" xfId="63" applyFont="1" applyBorder="1" applyAlignment="1">
      <alignment/>
      <protection/>
    </xf>
    <xf numFmtId="3" fontId="2" fillId="0" borderId="26" xfId="0" applyNumberFormat="1" applyFont="1" applyBorder="1" applyAlignment="1">
      <alignment/>
    </xf>
    <xf numFmtId="0" fontId="39" fillId="0" borderId="29" xfId="62" applyFont="1" applyBorder="1">
      <alignment/>
      <protection/>
    </xf>
    <xf numFmtId="0" fontId="35" fillId="0" borderId="32" xfId="62" applyFont="1" applyBorder="1" applyAlignment="1">
      <alignment vertical="center"/>
      <protection/>
    </xf>
    <xf numFmtId="3" fontId="35" fillId="0" borderId="32" xfId="62" applyNumberFormat="1" applyFont="1" applyBorder="1" applyAlignment="1">
      <alignment vertical="center"/>
      <protection/>
    </xf>
    <xf numFmtId="0" fontId="35" fillId="0" borderId="33" xfId="62" applyFont="1" applyBorder="1" applyAlignment="1">
      <alignment vertical="center"/>
      <protection/>
    </xf>
    <xf numFmtId="3" fontId="35" fillId="0" borderId="37" xfId="62" applyNumberFormat="1" applyFont="1" applyBorder="1" applyAlignment="1">
      <alignment vertical="center"/>
      <protection/>
    </xf>
    <xf numFmtId="0" fontId="35" fillId="0" borderId="44" xfId="62" applyFont="1" applyBorder="1" applyAlignment="1">
      <alignment vertical="center"/>
      <protection/>
    </xf>
    <xf numFmtId="0" fontId="35" fillId="0" borderId="39" xfId="62" applyFont="1" applyBorder="1" applyAlignment="1">
      <alignment vertical="center"/>
      <protection/>
    </xf>
    <xf numFmtId="3" fontId="35" fillId="0" borderId="39" xfId="62" applyNumberFormat="1" applyFont="1" applyBorder="1" applyAlignment="1">
      <alignment vertical="center"/>
      <protection/>
    </xf>
    <xf numFmtId="3" fontId="35" fillId="0" borderId="13" xfId="62" applyNumberFormat="1" applyFont="1" applyBorder="1" applyAlignment="1">
      <alignment vertical="center"/>
      <protection/>
    </xf>
    <xf numFmtId="0" fontId="35" fillId="0" borderId="34" xfId="62" applyFont="1" applyBorder="1" applyAlignment="1">
      <alignment vertical="center"/>
      <protection/>
    </xf>
    <xf numFmtId="3" fontId="35" fillId="0" borderId="34" xfId="62" applyNumberFormat="1" applyFont="1" applyBorder="1" applyAlignment="1">
      <alignment vertical="center"/>
      <protection/>
    </xf>
    <xf numFmtId="0" fontId="39" fillId="0" borderId="13" xfId="62" applyFont="1" applyBorder="1" applyAlignment="1">
      <alignment vertical="center"/>
      <protection/>
    </xf>
    <xf numFmtId="3" fontId="39" fillId="0" borderId="13" xfId="62" applyNumberFormat="1" applyFont="1" applyBorder="1" applyAlignment="1">
      <alignment vertical="center"/>
      <protection/>
    </xf>
    <xf numFmtId="0" fontId="39" fillId="0" borderId="32" xfId="62" applyFont="1" applyBorder="1" applyAlignment="1">
      <alignment vertical="center"/>
      <protection/>
    </xf>
    <xf numFmtId="3" fontId="35" fillId="0" borderId="10" xfId="62" applyNumberFormat="1" applyFont="1" applyBorder="1" applyAlignment="1">
      <alignment vertical="center"/>
      <protection/>
    </xf>
    <xf numFmtId="3" fontId="1" fillId="0" borderId="16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3" fontId="3" fillId="0" borderId="16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6" xfId="63" applyFont="1" applyBorder="1" applyAlignment="1">
      <alignment/>
      <protection/>
    </xf>
    <xf numFmtId="0" fontId="3" fillId="0" borderId="18" xfId="63" applyFont="1" applyBorder="1" applyAlignment="1">
      <alignment/>
      <protection/>
    </xf>
    <xf numFmtId="3" fontId="36" fillId="0" borderId="14" xfId="63" applyNumberFormat="1" applyFont="1" applyBorder="1" applyAlignment="1">
      <alignment/>
      <protection/>
    </xf>
    <xf numFmtId="3" fontId="12" fillId="0" borderId="14" xfId="63" applyNumberFormat="1" applyFont="1" applyBorder="1" applyAlignment="1">
      <alignment/>
      <protection/>
    </xf>
    <xf numFmtId="0" fontId="3" fillId="0" borderId="14" xfId="63" applyFont="1" applyBorder="1" applyAlignment="1">
      <alignment vertical="center"/>
      <protection/>
    </xf>
    <xf numFmtId="0" fontId="12" fillId="0" borderId="14" xfId="63" applyFont="1" applyBorder="1" applyAlignment="1">
      <alignment vertical="center"/>
      <protection/>
    </xf>
    <xf numFmtId="3" fontId="12" fillId="0" borderId="14" xfId="63" applyNumberFormat="1" applyFont="1" applyBorder="1" applyAlignment="1">
      <alignment vertical="center"/>
      <protection/>
    </xf>
    <xf numFmtId="0" fontId="12" fillId="0" borderId="16" xfId="63" applyFont="1" applyBorder="1" applyAlignment="1">
      <alignment vertical="center"/>
      <protection/>
    </xf>
    <xf numFmtId="3" fontId="12" fillId="0" borderId="16" xfId="63" applyNumberFormat="1" applyFont="1" applyBorder="1" applyAlignment="1">
      <alignment vertical="center"/>
      <protection/>
    </xf>
    <xf numFmtId="3" fontId="2" fillId="0" borderId="20" xfId="63" applyNumberFormat="1" applyFont="1" applyBorder="1" applyAlignment="1">
      <alignment/>
      <protection/>
    </xf>
    <xf numFmtId="0" fontId="12" fillId="0" borderId="19" xfId="63" applyFont="1" applyBorder="1" applyAlignment="1">
      <alignment/>
      <protection/>
    </xf>
    <xf numFmtId="3" fontId="12" fillId="0" borderId="19" xfId="63" applyNumberFormat="1" applyFont="1" applyBorder="1" applyAlignment="1">
      <alignment/>
      <protection/>
    </xf>
    <xf numFmtId="0" fontId="12" fillId="0" borderId="14" xfId="63" applyFont="1" applyBorder="1" applyAlignment="1">
      <alignment/>
      <protection/>
    </xf>
    <xf numFmtId="3" fontId="2" fillId="0" borderId="24" xfId="63" applyNumberFormat="1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51" fillId="0" borderId="16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9" fillId="0" borderId="34" xfId="62" applyNumberFormat="1" applyFont="1" applyBorder="1" applyAlignment="1">
      <alignment vertical="center"/>
      <protection/>
    </xf>
    <xf numFmtId="3" fontId="39" fillId="0" borderId="32" xfId="62" applyNumberFormat="1" applyFont="1" applyBorder="1" applyAlignment="1">
      <alignment vertical="center"/>
      <protection/>
    </xf>
    <xf numFmtId="9" fontId="2" fillId="0" borderId="16" xfId="0" applyNumberFormat="1" applyFont="1" applyBorder="1" applyAlignment="1">
      <alignment/>
    </xf>
    <xf numFmtId="9" fontId="1" fillId="0" borderId="12" xfId="0" applyNumberFormat="1" applyFont="1" applyBorder="1" applyAlignment="1">
      <alignment horizontal="right" vertical="center"/>
    </xf>
    <xf numFmtId="0" fontId="1" fillId="0" borderId="23" xfId="63" applyFont="1" applyBorder="1" applyAlignment="1">
      <alignment horizontal="center"/>
      <protection/>
    </xf>
    <xf numFmtId="0" fontId="3" fillId="0" borderId="26" xfId="63" applyFont="1" applyBorder="1" applyAlignment="1">
      <alignment/>
      <protection/>
    </xf>
    <xf numFmtId="0" fontId="2" fillId="0" borderId="26" xfId="63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4" fillId="0" borderId="26" xfId="63" applyNumberFormat="1" applyFont="1" applyBorder="1" applyAlignment="1">
      <alignment/>
      <protection/>
    </xf>
    <xf numFmtId="3" fontId="4" fillId="0" borderId="26" xfId="63" applyNumberFormat="1" applyFont="1" applyBorder="1" applyAlignment="1">
      <alignment/>
      <protection/>
    </xf>
    <xf numFmtId="3" fontId="4" fillId="0" borderId="23" xfId="63" applyNumberFormat="1" applyFont="1" applyBorder="1" applyAlignment="1">
      <alignment/>
      <protection/>
    </xf>
    <xf numFmtId="3" fontId="1" fillId="0" borderId="23" xfId="63" applyNumberFormat="1" applyFont="1" applyBorder="1" applyAlignment="1">
      <alignment/>
      <protection/>
    </xf>
    <xf numFmtId="3" fontId="1" fillId="0" borderId="23" xfId="63" applyNumberFormat="1" applyFont="1" applyBorder="1" applyAlignment="1">
      <alignment/>
      <protection/>
    </xf>
    <xf numFmtId="3" fontId="2" fillId="0" borderId="26" xfId="63" applyNumberFormat="1" applyFont="1" applyBorder="1" applyAlignment="1">
      <alignment/>
      <protection/>
    </xf>
    <xf numFmtId="3" fontId="2" fillId="0" borderId="23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2" fillId="0" borderId="26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2" fillId="0" borderId="23" xfId="63" applyNumberFormat="1" applyFont="1" applyBorder="1" applyAlignment="1">
      <alignment/>
      <protection/>
    </xf>
    <xf numFmtId="3" fontId="4" fillId="0" borderId="22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21" xfId="63" applyNumberFormat="1" applyFont="1" applyBorder="1" applyAlignment="1">
      <alignment vertical="center"/>
      <protection/>
    </xf>
    <xf numFmtId="3" fontId="2" fillId="0" borderId="22" xfId="63" applyNumberFormat="1" applyFont="1" applyBorder="1" applyAlignment="1">
      <alignment/>
      <protection/>
    </xf>
    <xf numFmtId="3" fontId="1" fillId="0" borderId="45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1" fillId="0" borderId="20" xfId="63" applyNumberFormat="1" applyFont="1" applyBorder="1" applyAlignment="1">
      <alignment/>
      <protection/>
    </xf>
    <xf numFmtId="3" fontId="12" fillId="0" borderId="21" xfId="63" applyNumberFormat="1" applyFont="1" applyBorder="1" applyAlignment="1">
      <alignment/>
      <protection/>
    </xf>
    <xf numFmtId="3" fontId="3" fillId="0" borderId="22" xfId="63" applyNumberFormat="1" applyFont="1" applyBorder="1" applyAlignment="1">
      <alignment vertical="center"/>
      <protection/>
    </xf>
    <xf numFmtId="3" fontId="1" fillId="0" borderId="25" xfId="63" applyNumberFormat="1" applyFont="1" applyBorder="1" applyAlignment="1">
      <alignment/>
      <protection/>
    </xf>
    <xf numFmtId="3" fontId="1" fillId="0" borderId="45" xfId="63" applyNumberFormat="1" applyFont="1" applyBorder="1" applyAlignment="1">
      <alignment/>
      <protection/>
    </xf>
    <xf numFmtId="3" fontId="12" fillId="0" borderId="21" xfId="63" applyNumberFormat="1" applyFont="1" applyBorder="1" applyAlignment="1">
      <alignment vertical="center"/>
      <protection/>
    </xf>
    <xf numFmtId="3" fontId="2" fillId="0" borderId="45" xfId="63" applyNumberFormat="1" applyFont="1" applyBorder="1" applyAlignment="1">
      <alignment/>
      <protection/>
    </xf>
    <xf numFmtId="3" fontId="3" fillId="0" borderId="21" xfId="63" applyNumberFormat="1" applyFont="1" applyBorder="1" applyAlignment="1">
      <alignment/>
      <protection/>
    </xf>
    <xf numFmtId="3" fontId="3" fillId="0" borderId="25" xfId="63" applyNumberFormat="1" applyFont="1" applyBorder="1" applyAlignment="1">
      <alignment/>
      <protection/>
    </xf>
    <xf numFmtId="3" fontId="1" fillId="0" borderId="23" xfId="63" applyNumberFormat="1" applyFont="1" applyBorder="1">
      <alignment/>
      <protection/>
    </xf>
    <xf numFmtId="3" fontId="2" fillId="0" borderId="26" xfId="63" applyNumberFormat="1" applyFont="1" applyBorder="1">
      <alignment/>
      <protection/>
    </xf>
    <xf numFmtId="3" fontId="1" fillId="0" borderId="21" xfId="63" applyNumberFormat="1" applyFont="1" applyBorder="1">
      <alignment/>
      <protection/>
    </xf>
    <xf numFmtId="3" fontId="1" fillId="0" borderId="20" xfId="63" applyNumberFormat="1" applyFont="1" applyBorder="1">
      <alignment/>
      <protection/>
    </xf>
    <xf numFmtId="3" fontId="1" fillId="0" borderId="22" xfId="63" applyNumberFormat="1" applyFont="1" applyBorder="1">
      <alignment/>
      <protection/>
    </xf>
    <xf numFmtId="3" fontId="1" fillId="0" borderId="24" xfId="63" applyNumberFormat="1" applyFont="1" applyBorder="1">
      <alignment/>
      <protection/>
    </xf>
    <xf numFmtId="3" fontId="2" fillId="0" borderId="25" xfId="63" applyNumberFormat="1" applyFont="1" applyBorder="1">
      <alignment/>
      <protection/>
    </xf>
    <xf numFmtId="3" fontId="2" fillId="0" borderId="45" xfId="63" applyNumberFormat="1" applyFont="1" applyBorder="1">
      <alignment/>
      <protection/>
    </xf>
    <xf numFmtId="3" fontId="1" fillId="0" borderId="25" xfId="63" applyNumberFormat="1" applyFont="1" applyBorder="1">
      <alignment/>
      <protection/>
    </xf>
    <xf numFmtId="3" fontId="3" fillId="0" borderId="20" xfId="63" applyNumberFormat="1" applyFont="1" applyBorder="1" applyAlignment="1">
      <alignment/>
      <protection/>
    </xf>
    <xf numFmtId="3" fontId="2" fillId="0" borderId="25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0" fontId="0" fillId="0" borderId="13" xfId="63" applyFont="1" applyBorder="1" applyAlignment="1">
      <alignment/>
      <protection/>
    </xf>
    <xf numFmtId="9" fontId="1" fillId="0" borderId="13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 horizontal="right"/>
      <protection/>
    </xf>
    <xf numFmtId="3" fontId="1" fillId="0" borderId="14" xfId="63" applyNumberFormat="1" applyFont="1" applyBorder="1" applyAlignment="1">
      <alignment vertical="center"/>
      <protection/>
    </xf>
    <xf numFmtId="0" fontId="1" fillId="0" borderId="17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3" fontId="52" fillId="0" borderId="12" xfId="63" applyNumberFormat="1" applyFont="1" applyBorder="1" applyAlignment="1">
      <alignment/>
      <protection/>
    </xf>
    <xf numFmtId="3" fontId="52" fillId="0" borderId="11" xfId="63" applyNumberFormat="1" applyFont="1" applyBorder="1" applyAlignment="1">
      <alignment/>
      <protection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14" fillId="0" borderId="27" xfId="62" applyFont="1" applyBorder="1" applyAlignment="1">
      <alignment horizontal="center" vertical="center"/>
      <protection/>
    </xf>
    <xf numFmtId="0" fontId="14" fillId="0" borderId="0" xfId="62" applyFont="1" applyAlignment="1">
      <alignment horizontal="right"/>
      <protection/>
    </xf>
    <xf numFmtId="3" fontId="39" fillId="0" borderId="11" xfId="0" applyNumberFormat="1" applyFont="1" applyBorder="1" applyAlignment="1">
      <alignment horizontal="right"/>
    </xf>
    <xf numFmtId="3" fontId="39" fillId="0" borderId="11" xfId="0" applyNumberFormat="1" applyFont="1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14" fillId="0" borderId="16" xfId="69" applyFont="1" applyBorder="1" applyAlignment="1">
      <alignment horizontal="center"/>
      <protection/>
    </xf>
    <xf numFmtId="9" fontId="8" fillId="0" borderId="11" xfId="69" applyNumberFormat="1" applyFont="1" applyBorder="1">
      <alignment/>
      <protection/>
    </xf>
    <xf numFmtId="0" fontId="14" fillId="0" borderId="27" xfId="69" applyFont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4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3" fontId="52" fillId="0" borderId="13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3" fontId="52" fillId="0" borderId="46" xfId="0" applyNumberFormat="1" applyFont="1" applyBorder="1" applyAlignment="1">
      <alignment horizontal="center"/>
    </xf>
    <xf numFmtId="3" fontId="52" fillId="0" borderId="17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52" fillId="0" borderId="16" xfId="0" applyNumberFormat="1" applyFont="1" applyBorder="1" applyAlignment="1">
      <alignment horizontal="center"/>
    </xf>
    <xf numFmtId="3" fontId="52" fillId="0" borderId="14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52" fillId="0" borderId="18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12" xfId="0" applyFont="1" applyBorder="1" applyAlignment="1">
      <alignment/>
    </xf>
    <xf numFmtId="0" fontId="40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34" fillId="0" borderId="20" xfId="64" applyFont="1" applyBorder="1" applyAlignment="1">
      <alignment horizontal="center"/>
      <protection/>
    </xf>
    <xf numFmtId="0" fontId="48" fillId="0" borderId="20" xfId="64" applyFont="1" applyBorder="1">
      <alignment/>
      <protection/>
    </xf>
    <xf numFmtId="0" fontId="34" fillId="0" borderId="42" xfId="64" applyFont="1" applyBorder="1" applyAlignment="1">
      <alignment horizontal="center"/>
      <protection/>
    </xf>
    <xf numFmtId="0" fontId="34" fillId="0" borderId="29" xfId="64" applyFont="1" applyBorder="1" applyAlignment="1">
      <alignment horizontal="center"/>
      <protection/>
    </xf>
    <xf numFmtId="0" fontId="34" fillId="0" borderId="13" xfId="64" applyFont="1" applyBorder="1" applyAlignment="1">
      <alignment horizontal="center"/>
      <protection/>
    </xf>
    <xf numFmtId="0" fontId="11" fillId="0" borderId="27" xfId="64" applyBorder="1" applyAlignment="1">
      <alignment/>
      <protection/>
    </xf>
    <xf numFmtId="0" fontId="11" fillId="0" borderId="0" xfId="66">
      <alignment/>
      <protection/>
    </xf>
    <xf numFmtId="0" fontId="35" fillId="0" borderId="0" xfId="66" applyFont="1" applyAlignment="1">
      <alignment horizontal="center"/>
      <protection/>
    </xf>
    <xf numFmtId="0" fontId="11" fillId="0" borderId="27" xfId="66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49" fillId="0" borderId="15" xfId="66" applyFont="1" applyBorder="1">
      <alignment/>
      <protection/>
    </xf>
    <xf numFmtId="0" fontId="49" fillId="0" borderId="41" xfId="66" applyFont="1" applyBorder="1">
      <alignment/>
      <protection/>
    </xf>
    <xf numFmtId="0" fontId="49" fillId="0" borderId="35" xfId="66" applyFont="1" applyBorder="1">
      <alignment/>
      <protection/>
    </xf>
    <xf numFmtId="3" fontId="49" fillId="0" borderId="10" xfId="66" applyNumberFormat="1" applyFont="1" applyBorder="1">
      <alignment/>
      <protection/>
    </xf>
    <xf numFmtId="0" fontId="49" fillId="0" borderId="27" xfId="66" applyFont="1" applyBorder="1">
      <alignment/>
      <protection/>
    </xf>
    <xf numFmtId="0" fontId="49" fillId="0" borderId="30" xfId="66" applyFont="1" applyBorder="1">
      <alignment/>
      <protection/>
    </xf>
    <xf numFmtId="3" fontId="49" fillId="0" borderId="12" xfId="66" applyNumberFormat="1" applyFont="1" applyBorder="1">
      <alignment/>
      <protection/>
    </xf>
    <xf numFmtId="0" fontId="49" fillId="0" borderId="20" xfId="66" applyFont="1" applyBorder="1">
      <alignment/>
      <protection/>
    </xf>
    <xf numFmtId="0" fontId="49" fillId="0" borderId="0" xfId="66" applyFont="1" applyBorder="1">
      <alignment/>
      <protection/>
    </xf>
    <xf numFmtId="0" fontId="49" fillId="0" borderId="31" xfId="66" applyFont="1" applyBorder="1">
      <alignment/>
      <protection/>
    </xf>
    <xf numFmtId="3" fontId="49" fillId="0" borderId="11" xfId="66" applyNumberFormat="1" applyFont="1" applyBorder="1">
      <alignment/>
      <protection/>
    </xf>
    <xf numFmtId="0" fontId="49" fillId="0" borderId="22" xfId="66" applyFont="1" applyBorder="1">
      <alignment/>
      <protection/>
    </xf>
    <xf numFmtId="0" fontId="49" fillId="0" borderId="47" xfId="66" applyFont="1" applyBorder="1">
      <alignment/>
      <protection/>
    </xf>
    <xf numFmtId="0" fontId="49" fillId="0" borderId="40" xfId="66" applyFont="1" applyBorder="1">
      <alignment/>
      <protection/>
    </xf>
    <xf numFmtId="3" fontId="49" fillId="0" borderId="16" xfId="66" applyNumberFormat="1" applyFont="1" applyBorder="1">
      <alignment/>
      <protection/>
    </xf>
    <xf numFmtId="3" fontId="49" fillId="0" borderId="19" xfId="66" applyNumberFormat="1" applyFont="1" applyBorder="1">
      <alignment/>
      <protection/>
    </xf>
    <xf numFmtId="3" fontId="53" fillId="0" borderId="19" xfId="66" applyNumberFormat="1" applyFont="1" applyBorder="1" applyAlignment="1">
      <alignment vertical="center"/>
      <protection/>
    </xf>
    <xf numFmtId="3" fontId="53" fillId="0" borderId="10" xfId="66" applyNumberFormat="1" applyFont="1" applyBorder="1" applyAlignment="1">
      <alignment vertical="center"/>
      <protection/>
    </xf>
    <xf numFmtId="3" fontId="53" fillId="0" borderId="11" xfId="66" applyNumberFormat="1" applyFont="1" applyBorder="1" applyAlignment="1">
      <alignment vertical="center"/>
      <protection/>
    </xf>
    <xf numFmtId="3" fontId="53" fillId="0" borderId="16" xfId="66" applyNumberFormat="1" applyFont="1" applyBorder="1">
      <alignment/>
      <protection/>
    </xf>
    <xf numFmtId="3" fontId="53" fillId="0" borderId="11" xfId="66" applyNumberFormat="1" applyFont="1" applyBorder="1">
      <alignment/>
      <protection/>
    </xf>
    <xf numFmtId="3" fontId="35" fillId="0" borderId="13" xfId="68" applyNumberFormat="1" applyFont="1" applyBorder="1" applyAlignment="1">
      <alignment vertical="center"/>
      <protection/>
    </xf>
    <xf numFmtId="3" fontId="34" fillId="0" borderId="13" xfId="68" applyNumberFormat="1" applyFont="1" applyBorder="1" applyAlignment="1">
      <alignment vertical="center"/>
      <protection/>
    </xf>
    <xf numFmtId="0" fontId="56" fillId="0" borderId="13" xfId="68" applyFont="1" applyFill="1" applyBorder="1" applyAlignment="1">
      <alignment horizontal="left" vertical="center" wrapText="1"/>
      <protection/>
    </xf>
    <xf numFmtId="3" fontId="56" fillId="0" borderId="13" xfId="68" applyNumberFormat="1" applyFont="1" applyFill="1" applyBorder="1" applyAlignment="1">
      <alignment horizontal="right" vertical="center" wrapText="1"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0" fontId="57" fillId="0" borderId="13" xfId="68" applyFont="1" applyFill="1" applyBorder="1" applyAlignment="1">
      <alignment horizontal="center" vertical="center" wrapText="1"/>
      <protection/>
    </xf>
    <xf numFmtId="3" fontId="56" fillId="0" borderId="13" xfId="68" applyNumberFormat="1" applyFont="1" applyFill="1" applyBorder="1" applyAlignment="1">
      <alignment horizontal="right" vertical="center"/>
      <protection/>
    </xf>
    <xf numFmtId="3" fontId="56" fillId="0" borderId="13" xfId="68" applyNumberFormat="1" applyFont="1" applyFill="1" applyBorder="1" applyAlignment="1">
      <alignment vertical="center"/>
      <protection/>
    </xf>
    <xf numFmtId="0" fontId="43" fillId="0" borderId="29" xfId="68" applyFont="1" applyFill="1" applyBorder="1" applyAlignment="1">
      <alignment horizontal="center" vertical="center" wrapText="1"/>
      <protection/>
    </xf>
    <xf numFmtId="0" fontId="11" fillId="0" borderId="29" xfId="68" applyFont="1" applyBorder="1">
      <alignment/>
      <protection/>
    </xf>
    <xf numFmtId="0" fontId="11" fillId="0" borderId="13" xfId="68" applyFont="1" applyBorder="1">
      <alignment/>
      <protection/>
    </xf>
    <xf numFmtId="0" fontId="14" fillId="0" borderId="13" xfId="68" applyFont="1" applyBorder="1" applyAlignment="1">
      <alignment vertical="center"/>
      <protection/>
    </xf>
    <xf numFmtId="3" fontId="14" fillId="0" borderId="13" xfId="68" applyNumberFormat="1" applyFont="1" applyBorder="1" applyAlignment="1">
      <alignment vertical="center"/>
      <protection/>
    </xf>
    <xf numFmtId="3" fontId="11" fillId="0" borderId="29" xfId="68" applyNumberFormat="1" applyFont="1" applyBorder="1">
      <alignment/>
      <protection/>
    </xf>
    <xf numFmtId="0" fontId="41" fillId="0" borderId="0" xfId="68" applyFont="1">
      <alignment/>
      <protection/>
    </xf>
    <xf numFmtId="3" fontId="4" fillId="0" borderId="18" xfId="0" applyNumberFormat="1" applyFont="1" applyBorder="1" applyAlignment="1">
      <alignment/>
    </xf>
    <xf numFmtId="0" fontId="4" fillId="0" borderId="18" xfId="63" applyFont="1" applyBorder="1" applyAlignment="1">
      <alignment/>
      <protection/>
    </xf>
    <xf numFmtId="3" fontId="4" fillId="0" borderId="18" xfId="63" applyNumberFormat="1" applyFont="1" applyBorder="1" applyAlignment="1">
      <alignment/>
      <protection/>
    </xf>
    <xf numFmtId="3" fontId="4" fillId="0" borderId="22" xfId="63" applyNumberFormat="1" applyFont="1" applyBorder="1" applyAlignment="1">
      <alignment/>
      <protection/>
    </xf>
    <xf numFmtId="0" fontId="11" fillId="0" borderId="13" xfId="68" applyFont="1" applyFill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3" fontId="11" fillId="0" borderId="13" xfId="68" applyNumberFormat="1" applyFont="1" applyFill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11" fillId="0" borderId="13" xfId="68" applyNumberFormat="1" applyFill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56" fillId="0" borderId="13" xfId="68" applyNumberFormat="1" applyFont="1" applyFill="1" applyBorder="1" applyAlignment="1">
      <alignment horizontal="right" vertical="center"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56" fillId="0" borderId="13" xfId="68" applyNumberFormat="1" applyFont="1" applyFill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1" fontId="11" fillId="0" borderId="13" xfId="68" applyNumberFormat="1" applyBorder="1" applyAlignment="1">
      <alignment vertical="center"/>
      <protection/>
    </xf>
    <xf numFmtId="0" fontId="11" fillId="0" borderId="10" xfId="68" applyBorder="1">
      <alignment/>
      <protection/>
    </xf>
    <xf numFmtId="0" fontId="11" fillId="0" borderId="12" xfId="68" applyBorder="1">
      <alignment/>
      <protection/>
    </xf>
    <xf numFmtId="0" fontId="34" fillId="0" borderId="37" xfId="62" applyFont="1" applyBorder="1" applyAlignment="1">
      <alignment vertical="center"/>
      <protection/>
    </xf>
    <xf numFmtId="3" fontId="8" fillId="0" borderId="13" xfId="63" applyNumberFormat="1" applyFont="1" applyBorder="1" applyAlignment="1">
      <alignment/>
      <protection/>
    </xf>
    <xf numFmtId="0" fontId="8" fillId="0" borderId="13" xfId="63" applyFont="1" applyBorder="1" applyAlignment="1">
      <alignment/>
      <protection/>
    </xf>
    <xf numFmtId="3" fontId="8" fillId="0" borderId="26" xfId="63" applyNumberFormat="1" applyFont="1" applyBorder="1" applyAlignment="1">
      <alignment/>
      <protection/>
    </xf>
    <xf numFmtId="0" fontId="39" fillId="0" borderId="12" xfId="63" applyFont="1" applyBorder="1" applyAlignment="1">
      <alignment/>
      <protection/>
    </xf>
    <xf numFmtId="3" fontId="8" fillId="0" borderId="12" xfId="63" applyNumberFormat="1" applyFont="1" applyBorder="1" applyAlignment="1">
      <alignment/>
      <protection/>
    </xf>
    <xf numFmtId="3" fontId="12" fillId="0" borderId="21" xfId="63" applyNumberFormat="1" applyFont="1" applyBorder="1">
      <alignment/>
      <protection/>
    </xf>
    <xf numFmtId="3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0" fontId="60" fillId="0" borderId="22" xfId="66" applyFont="1" applyBorder="1">
      <alignment/>
      <protection/>
    </xf>
    <xf numFmtId="0" fontId="60" fillId="0" borderId="47" xfId="66" applyFont="1" applyBorder="1">
      <alignment/>
      <protection/>
    </xf>
    <xf numFmtId="0" fontId="60" fillId="0" borderId="40" xfId="66" applyFont="1" applyBorder="1">
      <alignment/>
      <protection/>
    </xf>
    <xf numFmtId="3" fontId="60" fillId="0" borderId="16" xfId="66" applyNumberFormat="1" applyFont="1" applyBorder="1">
      <alignment/>
      <protection/>
    </xf>
    <xf numFmtId="0" fontId="60" fillId="0" borderId="20" xfId="66" applyFont="1" applyBorder="1">
      <alignment/>
      <protection/>
    </xf>
    <xf numFmtId="0" fontId="60" fillId="0" borderId="0" xfId="66" applyFont="1" applyBorder="1">
      <alignment/>
      <protection/>
    </xf>
    <xf numFmtId="0" fontId="60" fillId="0" borderId="31" xfId="66" applyFont="1" applyBorder="1">
      <alignment/>
      <protection/>
    </xf>
    <xf numFmtId="3" fontId="60" fillId="0" borderId="11" xfId="66" applyNumberFormat="1" applyFont="1" applyBorder="1">
      <alignment/>
      <protection/>
    </xf>
    <xf numFmtId="0" fontId="1" fillId="0" borderId="17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3" fontId="1" fillId="0" borderId="45" xfId="63" applyNumberFormat="1" applyFont="1" applyBorder="1">
      <alignment/>
      <protection/>
    </xf>
    <xf numFmtId="0" fontId="11" fillId="0" borderId="0" xfId="68" applyFont="1">
      <alignment/>
      <protection/>
    </xf>
    <xf numFmtId="0" fontId="2" fillId="0" borderId="11" xfId="63" applyFont="1" applyBorder="1" applyAlignment="1">
      <alignment/>
      <protection/>
    </xf>
    <xf numFmtId="3" fontId="12" fillId="0" borderId="13" xfId="63" applyNumberFormat="1" applyFont="1" applyBorder="1" applyAlignment="1">
      <alignment/>
      <protection/>
    </xf>
    <xf numFmtId="0" fontId="12" fillId="0" borderId="13" xfId="63" applyFont="1" applyBorder="1" applyAlignment="1">
      <alignment/>
      <protection/>
    </xf>
    <xf numFmtId="3" fontId="1" fillId="0" borderId="26" xfId="63" applyNumberFormat="1" applyFont="1" applyBorder="1">
      <alignment/>
      <protection/>
    </xf>
    <xf numFmtId="3" fontId="2" fillId="0" borderId="18" xfId="0" applyNumberFormat="1" applyFont="1" applyBorder="1" applyAlignment="1">
      <alignment horizontal="right"/>
    </xf>
    <xf numFmtId="3" fontId="38" fillId="0" borderId="23" xfId="62" applyNumberFormat="1" applyFont="1" applyBorder="1">
      <alignment/>
      <protection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59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61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59" fillId="0" borderId="13" xfId="0" applyNumberFormat="1" applyFont="1" applyBorder="1" applyAlignment="1">
      <alignment horizontal="center"/>
    </xf>
    <xf numFmtId="3" fontId="61" fillId="0" borderId="16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9" fontId="39" fillId="0" borderId="11" xfId="78" applyNumberFormat="1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 horizontal="left" vertical="top"/>
    </xf>
    <xf numFmtId="0" fontId="10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right"/>
    </xf>
    <xf numFmtId="0" fontId="61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61" fillId="0" borderId="12" xfId="0" applyNumberFormat="1" applyFont="1" applyBorder="1" applyAlignment="1">
      <alignment horizontal="center"/>
    </xf>
    <xf numFmtId="3" fontId="6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61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61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7" xfId="63" applyNumberFormat="1" applyFont="1" applyBorder="1" applyAlignment="1">
      <alignment/>
      <protection/>
    </xf>
    <xf numFmtId="3" fontId="1" fillId="0" borderId="12" xfId="63" applyNumberFormat="1" applyFont="1" applyBorder="1">
      <alignment/>
      <protection/>
    </xf>
    <xf numFmtId="3" fontId="2" fillId="0" borderId="13" xfId="63" applyNumberFormat="1" applyFont="1" applyBorder="1">
      <alignment/>
      <protection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13" xfId="64" applyBorder="1">
      <alignment/>
      <protection/>
    </xf>
    <xf numFmtId="0" fontId="48" fillId="0" borderId="29" xfId="64" applyFont="1" applyBorder="1">
      <alignment/>
      <protection/>
    </xf>
    <xf numFmtId="0" fontId="48" fillId="0" borderId="26" xfId="64" applyFont="1" applyBorder="1">
      <alignment/>
      <protection/>
    </xf>
    <xf numFmtId="0" fontId="4" fillId="0" borderId="11" xfId="0" applyFont="1" applyBorder="1" applyAlignment="1">
      <alignment horizontal="left"/>
    </xf>
    <xf numFmtId="3" fontId="4" fillId="0" borderId="11" xfId="78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6" xfId="69" applyFont="1" applyBorder="1" applyAlignment="1">
      <alignment horizontal="center"/>
      <protection/>
    </xf>
    <xf numFmtId="0" fontId="11" fillId="0" borderId="16" xfId="69" applyBorder="1">
      <alignment/>
      <protection/>
    </xf>
    <xf numFmtId="0" fontId="2" fillId="0" borderId="20" xfId="0" applyFont="1" applyBorder="1" applyAlignment="1" applyProtection="1">
      <alignment/>
      <protection locked="0"/>
    </xf>
    <xf numFmtId="0" fontId="38" fillId="0" borderId="12" xfId="63" applyFont="1" applyBorder="1" applyAlignment="1">
      <alignment/>
      <protection/>
    </xf>
    <xf numFmtId="0" fontId="38" fillId="0" borderId="11" xfId="63" applyFont="1" applyBorder="1" applyAlignment="1">
      <alignment/>
      <protection/>
    </xf>
    <xf numFmtId="3" fontId="38" fillId="0" borderId="26" xfId="63" applyNumberFormat="1" applyFont="1" applyBorder="1" applyAlignment="1">
      <alignment/>
      <protection/>
    </xf>
    <xf numFmtId="3" fontId="38" fillId="0" borderId="20" xfId="63" applyNumberFormat="1" applyFont="1" applyBorder="1" applyAlignment="1">
      <alignment/>
      <protection/>
    </xf>
    <xf numFmtId="3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10" fillId="0" borderId="22" xfId="0" applyFont="1" applyBorder="1" applyAlignment="1">
      <alignment/>
    </xf>
    <xf numFmtId="0" fontId="14" fillId="0" borderId="22" xfId="0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/>
    </xf>
    <xf numFmtId="3" fontId="14" fillId="0" borderId="16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/>
    </xf>
    <xf numFmtId="3" fontId="15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3" fontId="8" fillId="0" borderId="14" xfId="0" applyNumberFormat="1" applyFont="1" applyBorder="1" applyAlignment="1">
      <alignment horizontal="right"/>
    </xf>
    <xf numFmtId="0" fontId="15" fillId="0" borderId="21" xfId="0" applyFont="1" applyBorder="1" applyAlignment="1">
      <alignment horizontal="left"/>
    </xf>
    <xf numFmtId="0" fontId="0" fillId="0" borderId="42" xfId="0" applyBorder="1" applyAlignment="1">
      <alignment/>
    </xf>
    <xf numFmtId="0" fontId="8" fillId="0" borderId="12" xfId="63" applyFont="1" applyBorder="1" applyAlignment="1">
      <alignment/>
      <protection/>
    </xf>
    <xf numFmtId="3" fontId="39" fillId="0" borderId="31" xfId="62" applyNumberFormat="1" applyFont="1" applyBorder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 vertical="top"/>
    </xf>
    <xf numFmtId="3" fontId="2" fillId="0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1" fillId="0" borderId="0" xfId="65">
      <alignment/>
      <protection/>
    </xf>
    <xf numFmtId="0" fontId="3" fillId="0" borderId="0" xfId="59" applyFont="1" applyAlignment="1">
      <alignment horizontal="center"/>
      <protection/>
    </xf>
    <xf numFmtId="0" fontId="11" fillId="0" borderId="0" xfId="65" applyAlignment="1">
      <alignment/>
      <protection/>
    </xf>
    <xf numFmtId="0" fontId="11" fillId="0" borderId="0" xfId="60" applyAlignment="1">
      <alignment/>
      <protection/>
    </xf>
    <xf numFmtId="0" fontId="11" fillId="0" borderId="27" xfId="65" applyBorder="1">
      <alignment/>
      <protection/>
    </xf>
    <xf numFmtId="0" fontId="14" fillId="0" borderId="42" xfId="65" applyFont="1" applyBorder="1" applyAlignment="1">
      <alignment horizontal="center"/>
      <protection/>
    </xf>
    <xf numFmtId="0" fontId="11" fillId="0" borderId="42" xfId="65" applyBorder="1" applyAlignment="1">
      <alignment horizontal="center"/>
      <protection/>
    </xf>
    <xf numFmtId="0" fontId="11" fillId="0" borderId="13" xfId="65" applyBorder="1">
      <alignment/>
      <protection/>
    </xf>
    <xf numFmtId="0" fontId="14" fillId="0" borderId="31" xfId="65" applyFont="1" applyBorder="1" applyAlignment="1">
      <alignment horizontal="center"/>
      <protection/>
    </xf>
    <xf numFmtId="0" fontId="14" fillId="0" borderId="41" xfId="65" applyFont="1" applyBorder="1" applyAlignment="1">
      <alignment/>
      <protection/>
    </xf>
    <xf numFmtId="0" fontId="11" fillId="0" borderId="10" xfId="65" applyBorder="1" applyAlignment="1">
      <alignment horizontal="right" vertical="center"/>
      <protection/>
    </xf>
    <xf numFmtId="0" fontId="11" fillId="0" borderId="12" xfId="65" applyBorder="1" applyAlignment="1">
      <alignment horizontal="right" vertical="center"/>
      <protection/>
    </xf>
    <xf numFmtId="0" fontId="11" fillId="0" borderId="41" xfId="65" applyBorder="1" applyAlignment="1">
      <alignment/>
      <protection/>
    </xf>
    <xf numFmtId="0" fontId="11" fillId="0" borderId="41" xfId="65" applyBorder="1" applyAlignment="1">
      <alignment horizontal="right" vertical="center"/>
      <protection/>
    </xf>
    <xf numFmtId="0" fontId="11" fillId="0" borderId="0" xfId="65" applyBorder="1" applyAlignment="1">
      <alignment/>
      <protection/>
    </xf>
    <xf numFmtId="0" fontId="14" fillId="0" borderId="0" xfId="65" applyFont="1" applyBorder="1" applyAlignment="1">
      <alignment/>
      <protection/>
    </xf>
    <xf numFmtId="0" fontId="11" fillId="0" borderId="0" xfId="65" applyBorder="1" applyAlignment="1">
      <alignment horizontal="right" vertical="center"/>
      <protection/>
    </xf>
    <xf numFmtId="0" fontId="11" fillId="0" borderId="0" xfId="70">
      <alignment/>
      <protection/>
    </xf>
    <xf numFmtId="0" fontId="11" fillId="0" borderId="27" xfId="70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5" fillId="0" borderId="13" xfId="70" applyFont="1" applyBorder="1">
      <alignment/>
      <protection/>
    </xf>
    <xf numFmtId="0" fontId="14" fillId="0" borderId="11" xfId="70" applyFont="1" applyBorder="1" applyAlignment="1">
      <alignment horizontal="center"/>
      <protection/>
    </xf>
    <xf numFmtId="0" fontId="41" fillId="0" borderId="11" xfId="70" applyFont="1" applyBorder="1" applyAlignment="1">
      <alignment/>
      <protection/>
    </xf>
    <xf numFmtId="0" fontId="41" fillId="0" borderId="0" xfId="70" applyFont="1">
      <alignment/>
      <protection/>
    </xf>
    <xf numFmtId="0" fontId="41" fillId="0" borderId="11" xfId="70" applyFont="1" applyBorder="1">
      <alignment/>
      <protection/>
    </xf>
    <xf numFmtId="3" fontId="41" fillId="0" borderId="11" xfId="70" applyNumberFormat="1" applyFont="1" applyBorder="1">
      <alignment/>
      <protection/>
    </xf>
    <xf numFmtId="0" fontId="63" fillId="0" borderId="11" xfId="70" applyFont="1" applyBorder="1">
      <alignment/>
      <protection/>
    </xf>
    <xf numFmtId="0" fontId="14" fillId="0" borderId="12" xfId="70" applyFont="1" applyBorder="1" applyAlignment="1">
      <alignment horizontal="center"/>
      <protection/>
    </xf>
    <xf numFmtId="0" fontId="41" fillId="0" borderId="27" xfId="70" applyFont="1" applyBorder="1">
      <alignment/>
      <protection/>
    </xf>
    <xf numFmtId="0" fontId="41" fillId="0" borderId="12" xfId="70" applyFont="1" applyBorder="1">
      <alignment/>
      <protection/>
    </xf>
    <xf numFmtId="3" fontId="41" fillId="0" borderId="12" xfId="70" applyNumberFormat="1" applyFont="1" applyBorder="1">
      <alignment/>
      <protection/>
    </xf>
    <xf numFmtId="0" fontId="63" fillId="0" borderId="12" xfId="70" applyFont="1" applyBorder="1">
      <alignment/>
      <protection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44" fillId="0" borderId="13" xfId="68" applyNumberFormat="1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/>
    </xf>
    <xf numFmtId="0" fontId="35" fillId="0" borderId="13" xfId="0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4" fillId="0" borderId="23" xfId="63" applyNumberFormat="1" applyFont="1" applyBorder="1" applyAlignment="1">
      <alignment/>
      <protection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/>
    </xf>
    <xf numFmtId="3" fontId="10" fillId="0" borderId="16" xfId="69" applyNumberFormat="1" applyFont="1" applyBorder="1" applyAlignment="1">
      <alignment horizontal="right"/>
      <protection/>
    </xf>
    <xf numFmtId="0" fontId="11" fillId="0" borderId="19" xfId="69" applyBorder="1">
      <alignment/>
      <protection/>
    </xf>
    <xf numFmtId="9" fontId="8" fillId="0" borderId="12" xfId="69" applyNumberFormat="1" applyFont="1" applyBorder="1">
      <alignment/>
      <protection/>
    </xf>
    <xf numFmtId="0" fontId="2" fillId="0" borderId="16" xfId="0" applyFont="1" applyBorder="1" applyAlignment="1" applyProtection="1">
      <alignment/>
      <protection locked="0"/>
    </xf>
    <xf numFmtId="9" fontId="8" fillId="0" borderId="10" xfId="69" applyNumberFormat="1" applyFont="1" applyBorder="1">
      <alignment/>
      <protection/>
    </xf>
    <xf numFmtId="9" fontId="10" fillId="0" borderId="13" xfId="69" applyNumberFormat="1" applyFont="1" applyBorder="1">
      <alignment/>
      <protection/>
    </xf>
    <xf numFmtId="9" fontId="10" fillId="0" borderId="14" xfId="69" applyNumberFormat="1" applyFont="1" applyBorder="1">
      <alignment/>
      <protection/>
    </xf>
    <xf numFmtId="0" fontId="1" fillId="0" borderId="14" xfId="0" applyFont="1" applyBorder="1" applyAlignment="1">
      <alignment horizontal="center"/>
    </xf>
    <xf numFmtId="9" fontId="1" fillId="0" borderId="14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2" fillId="0" borderId="11" xfId="63" applyFont="1" applyBorder="1" applyAlignment="1">
      <alignment/>
      <protection/>
    </xf>
    <xf numFmtId="3" fontId="1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1" fillId="0" borderId="0" xfId="63" applyFont="1" applyAlignment="1">
      <alignment/>
      <protection/>
    </xf>
    <xf numFmtId="9" fontId="2" fillId="0" borderId="13" xfId="63" applyNumberFormat="1" applyFont="1" applyBorder="1" applyAlignment="1">
      <alignment/>
      <protection/>
    </xf>
    <xf numFmtId="0" fontId="2" fillId="0" borderId="0" xfId="63" applyFont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9" fontId="2" fillId="0" borderId="16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9" fontId="12" fillId="0" borderId="14" xfId="0" applyNumberFormat="1" applyFont="1" applyBorder="1" applyAlignment="1">
      <alignment/>
    </xf>
    <xf numFmtId="9" fontId="36" fillId="0" borderId="14" xfId="0" applyNumberFormat="1" applyFont="1" applyBorder="1" applyAlignment="1">
      <alignment/>
    </xf>
    <xf numFmtId="9" fontId="3" fillId="0" borderId="14" xfId="0" applyNumberFormat="1" applyFont="1" applyBorder="1" applyAlignment="1">
      <alignment/>
    </xf>
    <xf numFmtId="0" fontId="2" fillId="0" borderId="22" xfId="0" applyFont="1" applyBorder="1" applyAlignment="1">
      <alignment vertical="center"/>
    </xf>
    <xf numFmtId="9" fontId="2" fillId="0" borderId="12" xfId="0" applyNumberFormat="1" applyFont="1" applyBorder="1" applyAlignment="1">
      <alignment horizontal="right" vertical="center"/>
    </xf>
    <xf numFmtId="9" fontId="1" fillId="0" borderId="18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9" fontId="1" fillId="0" borderId="12" xfId="0" applyNumberFormat="1" applyFont="1" applyBorder="1" applyAlignment="1">
      <alignment horizontal="right" vertical="center"/>
    </xf>
    <xf numFmtId="0" fontId="3" fillId="0" borderId="23" xfId="63" applyFont="1" applyBorder="1" applyAlignment="1">
      <alignment/>
      <protection/>
    </xf>
    <xf numFmtId="0" fontId="3" fillId="0" borderId="27" xfId="63" applyFont="1" applyBorder="1" applyAlignment="1">
      <alignment horizontal="right"/>
      <protection/>
    </xf>
    <xf numFmtId="0" fontId="3" fillId="0" borderId="12" xfId="0" applyFont="1" applyBorder="1" applyAlignment="1">
      <alignment horizontal="center"/>
    </xf>
    <xf numFmtId="9" fontId="2" fillId="0" borderId="18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9" fontId="2" fillId="0" borderId="12" xfId="63" applyNumberFormat="1" applyFont="1" applyBorder="1" applyAlignment="1">
      <alignment/>
      <protection/>
    </xf>
    <xf numFmtId="9" fontId="1" fillId="0" borderId="16" xfId="63" applyNumberFormat="1" applyFont="1" applyBorder="1" applyAlignment="1">
      <alignment/>
      <protection/>
    </xf>
    <xf numFmtId="9" fontId="2" fillId="0" borderId="14" xfId="63" applyNumberFormat="1" applyFont="1" applyBorder="1" applyAlignment="1">
      <alignment/>
      <protection/>
    </xf>
    <xf numFmtId="9" fontId="2" fillId="0" borderId="13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7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4" fillId="0" borderId="18" xfId="63" applyNumberFormat="1" applyFont="1" applyBorder="1" applyAlignment="1">
      <alignment/>
      <protection/>
    </xf>
    <xf numFmtId="9" fontId="1" fillId="0" borderId="16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9" fontId="2" fillId="0" borderId="14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9" fontId="2" fillId="0" borderId="16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/>
    </xf>
    <xf numFmtId="9" fontId="2" fillId="0" borderId="13" xfId="0" applyNumberFormat="1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9" fontId="39" fillId="0" borderId="12" xfId="78" applyNumberFormat="1" applyFont="1" applyBorder="1" applyAlignment="1">
      <alignment horizontal="right"/>
    </xf>
    <xf numFmtId="9" fontId="39" fillId="0" borderId="13" xfId="78" applyNumberFormat="1" applyFont="1" applyBorder="1" applyAlignment="1">
      <alignment horizontal="right"/>
    </xf>
    <xf numFmtId="9" fontId="38" fillId="0" borderId="13" xfId="78" applyNumberFormat="1" applyFont="1" applyBorder="1" applyAlignment="1">
      <alignment horizontal="right"/>
    </xf>
    <xf numFmtId="9" fontId="2" fillId="0" borderId="18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49" fontId="64" fillId="0" borderId="13" xfId="63" applyNumberFormat="1" applyFont="1" applyBorder="1" applyAlignment="1">
      <alignment vertical="center"/>
      <protection/>
    </xf>
    <xf numFmtId="49" fontId="64" fillId="0" borderId="18" xfId="63" applyNumberFormat="1" applyFont="1" applyBorder="1" applyAlignment="1">
      <alignment vertical="center"/>
      <protection/>
    </xf>
    <xf numFmtId="49" fontId="64" fillId="0" borderId="12" xfId="63" applyNumberFormat="1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3" fontId="2" fillId="0" borderId="10" xfId="63" applyNumberFormat="1" applyFont="1" applyBorder="1" applyAlignment="1">
      <alignment/>
      <protection/>
    </xf>
    <xf numFmtId="49" fontId="64" fillId="0" borderId="10" xfId="63" applyNumberFormat="1" applyFont="1" applyBorder="1" applyAlignment="1">
      <alignment vertical="center"/>
      <protection/>
    </xf>
    <xf numFmtId="3" fontId="1" fillId="0" borderId="15" xfId="63" applyNumberFormat="1" applyFont="1" applyBorder="1" applyAlignment="1">
      <alignment/>
      <protection/>
    </xf>
    <xf numFmtId="3" fontId="4" fillId="0" borderId="15" xfId="63" applyNumberFormat="1" applyFont="1" applyBorder="1" applyAlignment="1">
      <alignment/>
      <protection/>
    </xf>
    <xf numFmtId="9" fontId="1" fillId="0" borderId="10" xfId="63" applyNumberFormat="1" applyFont="1" applyBorder="1" applyAlignment="1">
      <alignment/>
      <protection/>
    </xf>
    <xf numFmtId="3" fontId="2" fillId="0" borderId="21" xfId="63" applyNumberFormat="1" applyFont="1" applyBorder="1">
      <alignment/>
      <protection/>
    </xf>
    <xf numFmtId="3" fontId="0" fillId="0" borderId="16" xfId="0" applyNumberFormat="1" applyFont="1" applyBorder="1" applyAlignment="1">
      <alignment vertical="center"/>
    </xf>
    <xf numFmtId="0" fontId="11" fillId="0" borderId="27" xfId="68" applyBorder="1">
      <alignment/>
      <protection/>
    </xf>
    <xf numFmtId="0" fontId="1" fillId="0" borderId="27" xfId="0" applyFont="1" applyBorder="1" applyAlignment="1">
      <alignment/>
    </xf>
    <xf numFmtId="0" fontId="14" fillId="0" borderId="27" xfId="62" applyFont="1" applyBorder="1" applyAlignment="1">
      <alignment horizontal="right"/>
      <protection/>
    </xf>
    <xf numFmtId="0" fontId="0" fillId="0" borderId="11" xfId="0" applyBorder="1" applyAlignment="1">
      <alignment horizontal="center" wrapText="1"/>
    </xf>
    <xf numFmtId="3" fontId="1" fillId="0" borderId="11" xfId="63" applyNumberFormat="1" applyFont="1" applyBorder="1" applyAlignment="1">
      <alignment vertical="center"/>
      <protection/>
    </xf>
    <xf numFmtId="0" fontId="3" fillId="0" borderId="11" xfId="63" applyFont="1" applyBorder="1" applyAlignment="1">
      <alignment vertical="center"/>
      <protection/>
    </xf>
    <xf numFmtId="3" fontId="3" fillId="0" borderId="20" xfId="63" applyNumberFormat="1" applyFont="1" applyBorder="1" applyAlignment="1">
      <alignment vertical="center"/>
      <protection/>
    </xf>
    <xf numFmtId="3" fontId="3" fillId="0" borderId="25" xfId="63" applyNumberFormat="1" applyFont="1" applyBorder="1" applyAlignment="1">
      <alignment vertical="center"/>
      <protection/>
    </xf>
    <xf numFmtId="9" fontId="1" fillId="0" borderId="17" xfId="63" applyNumberFormat="1" applyFont="1" applyBorder="1" applyAlignment="1">
      <alignment/>
      <protection/>
    </xf>
    <xf numFmtId="0" fontId="35" fillId="0" borderId="20" xfId="62" applyFont="1" applyBorder="1" applyAlignment="1">
      <alignment vertical="center"/>
      <protection/>
    </xf>
    <xf numFmtId="3" fontId="35" fillId="0" borderId="11" xfId="62" applyNumberFormat="1" applyFont="1" applyBorder="1" applyAlignment="1">
      <alignment vertical="center"/>
      <protection/>
    </xf>
    <xf numFmtId="0" fontId="35" fillId="0" borderId="37" xfId="62" applyFont="1" applyBorder="1" applyAlignment="1">
      <alignment vertical="center"/>
      <protection/>
    </xf>
    <xf numFmtId="3" fontId="38" fillId="0" borderId="37" xfId="62" applyNumberFormat="1" applyFont="1" applyBorder="1">
      <alignment/>
      <protection/>
    </xf>
    <xf numFmtId="0" fontId="65" fillId="0" borderId="13" xfId="63" applyFont="1" applyBorder="1" applyAlignment="1">
      <alignment/>
      <protection/>
    </xf>
    <xf numFmtId="3" fontId="39" fillId="0" borderId="10" xfId="62" applyNumberFormat="1" applyFont="1" applyBorder="1">
      <alignment/>
      <protection/>
    </xf>
    <xf numFmtId="3" fontId="3" fillId="0" borderId="12" xfId="63" applyNumberFormat="1" applyFont="1" applyBorder="1" applyAlignment="1">
      <alignment horizontal="right"/>
      <protection/>
    </xf>
    <xf numFmtId="0" fontId="12" fillId="0" borderId="12" xfId="63" applyFont="1" applyBorder="1" applyAlignment="1">
      <alignment/>
      <protection/>
    </xf>
    <xf numFmtId="0" fontId="58" fillId="0" borderId="13" xfId="63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3" fontId="4" fillId="0" borderId="11" xfId="0" applyNumberFormat="1" applyFont="1" applyBorder="1" applyAlignment="1">
      <alignment horizontal="right"/>
    </xf>
    <xf numFmtId="3" fontId="59" fillId="0" borderId="11" xfId="78" applyNumberFormat="1" applyFont="1" applyBorder="1" applyAlignment="1">
      <alignment horizontal="right"/>
    </xf>
    <xf numFmtId="0" fontId="59" fillId="0" borderId="11" xfId="0" applyFont="1" applyBorder="1" applyAlignment="1">
      <alignment horizontal="left"/>
    </xf>
    <xf numFmtId="9" fontId="1" fillId="0" borderId="14" xfId="0" applyNumberFormat="1" applyFont="1" applyBorder="1" applyAlignment="1">
      <alignment vertical="center"/>
    </xf>
    <xf numFmtId="9" fontId="1" fillId="0" borderId="16" xfId="0" applyNumberFormat="1" applyFont="1" applyBorder="1" applyAlignment="1">
      <alignment vertical="center"/>
    </xf>
    <xf numFmtId="9" fontId="1" fillId="0" borderId="12" xfId="0" applyNumberFormat="1" applyFont="1" applyBorder="1" applyAlignment="1">
      <alignment vertical="center"/>
    </xf>
    <xf numFmtId="3" fontId="14" fillId="0" borderId="13" xfId="68" applyNumberFormat="1" applyFont="1" applyBorder="1">
      <alignment/>
      <protection/>
    </xf>
    <xf numFmtId="3" fontId="0" fillId="0" borderId="13" xfId="0" applyNumberFormat="1" applyBorder="1" applyAlignment="1">
      <alignment vertical="center"/>
    </xf>
    <xf numFmtId="0" fontId="35" fillId="0" borderId="12" xfId="62" applyFont="1" applyBorder="1" applyAlignment="1">
      <alignment vertical="center"/>
      <protection/>
    </xf>
    <xf numFmtId="3" fontId="35" fillId="0" borderId="12" xfId="62" applyNumberFormat="1" applyFont="1" applyBorder="1" applyAlignment="1">
      <alignment vertical="center"/>
      <protection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6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1" xfId="69" applyFont="1" applyBorder="1" applyAlignment="1">
      <alignment horizontal="center" vertical="center" wrapText="1"/>
      <protection/>
    </xf>
    <xf numFmtId="0" fontId="10" fillId="0" borderId="0" xfId="69" applyFont="1" applyAlignment="1">
      <alignment horizontal="center" vertical="center"/>
      <protection/>
    </xf>
    <xf numFmtId="0" fontId="15" fillId="0" borderId="0" xfId="69" applyFont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1" xfId="63" applyFont="1" applyBorder="1" applyAlignment="1">
      <alignment/>
      <protection/>
    </xf>
    <xf numFmtId="9" fontId="2" fillId="0" borderId="16" xfId="63" applyNumberFormat="1" applyFont="1" applyBorder="1" applyAlignment="1">
      <alignment/>
      <protection/>
    </xf>
    <xf numFmtId="0" fontId="40" fillId="0" borderId="32" xfId="62" applyFont="1" applyBorder="1">
      <alignment/>
      <protection/>
    </xf>
    <xf numFmtId="3" fontId="39" fillId="0" borderId="32" xfId="62" applyNumberFormat="1" applyFont="1" applyBorder="1">
      <alignment/>
      <protection/>
    </xf>
    <xf numFmtId="3" fontId="12" fillId="0" borderId="12" xfId="0" applyNumberFormat="1" applyFont="1" applyBorder="1" applyAlignment="1">
      <alignment horizontal="center"/>
    </xf>
    <xf numFmtId="0" fontId="0" fillId="0" borderId="0" xfId="58">
      <alignment/>
      <protection/>
    </xf>
    <xf numFmtId="0" fontId="0" fillId="0" borderId="47" xfId="58" applyBorder="1">
      <alignment/>
      <protection/>
    </xf>
    <xf numFmtId="0" fontId="1" fillId="0" borderId="47" xfId="61" applyFont="1" applyBorder="1" applyAlignment="1">
      <alignment horizontal="right"/>
      <protection/>
    </xf>
    <xf numFmtId="0" fontId="35" fillId="0" borderId="16" xfId="58" applyFont="1" applyBorder="1" applyAlignment="1">
      <alignment horizontal="center"/>
      <protection/>
    </xf>
    <xf numFmtId="0" fontId="66" fillId="0" borderId="21" xfId="58" applyFont="1" applyBorder="1" applyAlignment="1">
      <alignment/>
      <protection/>
    </xf>
    <xf numFmtId="0" fontId="67" fillId="0" borderId="49" xfId="58" applyFont="1" applyBorder="1" applyAlignment="1">
      <alignment/>
      <protection/>
    </xf>
    <xf numFmtId="0" fontId="67" fillId="0" borderId="49" xfId="58" applyFont="1" applyBorder="1" applyAlignment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67" fillId="0" borderId="49" xfId="58" applyFont="1" applyBorder="1">
      <alignment/>
      <protection/>
    </xf>
    <xf numFmtId="0" fontId="67" fillId="0" borderId="46" xfId="58" applyFont="1" applyBorder="1">
      <alignment/>
      <protection/>
    </xf>
    <xf numFmtId="0" fontId="66" fillId="0" borderId="22" xfId="58" applyFont="1" applyBorder="1" applyAlignment="1">
      <alignment vertical="center"/>
      <protection/>
    </xf>
    <xf numFmtId="0" fontId="66" fillId="0" borderId="40" xfId="58" applyFont="1" applyBorder="1">
      <alignment/>
      <protection/>
    </xf>
    <xf numFmtId="3" fontId="34" fillId="0" borderId="16" xfId="58" applyNumberFormat="1" applyFont="1" applyBorder="1">
      <alignment/>
      <protection/>
    </xf>
    <xf numFmtId="3" fontId="34" fillId="0" borderId="40" xfId="58" applyNumberFormat="1" applyFont="1" applyBorder="1">
      <alignment/>
      <protection/>
    </xf>
    <xf numFmtId="0" fontId="66" fillId="0" borderId="21" xfId="58" applyFont="1" applyBorder="1" applyAlignment="1">
      <alignment horizontal="left"/>
      <protection/>
    </xf>
    <xf numFmtId="0" fontId="48" fillId="0" borderId="49" xfId="58" applyFont="1" applyBorder="1">
      <alignment/>
      <protection/>
    </xf>
    <xf numFmtId="0" fontId="48" fillId="0" borderId="46" xfId="58" applyFont="1" applyBorder="1">
      <alignment/>
      <protection/>
    </xf>
    <xf numFmtId="0" fontId="66" fillId="0" borderId="22" xfId="58" applyFont="1" applyBorder="1">
      <alignment/>
      <protection/>
    </xf>
    <xf numFmtId="0" fontId="67" fillId="0" borderId="40" xfId="58" applyFont="1" applyBorder="1">
      <alignment/>
      <protection/>
    </xf>
    <xf numFmtId="0" fontId="0" fillId="0" borderId="0" xfId="58" applyBorder="1">
      <alignment/>
      <protection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4" fillId="0" borderId="0" xfId="6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0" xfId="62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3" fontId="1" fillId="0" borderId="10" xfId="63" applyNumberFormat="1" applyFont="1" applyBorder="1" applyAlignment="1">
      <alignment horizontal="center" vertical="center"/>
      <protection/>
    </xf>
    <xf numFmtId="49" fontId="1" fillId="0" borderId="15" xfId="63" applyNumberFormat="1" applyFont="1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10" fillId="0" borderId="11" xfId="63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wrapText="1"/>
    </xf>
    <xf numFmtId="0" fontId="0" fillId="0" borderId="11" xfId="63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48" fillId="0" borderId="26" xfId="64" applyFont="1" applyBorder="1" applyAlignment="1">
      <alignment/>
      <protection/>
    </xf>
    <xf numFmtId="0" fontId="48" fillId="0" borderId="29" xfId="64" applyFont="1" applyBorder="1" applyAlignment="1">
      <alignment/>
      <protection/>
    </xf>
    <xf numFmtId="0" fontId="34" fillId="0" borderId="11" xfId="64" applyFont="1" applyBorder="1" applyAlignment="1">
      <alignment vertical="center" wrapText="1"/>
      <protection/>
    </xf>
    <xf numFmtId="0" fontId="48" fillId="0" borderId="32" xfId="64" applyFont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34" fillId="0" borderId="26" xfId="64" applyFont="1" applyBorder="1" applyAlignment="1">
      <alignment/>
      <protection/>
    </xf>
    <xf numFmtId="0" fontId="48" fillId="0" borderId="50" xfId="64" applyFont="1" applyBorder="1" applyAlignment="1">
      <alignment vertical="center"/>
      <protection/>
    </xf>
    <xf numFmtId="0" fontId="48" fillId="0" borderId="12" xfId="64" applyFont="1" applyBorder="1" applyAlignment="1">
      <alignment vertical="center"/>
      <protection/>
    </xf>
    <xf numFmtId="0" fontId="48" fillId="0" borderId="11" xfId="64" applyFont="1" applyBorder="1" applyAlignment="1">
      <alignment vertical="center"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/>
      <protection/>
    </xf>
    <xf numFmtId="0" fontId="3" fillId="0" borderId="0" xfId="0" applyFont="1" applyAlignment="1">
      <alignment/>
    </xf>
    <xf numFmtId="0" fontId="34" fillId="0" borderId="10" xfId="64" applyFont="1" applyBorder="1" applyAlignment="1">
      <alignment vertical="center" wrapText="1"/>
      <protection/>
    </xf>
    <xf numFmtId="0" fontId="48" fillId="0" borderId="10" xfId="64" applyFont="1" applyBorder="1" applyAlignment="1">
      <alignment vertical="center"/>
      <protection/>
    </xf>
    <xf numFmtId="0" fontId="0" fillId="0" borderId="42" xfId="0" applyBorder="1" applyAlignment="1">
      <alignment/>
    </xf>
    <xf numFmtId="0" fontId="53" fillId="0" borderId="10" xfId="66" applyFont="1" applyBorder="1" applyAlignment="1">
      <alignment horizontal="center" vertical="center" wrapText="1"/>
      <protection/>
    </xf>
    <xf numFmtId="0" fontId="53" fillId="0" borderId="12" xfId="66" applyFont="1" applyBorder="1" applyAlignment="1">
      <alignment horizontal="center" vertical="center" wrapText="1"/>
      <protection/>
    </xf>
    <xf numFmtId="0" fontId="49" fillId="0" borderId="24" xfId="66" applyFont="1" applyBorder="1" applyAlignment="1">
      <alignment horizontal="center" vertical="center"/>
      <protection/>
    </xf>
    <xf numFmtId="0" fontId="11" fillId="0" borderId="20" xfId="66" applyBorder="1" applyAlignment="1">
      <alignment horizontal="center" vertical="center"/>
      <protection/>
    </xf>
    <xf numFmtId="0" fontId="11" fillId="0" borderId="22" xfId="66" applyBorder="1" applyAlignment="1">
      <alignment horizontal="center" vertical="center"/>
      <protection/>
    </xf>
    <xf numFmtId="0" fontId="54" fillId="0" borderId="51" xfId="66" applyFont="1" applyBorder="1" applyAlignment="1">
      <alignment horizontal="center" vertical="center" wrapText="1"/>
      <protection/>
    </xf>
    <xf numFmtId="0" fontId="54" fillId="0" borderId="52" xfId="66" applyFont="1" applyBorder="1" applyAlignment="1">
      <alignment horizontal="center" vertical="center" wrapText="1"/>
      <protection/>
    </xf>
    <xf numFmtId="0" fontId="54" fillId="0" borderId="0" xfId="66" applyFont="1" applyBorder="1" applyAlignment="1">
      <alignment horizontal="center" vertical="center" wrapText="1"/>
      <protection/>
    </xf>
    <xf numFmtId="0" fontId="54" fillId="0" borderId="31" xfId="66" applyFont="1" applyBorder="1" applyAlignment="1">
      <alignment horizontal="center" vertical="center" wrapText="1"/>
      <protection/>
    </xf>
    <xf numFmtId="0" fontId="55" fillId="0" borderId="0" xfId="66" applyFont="1" applyBorder="1" applyAlignment="1">
      <alignment horizontal="center" vertical="center" wrapText="1"/>
      <protection/>
    </xf>
    <xf numFmtId="0" fontId="55" fillId="0" borderId="31" xfId="66" applyFont="1" applyBorder="1" applyAlignment="1">
      <alignment horizontal="center" vertical="center" wrapText="1"/>
      <protection/>
    </xf>
    <xf numFmtId="0" fontId="55" fillId="0" borderId="47" xfId="66" applyFont="1" applyBorder="1" applyAlignment="1">
      <alignment horizontal="center" vertical="center" wrapText="1"/>
      <protection/>
    </xf>
    <xf numFmtId="0" fontId="55" fillId="0" borderId="40" xfId="66" applyFont="1" applyBorder="1" applyAlignment="1">
      <alignment horizontal="center" vertical="center" wrapText="1"/>
      <protection/>
    </xf>
    <xf numFmtId="0" fontId="49" fillId="0" borderId="10" xfId="66" applyFont="1" applyBorder="1" applyAlignment="1">
      <alignment horizontal="center" vertical="center"/>
      <protection/>
    </xf>
    <xf numFmtId="0" fontId="49" fillId="0" borderId="11" xfId="66" applyFont="1" applyBorder="1" applyAlignment="1">
      <alignment horizontal="center" vertical="center"/>
      <protection/>
    </xf>
    <xf numFmtId="0" fontId="49" fillId="0" borderId="16" xfId="66" applyFont="1" applyBorder="1" applyAlignment="1">
      <alignment horizontal="center" vertical="center"/>
      <protection/>
    </xf>
    <xf numFmtId="0" fontId="49" fillId="0" borderId="19" xfId="6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9" fillId="0" borderId="24" xfId="66" applyFont="1" applyBorder="1" applyAlignment="1">
      <alignment horizontal="center" vertical="center" wrapText="1"/>
      <protection/>
    </xf>
    <xf numFmtId="0" fontId="49" fillId="0" borderId="52" xfId="66" applyFont="1" applyBorder="1" applyAlignment="1">
      <alignment horizontal="center" vertical="center" wrapText="1"/>
      <protection/>
    </xf>
    <xf numFmtId="0" fontId="49" fillId="0" borderId="20" xfId="66" applyFont="1" applyBorder="1" applyAlignment="1">
      <alignment horizontal="center" vertical="center" wrapText="1"/>
      <protection/>
    </xf>
    <xf numFmtId="0" fontId="49" fillId="0" borderId="31" xfId="66" applyFont="1" applyBorder="1" applyAlignment="1">
      <alignment horizontal="center" vertical="center" wrapText="1"/>
      <protection/>
    </xf>
    <xf numFmtId="0" fontId="11" fillId="0" borderId="20" xfId="66" applyBorder="1" applyAlignment="1">
      <alignment horizontal="center" vertical="center" wrapText="1"/>
      <protection/>
    </xf>
    <xf numFmtId="0" fontId="11" fillId="0" borderId="31" xfId="66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9" fillId="0" borderId="23" xfId="66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1" fillId="0" borderId="11" xfId="66" applyBorder="1" applyAlignment="1">
      <alignment horizontal="center" vertical="center"/>
      <protection/>
    </xf>
    <xf numFmtId="0" fontId="11" fillId="0" borderId="16" xfId="66" applyBorder="1" applyAlignment="1">
      <alignment horizontal="center" vertical="center"/>
      <protection/>
    </xf>
    <xf numFmtId="0" fontId="11" fillId="0" borderId="22" xfId="66" applyBorder="1" applyAlignment="1">
      <alignment horizontal="center" vertical="center" wrapText="1"/>
      <protection/>
    </xf>
    <xf numFmtId="0" fontId="11" fillId="0" borderId="40" xfId="66" applyBorder="1" applyAlignment="1">
      <alignment horizontal="center" vertical="center" wrapText="1"/>
      <protection/>
    </xf>
    <xf numFmtId="0" fontId="49" fillId="0" borderId="12" xfId="66" applyFont="1" applyBorder="1" applyAlignment="1">
      <alignment horizontal="center" vertical="center"/>
      <protection/>
    </xf>
    <xf numFmtId="0" fontId="14" fillId="0" borderId="0" xfId="66" applyFont="1" applyAlignment="1">
      <alignment horizontal="center"/>
      <protection/>
    </xf>
    <xf numFmtId="0" fontId="35" fillId="0" borderId="0" xfId="66" applyFont="1" applyAlignment="1">
      <alignment horizontal="center"/>
      <protection/>
    </xf>
    <xf numFmtId="0" fontId="53" fillId="0" borderId="10" xfId="66" applyFont="1" applyBorder="1" applyAlignment="1">
      <alignment horizontal="center" vertical="center"/>
      <protection/>
    </xf>
    <xf numFmtId="0" fontId="53" fillId="0" borderId="12" xfId="66" applyFont="1" applyBorder="1" applyAlignment="1">
      <alignment horizontal="center" vertical="center"/>
      <protection/>
    </xf>
    <xf numFmtId="0" fontId="53" fillId="0" borderId="15" xfId="66" applyFont="1" applyBorder="1" applyAlignment="1">
      <alignment horizontal="center" vertical="center"/>
      <protection/>
    </xf>
    <xf numFmtId="0" fontId="53" fillId="0" borderId="35" xfId="66" applyFont="1" applyBorder="1" applyAlignment="1">
      <alignment horizontal="center" vertical="center"/>
      <protection/>
    </xf>
    <xf numFmtId="0" fontId="53" fillId="0" borderId="23" xfId="66" applyFont="1" applyBorder="1" applyAlignment="1">
      <alignment horizontal="center" vertical="center"/>
      <protection/>
    </xf>
    <xf numFmtId="0" fontId="53" fillId="0" borderId="30" xfId="66" applyFont="1" applyBorder="1" applyAlignment="1">
      <alignment horizontal="center" vertical="center"/>
      <protection/>
    </xf>
    <xf numFmtId="0" fontId="53" fillId="0" borderId="41" xfId="66" applyFont="1" applyBorder="1" applyAlignment="1">
      <alignment horizontal="center" vertical="center"/>
      <protection/>
    </xf>
    <xf numFmtId="0" fontId="53" fillId="0" borderId="27" xfId="66" applyFont="1" applyBorder="1" applyAlignment="1">
      <alignment horizontal="center" vertical="center"/>
      <protection/>
    </xf>
    <xf numFmtId="0" fontId="0" fillId="0" borderId="11" xfId="61" applyBorder="1" applyAlignment="1">
      <alignment/>
      <protection/>
    </xf>
    <xf numFmtId="0" fontId="0" fillId="0" borderId="52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31" xfId="61" applyBorder="1" applyAlignment="1">
      <alignment/>
      <protection/>
    </xf>
    <xf numFmtId="0" fontId="11" fillId="0" borderId="10" xfId="65" applyBorder="1" applyAlignment="1">
      <alignment horizontal="right" vertical="center"/>
      <protection/>
    </xf>
    <xf numFmtId="0" fontId="11" fillId="0" borderId="12" xfId="65" applyBorder="1" applyAlignment="1">
      <alignment horizontal="right" vertical="center"/>
      <protection/>
    </xf>
    <xf numFmtId="0" fontId="14" fillId="0" borderId="10" xfId="65" applyFont="1" applyBorder="1" applyAlignment="1">
      <alignment horizontal="right" vertical="center"/>
      <protection/>
    </xf>
    <xf numFmtId="0" fontId="14" fillId="0" borderId="12" xfId="65" applyFont="1" applyBorder="1" applyAlignment="1">
      <alignment horizontal="right" vertical="center"/>
      <protection/>
    </xf>
    <xf numFmtId="0" fontId="11" fillId="0" borderId="10" xfId="65" applyFont="1" applyBorder="1" applyAlignment="1">
      <alignment wrapText="1"/>
      <protection/>
    </xf>
    <xf numFmtId="0" fontId="11" fillId="0" borderId="12" xfId="65" applyBorder="1" applyAlignment="1">
      <alignment wrapText="1"/>
      <protection/>
    </xf>
    <xf numFmtId="0" fontId="14" fillId="0" borderId="15" xfId="65" applyFont="1" applyBorder="1" applyAlignment="1">
      <alignment/>
      <protection/>
    </xf>
    <xf numFmtId="0" fontId="14" fillId="0" borderId="41" xfId="65" applyFont="1" applyBorder="1" applyAlignment="1">
      <alignment/>
      <protection/>
    </xf>
    <xf numFmtId="0" fontId="14" fillId="0" borderId="35" xfId="65" applyFont="1" applyBorder="1" applyAlignment="1">
      <alignment/>
      <protection/>
    </xf>
    <xf numFmtId="0" fontId="14" fillId="0" borderId="23" xfId="65" applyFont="1" applyBorder="1" applyAlignment="1">
      <alignment/>
      <protection/>
    </xf>
    <xf numFmtId="0" fontId="14" fillId="0" borderId="27" xfId="65" applyFont="1" applyBorder="1" applyAlignment="1">
      <alignment/>
      <protection/>
    </xf>
    <xf numFmtId="0" fontId="14" fillId="0" borderId="30" xfId="65" applyFont="1" applyBorder="1" applyAlignment="1">
      <alignment/>
      <protection/>
    </xf>
    <xf numFmtId="0" fontId="11" fillId="0" borderId="11" xfId="65" applyFont="1" applyBorder="1" applyAlignment="1">
      <alignment/>
      <protection/>
    </xf>
    <xf numFmtId="0" fontId="11" fillId="0" borderId="12" xfId="65" applyBorder="1" applyAlignment="1">
      <alignment/>
      <protection/>
    </xf>
    <xf numFmtId="0" fontId="11" fillId="0" borderId="15" xfId="65" applyFont="1" applyBorder="1" applyAlignment="1">
      <alignment/>
      <protection/>
    </xf>
    <xf numFmtId="0" fontId="11" fillId="0" borderId="41" xfId="65" applyBorder="1" applyAlignment="1">
      <alignment/>
      <protection/>
    </xf>
    <xf numFmtId="0" fontId="11" fillId="0" borderId="35" xfId="65" applyBorder="1" applyAlignment="1">
      <alignment/>
      <protection/>
    </xf>
    <xf numFmtId="0" fontId="11" fillId="0" borderId="23" xfId="65" applyBorder="1" applyAlignment="1">
      <alignment/>
      <protection/>
    </xf>
    <xf numFmtId="0" fontId="11" fillId="0" borderId="27" xfId="65" applyBorder="1" applyAlignment="1">
      <alignment/>
      <protection/>
    </xf>
    <xf numFmtId="0" fontId="11" fillId="0" borderId="30" xfId="65" applyBorder="1" applyAlignment="1">
      <alignment/>
      <protection/>
    </xf>
    <xf numFmtId="0" fontId="11" fillId="0" borderId="11" xfId="65" applyFont="1" applyBorder="1" applyAlignment="1">
      <alignment wrapText="1"/>
      <protection/>
    </xf>
    <xf numFmtId="0" fontId="11" fillId="0" borderId="11" xfId="65" applyBorder="1" applyAlignment="1">
      <alignment wrapText="1"/>
      <protection/>
    </xf>
    <xf numFmtId="0" fontId="3" fillId="0" borderId="0" xfId="59" applyFont="1" applyAlignment="1">
      <alignment horizontal="center"/>
      <protection/>
    </xf>
    <xf numFmtId="0" fontId="11" fillId="0" borderId="0" xfId="65" applyAlignment="1">
      <alignment/>
      <protection/>
    </xf>
    <xf numFmtId="0" fontId="14" fillId="0" borderId="0" xfId="65" applyFont="1" applyAlignment="1">
      <alignment horizontal="center"/>
      <protection/>
    </xf>
    <xf numFmtId="0" fontId="14" fillId="0" borderId="10" xfId="65" applyFont="1" applyBorder="1" applyAlignment="1">
      <alignment vertical="center" wrapText="1"/>
      <protection/>
    </xf>
    <xf numFmtId="0" fontId="11" fillId="0" borderId="0" xfId="65" applyFont="1" applyBorder="1" applyAlignment="1">
      <alignment wrapText="1"/>
      <protection/>
    </xf>
    <xf numFmtId="0" fontId="11" fillId="0" borderId="27" xfId="65" applyBorder="1" applyAlignment="1">
      <alignment wrapText="1"/>
      <protection/>
    </xf>
    <xf numFmtId="0" fontId="14" fillId="0" borderId="26" xfId="65" applyFont="1" applyBorder="1" applyAlignment="1">
      <alignment horizontal="center"/>
      <protection/>
    </xf>
    <xf numFmtId="0" fontId="14" fillId="0" borderId="42" xfId="65" applyFont="1" applyBorder="1" applyAlignment="1">
      <alignment horizontal="center"/>
      <protection/>
    </xf>
    <xf numFmtId="0" fontId="14" fillId="0" borderId="29" xfId="65" applyFont="1" applyBorder="1" applyAlignment="1">
      <alignment horizontal="center"/>
      <protection/>
    </xf>
    <xf numFmtId="0" fontId="11" fillId="0" borderId="10" xfId="65" applyFont="1" applyBorder="1" applyAlignment="1">
      <alignment/>
      <protection/>
    </xf>
    <xf numFmtId="0" fontId="14" fillId="0" borderId="10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1" fillId="0" borderId="42" xfId="65" applyBorder="1" applyAlignment="1">
      <alignment horizontal="center"/>
      <protection/>
    </xf>
    <xf numFmtId="0" fontId="14" fillId="0" borderId="15" xfId="65" applyFont="1" applyBorder="1" applyAlignment="1">
      <alignment vertical="center" wrapText="1"/>
      <protection/>
    </xf>
    <xf numFmtId="0" fontId="14" fillId="0" borderId="41" xfId="65" applyFont="1" applyBorder="1" applyAlignment="1">
      <alignment vertical="center" wrapText="1"/>
      <protection/>
    </xf>
    <xf numFmtId="0" fontId="14" fillId="0" borderId="35" xfId="65" applyFont="1" applyBorder="1" applyAlignment="1">
      <alignment vertical="center" wrapText="1"/>
      <protection/>
    </xf>
    <xf numFmtId="0" fontId="14" fillId="0" borderId="20" xfId="65" applyFont="1" applyBorder="1" applyAlignment="1">
      <alignment vertical="center" wrapText="1"/>
      <protection/>
    </xf>
    <xf numFmtId="0" fontId="14" fillId="0" borderId="0" xfId="65" applyFont="1" applyBorder="1" applyAlignment="1">
      <alignment vertical="center" wrapText="1"/>
      <protection/>
    </xf>
    <xf numFmtId="0" fontId="14" fillId="0" borderId="31" xfId="65" applyFont="1" applyBorder="1" applyAlignment="1">
      <alignment vertical="center" wrapText="1"/>
      <protection/>
    </xf>
    <xf numFmtId="0" fontId="11" fillId="0" borderId="23" xfId="65" applyBorder="1" applyAlignment="1">
      <alignment wrapText="1"/>
      <protection/>
    </xf>
    <xf numFmtId="0" fontId="11" fillId="0" borderId="30" xfId="65" applyBorder="1" applyAlignment="1">
      <alignment wrapText="1"/>
      <protection/>
    </xf>
    <xf numFmtId="0" fontId="62" fillId="0" borderId="0" xfId="58" applyFont="1" applyAlignment="1">
      <alignment horizontal="center" vertical="center"/>
      <protection/>
    </xf>
    <xf numFmtId="0" fontId="14" fillId="0" borderId="0" xfId="70" applyFont="1" applyAlignment="1">
      <alignment horizontal="center" vertical="center"/>
      <protection/>
    </xf>
    <xf numFmtId="0" fontId="15" fillId="0" borderId="26" xfId="70" applyFont="1" applyBorder="1" applyAlignment="1">
      <alignment horizontal="center" vertical="center"/>
      <protection/>
    </xf>
    <xf numFmtId="0" fontId="15" fillId="0" borderId="29" xfId="70" applyFont="1" applyBorder="1" applyAlignment="1">
      <alignment horizontal="center" vertical="center"/>
      <protection/>
    </xf>
    <xf numFmtId="0" fontId="15" fillId="0" borderId="41" xfId="70" applyFont="1" applyBorder="1" applyAlignment="1">
      <alignment horizontal="center" vertical="center"/>
      <protection/>
    </xf>
    <xf numFmtId="0" fontId="15" fillId="0" borderId="27" xfId="70" applyFont="1" applyBorder="1" applyAlignment="1">
      <alignment horizontal="center" vertical="center"/>
      <protection/>
    </xf>
    <xf numFmtId="0" fontId="14" fillId="0" borderId="10" xfId="70" applyFont="1" applyBorder="1" applyAlignment="1">
      <alignment horizontal="center" vertical="center"/>
      <protection/>
    </xf>
    <xf numFmtId="0" fontId="14" fillId="0" borderId="12" xfId="70" applyFont="1" applyBorder="1" applyAlignment="1">
      <alignment horizontal="center" vertical="center"/>
      <protection/>
    </xf>
    <xf numFmtId="0" fontId="47" fillId="0" borderId="0" xfId="68" applyFont="1" applyAlignment="1">
      <alignment horizontal="center" vertical="center"/>
      <protection/>
    </xf>
    <xf numFmtId="0" fontId="50" fillId="0" borderId="0" xfId="68" applyFont="1" applyAlignment="1">
      <alignment horizontal="center" vertical="center"/>
      <protection/>
    </xf>
    <xf numFmtId="0" fontId="43" fillId="0" borderId="53" xfId="68" applyFont="1" applyBorder="1" applyAlignment="1">
      <alignment horizontal="center" vertical="center" wrapText="1"/>
      <protection/>
    </xf>
    <xf numFmtId="0" fontId="43" fillId="0" borderId="54" xfId="68" applyFont="1" applyBorder="1" applyAlignment="1">
      <alignment horizontal="center" vertical="center" wrapText="1"/>
      <protection/>
    </xf>
    <xf numFmtId="0" fontId="43" fillId="0" borderId="55" xfId="68" applyFont="1" applyBorder="1" applyAlignment="1">
      <alignment horizontal="center" vertical="center" wrapText="1"/>
      <protection/>
    </xf>
    <xf numFmtId="0" fontId="43" fillId="0" borderId="56" xfId="68" applyFont="1" applyBorder="1" applyAlignment="1">
      <alignment horizontal="center" vertical="center" wrapText="1"/>
      <protection/>
    </xf>
    <xf numFmtId="0" fontId="43" fillId="0" borderId="57" xfId="68" applyFont="1" applyBorder="1" applyAlignment="1">
      <alignment horizontal="center" vertical="center" wrapText="1"/>
      <protection/>
    </xf>
    <xf numFmtId="0" fontId="43" fillId="0" borderId="58" xfId="68" applyFont="1" applyBorder="1" applyAlignment="1">
      <alignment horizontal="center" vertical="center" wrapText="1"/>
      <protection/>
    </xf>
    <xf numFmtId="0" fontId="43" fillId="0" borderId="59" xfId="68" applyFont="1" applyBorder="1" applyAlignment="1">
      <alignment horizontal="center" vertical="center" wrapText="1"/>
      <protection/>
    </xf>
    <xf numFmtId="0" fontId="43" fillId="0" borderId="60" xfId="68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4" fillId="0" borderId="10" xfId="68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43" fillId="0" borderId="61" xfId="68" applyFont="1" applyBorder="1" applyAlignment="1">
      <alignment horizontal="center" vertical="center" wrapText="1"/>
      <protection/>
    </xf>
    <xf numFmtId="0" fontId="43" fillId="0" borderId="62" xfId="68" applyFont="1" applyBorder="1" applyAlignment="1">
      <alignment horizontal="center" vertical="center" wrapText="1"/>
      <protection/>
    </xf>
    <xf numFmtId="0" fontId="43" fillId="0" borderId="57" xfId="68" applyFont="1" applyFill="1" applyBorder="1" applyAlignment="1">
      <alignment horizontal="center" vertical="center" wrapText="1"/>
      <protection/>
    </xf>
    <xf numFmtId="0" fontId="43" fillId="0" borderId="58" xfId="68" applyFont="1" applyFill="1" applyBorder="1" applyAlignment="1">
      <alignment horizontal="center" vertical="center" wrapText="1"/>
      <protection/>
    </xf>
    <xf numFmtId="0" fontId="43" fillId="0" borderId="13" xfId="68" applyFont="1" applyFill="1" applyBorder="1" applyAlignment="1">
      <alignment horizontal="center" vertical="center" wrapText="1"/>
      <protection/>
    </xf>
    <xf numFmtId="0" fontId="14" fillId="0" borderId="0" xfId="68" applyFont="1" applyAlignment="1">
      <alignment horizontal="center" vertical="center" wrapText="1"/>
      <protection/>
    </xf>
    <xf numFmtId="0" fontId="42" fillId="0" borderId="0" xfId="68" applyFont="1" applyAlignment="1">
      <alignment horizontal="center" vertical="center"/>
      <protection/>
    </xf>
    <xf numFmtId="0" fontId="42" fillId="0" borderId="0" xfId="68" applyFont="1" applyAlignment="1">
      <alignment horizontal="center"/>
      <protection/>
    </xf>
    <xf numFmtId="0" fontId="43" fillId="0" borderId="10" xfId="68" applyFont="1" applyFill="1" applyBorder="1" applyAlignment="1">
      <alignment horizontal="center" vertical="center" wrapText="1"/>
      <protection/>
    </xf>
    <xf numFmtId="0" fontId="43" fillId="0" borderId="12" xfId="68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8" fillId="0" borderId="10" xfId="58" applyNumberFormat="1" applyFont="1" applyBorder="1" applyAlignment="1">
      <alignment vertical="center"/>
      <protection/>
    </xf>
    <xf numFmtId="3" fontId="48" fillId="0" borderId="12" xfId="57" applyNumberFormat="1" applyFont="1" applyBorder="1" applyAlignment="1">
      <alignment vertical="center"/>
      <protection/>
    </xf>
    <xf numFmtId="3" fontId="34" fillId="0" borderId="10" xfId="58" applyNumberFormat="1" applyFont="1" applyBorder="1" applyAlignment="1">
      <alignment vertical="center"/>
      <protection/>
    </xf>
    <xf numFmtId="3" fontId="34" fillId="0" borderId="12" xfId="58" applyNumberFormat="1" applyFont="1" applyBorder="1" applyAlignment="1">
      <alignment vertical="center"/>
      <protection/>
    </xf>
    <xf numFmtId="0" fontId="37" fillId="0" borderId="15" xfId="58" applyFont="1" applyBorder="1" applyAlignment="1">
      <alignment horizontal="left" vertical="center" wrapText="1"/>
      <protection/>
    </xf>
    <xf numFmtId="0" fontId="37" fillId="0" borderId="35" xfId="57" applyFont="1" applyBorder="1" applyAlignment="1">
      <alignment vertical="center" wrapText="1"/>
      <protection/>
    </xf>
    <xf numFmtId="0" fontId="37" fillId="0" borderId="23" xfId="57" applyFont="1" applyBorder="1" applyAlignment="1">
      <alignment vertical="center" wrapText="1"/>
      <protection/>
    </xf>
    <xf numFmtId="0" fontId="37" fillId="0" borderId="30" xfId="57" applyFont="1" applyBorder="1" applyAlignment="1">
      <alignment vertical="center" wrapText="1"/>
      <protection/>
    </xf>
    <xf numFmtId="3" fontId="48" fillId="0" borderId="11" xfId="58" applyNumberFormat="1" applyFont="1" applyBorder="1" applyAlignment="1">
      <alignment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5" fillId="0" borderId="22" xfId="58" applyFont="1" applyBorder="1" applyAlignment="1">
      <alignment horizontal="center"/>
      <protection/>
    </xf>
    <xf numFmtId="0" fontId="35" fillId="0" borderId="40" xfId="58" applyFont="1" applyBorder="1" applyAlignment="1">
      <alignment horizontal="center"/>
      <protection/>
    </xf>
    <xf numFmtId="0" fontId="37" fillId="0" borderId="20" xfId="58" applyFont="1" applyBorder="1" applyAlignment="1">
      <alignment horizontal="left" vertical="center" wrapText="1"/>
      <protection/>
    </xf>
    <xf numFmtId="0" fontId="37" fillId="0" borderId="31" xfId="57" applyFont="1" applyBorder="1" applyAlignment="1">
      <alignment horizontal="left" vertical="center" wrapText="1"/>
      <protection/>
    </xf>
    <xf numFmtId="0" fontId="37" fillId="0" borderId="23" xfId="57" applyFont="1" applyBorder="1" applyAlignment="1">
      <alignment horizontal="left" vertical="center" wrapText="1"/>
      <protection/>
    </xf>
    <xf numFmtId="0" fontId="37" fillId="0" borderId="30" xfId="57" applyFont="1" applyBorder="1" applyAlignment="1">
      <alignment horizontal="left" vertical="center" wrapText="1"/>
      <protection/>
    </xf>
    <xf numFmtId="3" fontId="34" fillId="0" borderId="11" xfId="58" applyNumberFormat="1" applyFont="1" applyBorder="1" applyAlignment="1">
      <alignment vertical="center"/>
      <protection/>
    </xf>
    <xf numFmtId="0" fontId="37" fillId="0" borderId="35" xfId="57" applyFont="1" applyBorder="1" applyAlignment="1">
      <alignment horizontal="left" vertical="center" wrapText="1"/>
      <protection/>
    </xf>
    <xf numFmtId="0" fontId="37" fillId="0" borderId="15" xfId="58" applyFont="1" applyBorder="1" applyAlignment="1">
      <alignment vertical="center" wrapText="1"/>
      <protection/>
    </xf>
    <xf numFmtId="0" fontId="37" fillId="0" borderId="20" xfId="58" applyFont="1" applyBorder="1" applyAlignment="1">
      <alignment vertical="center" wrapText="1"/>
      <protection/>
    </xf>
    <xf numFmtId="0" fontId="37" fillId="0" borderId="31" xfId="57" applyFont="1" applyBorder="1" applyAlignment="1">
      <alignment vertical="center" wrapText="1"/>
      <protection/>
    </xf>
    <xf numFmtId="3" fontId="48" fillId="0" borderId="12" xfId="58" applyNumberFormat="1" applyFont="1" applyBorder="1" applyAlignment="1">
      <alignment vertical="center"/>
      <protection/>
    </xf>
    <xf numFmtId="3" fontId="11" fillId="0" borderId="12" xfId="57" applyNumberFormat="1" applyFont="1" applyBorder="1" applyAlignment="1">
      <alignment vertical="center"/>
      <protection/>
    </xf>
    <xf numFmtId="0" fontId="37" fillId="0" borderId="22" xfId="57" applyFont="1" applyBorder="1" applyAlignment="1">
      <alignment vertical="center" wrapText="1"/>
      <protection/>
    </xf>
    <xf numFmtId="0" fontId="37" fillId="0" borderId="40" xfId="57" applyFont="1" applyBorder="1" applyAlignment="1">
      <alignment vertical="center" wrapText="1"/>
      <protection/>
    </xf>
    <xf numFmtId="3" fontId="48" fillId="0" borderId="16" xfId="57" applyNumberFormat="1" applyFont="1" applyBorder="1" applyAlignment="1">
      <alignment vertical="center"/>
      <protection/>
    </xf>
    <xf numFmtId="3" fontId="34" fillId="0" borderId="16" xfId="58" applyNumberFormat="1" applyFont="1" applyBorder="1" applyAlignment="1">
      <alignment vertical="center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007eredetiköltségvetés" xfId="58"/>
    <cellStyle name="Normál_2008évivéglegesköltségvetésfebr13" xfId="59"/>
    <cellStyle name="Normál_20097-11-igmellékelt" xfId="60"/>
    <cellStyle name="Normál_2010koltsegvetesjan13" xfId="61"/>
    <cellStyle name="Normál_2011müködésifelhalmérlegfebr17" xfId="62"/>
    <cellStyle name="Normál_2012éviköltségvetésjan19este" xfId="63"/>
    <cellStyle name="Normál_2012koncepcióhozhitel állomány" xfId="64"/>
    <cellStyle name="Normál_2012létszám tábla" xfId="65"/>
    <cellStyle name="Normál_eus tábla" xfId="66"/>
    <cellStyle name="Normal_KARSZJ3" xfId="67"/>
    <cellStyle name="Normál_Kötelző feladatok" xfId="68"/>
    <cellStyle name="Normál_közterület" xfId="69"/>
    <cellStyle name="Normál_közvetett támogatás" xfId="70"/>
    <cellStyle name="Normal_KTRSZJ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B43">
      <selection activeCell="D35" sqref="D35"/>
    </sheetView>
  </sheetViews>
  <sheetFormatPr defaultColWidth="9.00390625" defaultRowHeight="12.75"/>
  <cols>
    <col min="1" max="1" width="52.75390625" style="277" customWidth="1"/>
    <col min="2" max="4" width="11.375" style="277" customWidth="1"/>
    <col min="5" max="5" width="51.875" style="277" customWidth="1"/>
    <col min="6" max="6" width="11.125" style="277" customWidth="1"/>
    <col min="7" max="7" width="12.625" style="277" customWidth="1"/>
    <col min="8" max="8" width="11.25390625" style="277" customWidth="1"/>
    <col min="9" max="16384" width="9.125" style="277" customWidth="1"/>
  </cols>
  <sheetData>
    <row r="1" spans="1:6" ht="12.75">
      <c r="A1" s="1101" t="s">
        <v>432</v>
      </c>
      <c r="B1" s="1102"/>
      <c r="C1" s="1102"/>
      <c r="D1" s="1102"/>
      <c r="E1" s="1102"/>
      <c r="F1" s="1102"/>
    </row>
    <row r="2" spans="1:6" ht="12.75">
      <c r="A2" s="1101" t="s">
        <v>433</v>
      </c>
      <c r="B2" s="1102"/>
      <c r="C2" s="1102"/>
      <c r="D2" s="1102"/>
      <c r="E2" s="1102"/>
      <c r="F2" s="1102"/>
    </row>
    <row r="3" spans="1:8" ht="9" customHeight="1">
      <c r="A3" s="658"/>
      <c r="B3" s="658"/>
      <c r="C3" s="658"/>
      <c r="D3" s="658"/>
      <c r="E3" s="658"/>
      <c r="F3" s="659"/>
      <c r="G3" s="659"/>
      <c r="H3" s="1026" t="s">
        <v>705</v>
      </c>
    </row>
    <row r="4" spans="1:8" ht="12.75" customHeight="1">
      <c r="A4" s="1103" t="s">
        <v>793</v>
      </c>
      <c r="B4" s="1103" t="s">
        <v>457</v>
      </c>
      <c r="C4" s="1099" t="s">
        <v>991</v>
      </c>
      <c r="D4" s="1099" t="s">
        <v>756</v>
      </c>
      <c r="E4" s="1103" t="s">
        <v>794</v>
      </c>
      <c r="F4" s="1103" t="s">
        <v>457</v>
      </c>
      <c r="G4" s="1099" t="s">
        <v>991</v>
      </c>
      <c r="H4" s="1099" t="s">
        <v>756</v>
      </c>
    </row>
    <row r="5" spans="1:8" ht="24.75" customHeight="1" thickBot="1">
      <c r="A5" s="1104"/>
      <c r="B5" s="1104"/>
      <c r="C5" s="1100"/>
      <c r="D5" s="1100"/>
      <c r="E5" s="1104"/>
      <c r="F5" s="1104"/>
      <c r="G5" s="1100"/>
      <c r="H5" s="1100"/>
    </row>
    <row r="6" spans="1:11" s="409" customFormat="1" ht="12.75" thickTop="1">
      <c r="A6" s="447"/>
      <c r="B6" s="440"/>
      <c r="C6" s="786"/>
      <c r="D6" s="786"/>
      <c r="E6" s="456" t="s">
        <v>795</v>
      </c>
      <c r="F6" s="448">
        <f>SUM('1c.mell '!C171)</f>
        <v>2603713</v>
      </c>
      <c r="G6" s="448">
        <f>SUM('1c.mell '!D171)</f>
        <v>2754125</v>
      </c>
      <c r="H6" s="448">
        <f>SUM('1c.mell '!E171)</f>
        <v>2811093</v>
      </c>
      <c r="I6" s="408"/>
      <c r="J6" s="408"/>
      <c r="K6" s="408"/>
    </row>
    <row r="7" spans="1:11" s="409" customFormat="1" ht="12">
      <c r="A7" s="759" t="s">
        <v>263</v>
      </c>
      <c r="B7" s="432">
        <f>SUM('1b.mell '!C251)</f>
        <v>1267600</v>
      </c>
      <c r="C7" s="432">
        <f>SUM('1b.mell '!D251)</f>
        <v>1267600</v>
      </c>
      <c r="D7" s="432">
        <f>SUM('1b.mell '!E251)</f>
        <v>1267600</v>
      </c>
      <c r="E7" s="457" t="s">
        <v>934</v>
      </c>
      <c r="F7" s="432">
        <f>SUM('1c.mell '!C172)</f>
        <v>665896</v>
      </c>
      <c r="G7" s="432">
        <f>SUM('1c.mell '!D172)</f>
        <v>713095</v>
      </c>
      <c r="H7" s="432">
        <f>SUM('1c.mell '!E172)</f>
        <v>733008</v>
      </c>
      <c r="I7" s="408"/>
      <c r="J7" s="408"/>
      <c r="K7" s="408"/>
    </row>
    <row r="8" spans="1:11" s="409" customFormat="1" ht="12">
      <c r="A8" s="759" t="s">
        <v>193</v>
      </c>
      <c r="B8" s="432">
        <f>SUM('1b.mell '!C67)</f>
        <v>128469</v>
      </c>
      <c r="C8" s="432">
        <f>SUM('1b.mell '!D67)</f>
        <v>174994</v>
      </c>
      <c r="D8" s="432">
        <f>SUM('1b.mell '!E67)</f>
        <v>217180</v>
      </c>
      <c r="E8" s="430" t="s">
        <v>796</v>
      </c>
      <c r="F8" s="432">
        <f>SUM('1c.mell '!C173)</f>
        <v>5255237</v>
      </c>
      <c r="G8" s="432">
        <f>SUM('1c.mell '!D173)</f>
        <v>5555027</v>
      </c>
      <c r="H8" s="432">
        <f>SUM('1c.mell '!E173)</f>
        <v>5769161</v>
      </c>
      <c r="I8" s="408"/>
      <c r="J8" s="408"/>
      <c r="K8" s="408"/>
    </row>
    <row r="9" spans="1:11" s="409" customFormat="1" ht="12">
      <c r="A9" s="759" t="s">
        <v>947</v>
      </c>
      <c r="B9" s="432"/>
      <c r="C9" s="432">
        <f>SUM('1b.mell '!D252)</f>
        <v>120754</v>
      </c>
      <c r="D9" s="432">
        <f>SUM('1b.mell '!E252)</f>
        <v>200304</v>
      </c>
      <c r="E9" s="430" t="s">
        <v>963</v>
      </c>
      <c r="F9" s="432">
        <f>SUM('1c.mell '!C174)</f>
        <v>1097982</v>
      </c>
      <c r="G9" s="432">
        <f>SUM('1c.mell '!D174)</f>
        <v>1097564</v>
      </c>
      <c r="H9" s="432">
        <f>SUM('1c.mell '!E174)</f>
        <v>817702</v>
      </c>
      <c r="I9" s="408"/>
      <c r="J9" s="408"/>
      <c r="K9" s="408"/>
    </row>
    <row r="10" spans="1:11" s="409" customFormat="1" ht="12">
      <c r="A10" s="415" t="s">
        <v>189</v>
      </c>
      <c r="B10" s="435">
        <f>SUM('1b.mell '!C254)</f>
        <v>0</v>
      </c>
      <c r="C10" s="435">
        <f>SUM('1b.mell '!D254)</f>
        <v>8243</v>
      </c>
      <c r="D10" s="435">
        <f>SUM('1b.mell '!E254)</f>
        <v>25812</v>
      </c>
      <c r="E10" s="430" t="s">
        <v>463</v>
      </c>
      <c r="F10" s="432">
        <f>SUM('1c.mell '!C175)</f>
        <v>3500</v>
      </c>
      <c r="G10" s="432">
        <f>SUM('1c.mell '!D175)</f>
        <v>6750</v>
      </c>
      <c r="H10" s="432">
        <f>SUM('1c.mell '!E175)</f>
        <v>7576</v>
      </c>
      <c r="I10" s="408"/>
      <c r="J10" s="408"/>
      <c r="K10" s="408"/>
    </row>
    <row r="11" spans="1:11" s="409" customFormat="1" ht="12">
      <c r="A11" s="1037" t="s">
        <v>874</v>
      </c>
      <c r="B11" s="435"/>
      <c r="C11" s="435"/>
      <c r="D11" s="435">
        <f>SUM('1b.mell '!E255)</f>
        <v>25000</v>
      </c>
      <c r="E11" s="430" t="s">
        <v>933</v>
      </c>
      <c r="F11" s="432">
        <f>SUM('1c.mell '!C176)</f>
        <v>101664</v>
      </c>
      <c r="G11" s="432">
        <f>SUM('1c.mell '!D176)</f>
        <v>217899</v>
      </c>
      <c r="H11" s="432">
        <f>SUM('1c.mell '!E176)</f>
        <v>384948</v>
      </c>
      <c r="I11" s="408"/>
      <c r="J11" s="408"/>
      <c r="K11" s="408"/>
    </row>
    <row r="12" spans="1:11" s="409" customFormat="1" ht="12">
      <c r="A12" s="447" t="s">
        <v>103</v>
      </c>
      <c r="B12" s="435"/>
      <c r="C12" s="435"/>
      <c r="D12" s="435">
        <f>SUM('1b.mell '!E256)</f>
        <v>0</v>
      </c>
      <c r="E12" s="430" t="s">
        <v>105</v>
      </c>
      <c r="F12" s="432"/>
      <c r="G12" s="432"/>
      <c r="H12" s="432">
        <f>SUM('1c.mell '!E179)</f>
        <v>1300</v>
      </c>
      <c r="I12" s="408"/>
      <c r="J12" s="408"/>
      <c r="K12" s="408"/>
    </row>
    <row r="13" spans="1:11" s="409" customFormat="1" ht="12">
      <c r="A13" s="415" t="s">
        <v>925</v>
      </c>
      <c r="B13" s="435"/>
      <c r="C13" s="435"/>
      <c r="D13" s="435">
        <f>SUM('1b.mell '!E257)</f>
        <v>5100</v>
      </c>
      <c r="E13" s="430"/>
      <c r="F13" s="432"/>
      <c r="G13" s="432"/>
      <c r="H13" s="432"/>
      <c r="I13" s="408"/>
      <c r="J13" s="408"/>
      <c r="K13" s="408"/>
    </row>
    <row r="14" spans="1:11" s="409" customFormat="1" ht="12">
      <c r="A14" s="415" t="s">
        <v>388</v>
      </c>
      <c r="B14" s="435">
        <f>SUM(B15:B21)</f>
        <v>7895654</v>
      </c>
      <c r="C14" s="435">
        <f>SUM(C15:C21)</f>
        <v>7130654</v>
      </c>
      <c r="D14" s="435">
        <f>SUM(D15:D22)</f>
        <v>7149456</v>
      </c>
      <c r="E14" s="430"/>
      <c r="F14" s="432"/>
      <c r="G14" s="432"/>
      <c r="H14" s="432"/>
      <c r="I14" s="408"/>
      <c r="J14" s="408"/>
      <c r="K14" s="408"/>
    </row>
    <row r="15" spans="1:11" s="409" customFormat="1" ht="12">
      <c r="A15" s="418" t="s">
        <v>809</v>
      </c>
      <c r="B15" s="432">
        <f>SUM('1b.mell '!C242)</f>
        <v>6557164</v>
      </c>
      <c r="C15" s="432">
        <f>SUM('1b.mell '!D242)</f>
        <v>6537164</v>
      </c>
      <c r="D15" s="432">
        <f>SUM('1b.mell '!E242)</f>
        <v>6537164</v>
      </c>
      <c r="E15" s="430"/>
      <c r="F15" s="432"/>
      <c r="G15" s="432"/>
      <c r="H15" s="432"/>
      <c r="I15" s="408"/>
      <c r="J15" s="408"/>
      <c r="K15" s="408"/>
    </row>
    <row r="16" spans="1:11" s="409" customFormat="1" ht="12">
      <c r="A16" s="418" t="s">
        <v>811</v>
      </c>
      <c r="B16" s="432"/>
      <c r="C16" s="432">
        <f>SUM('1b.mell '!D243)</f>
        <v>20000</v>
      </c>
      <c r="D16" s="432">
        <f>SUM('1b.mell '!E243)</f>
        <v>20000</v>
      </c>
      <c r="E16" s="438"/>
      <c r="F16" s="1038"/>
      <c r="G16" s="439"/>
      <c r="H16" s="439"/>
      <c r="I16" s="408"/>
      <c r="J16" s="408"/>
      <c r="K16" s="408"/>
    </row>
    <row r="17" spans="1:11" s="409" customFormat="1" ht="12">
      <c r="A17" s="418" t="s">
        <v>819</v>
      </c>
      <c r="B17" s="432">
        <f>SUM('1b.mell '!C244)</f>
        <v>170000</v>
      </c>
      <c r="C17" s="432">
        <f>SUM('1b.mell '!D244)</f>
        <v>170000</v>
      </c>
      <c r="D17" s="432">
        <f>SUM('1b.mell '!E244)</f>
        <v>170000</v>
      </c>
      <c r="E17" s="438"/>
      <c r="F17" s="1038"/>
      <c r="G17" s="439"/>
      <c r="H17" s="439"/>
      <c r="I17" s="408"/>
      <c r="J17" s="408"/>
      <c r="K17" s="408"/>
    </row>
    <row r="18" spans="1:11" s="409" customFormat="1" ht="12">
      <c r="A18" s="418" t="s">
        <v>943</v>
      </c>
      <c r="B18" s="432">
        <f>SUM('1b.mell '!C246)</f>
        <v>765000</v>
      </c>
      <c r="C18" s="432">
        <f>SUM('1b.mell '!D246)</f>
        <v>0</v>
      </c>
      <c r="D18" s="432">
        <f>SUM('1b.mell '!E246)</f>
        <v>0</v>
      </c>
      <c r="E18" s="438"/>
      <c r="F18" s="1038"/>
      <c r="G18" s="439"/>
      <c r="H18" s="439"/>
      <c r="I18" s="408"/>
      <c r="J18" s="408"/>
      <c r="K18" s="408"/>
    </row>
    <row r="19" spans="1:11" s="409" customFormat="1" ht="12">
      <c r="A19" s="418" t="s">
        <v>904</v>
      </c>
      <c r="B19" s="432">
        <f>SUM('1b.mell '!C245)</f>
        <v>403490</v>
      </c>
      <c r="C19" s="432">
        <f>SUM('1b.mell '!D245)</f>
        <v>399290</v>
      </c>
      <c r="D19" s="432">
        <f>SUM('1b.mell '!E245)</f>
        <v>399677</v>
      </c>
      <c r="E19" s="438"/>
      <c r="F19" s="432"/>
      <c r="G19" s="439"/>
      <c r="H19" s="439"/>
      <c r="I19" s="408"/>
      <c r="J19" s="408"/>
      <c r="K19" s="408"/>
    </row>
    <row r="20" spans="1:11" s="409" customFormat="1" ht="12">
      <c r="A20" s="418" t="s">
        <v>817</v>
      </c>
      <c r="B20" s="432">
        <f>SUM('1b.mell '!C247)</f>
        <v>0</v>
      </c>
      <c r="C20" s="432">
        <f>SUM('1b.mell '!D247)</f>
        <v>4000</v>
      </c>
      <c r="D20" s="432">
        <f>SUM('1b.mell '!E247)</f>
        <v>18415</v>
      </c>
      <c r="E20" s="421"/>
      <c r="F20" s="422"/>
      <c r="G20" s="422"/>
      <c r="H20" s="422"/>
      <c r="I20" s="408"/>
      <c r="J20" s="408"/>
      <c r="K20" s="408"/>
    </row>
    <row r="21" spans="1:11" s="409" customFormat="1" ht="12">
      <c r="A21" s="418" t="s">
        <v>818</v>
      </c>
      <c r="B21" s="432">
        <f>SUM('1b.mell '!C248)</f>
        <v>0</v>
      </c>
      <c r="C21" s="432">
        <f>SUM('1b.mell '!D248)</f>
        <v>200</v>
      </c>
      <c r="D21" s="432">
        <f>SUM('1b.mell '!E248)</f>
        <v>200</v>
      </c>
      <c r="E21" s="410"/>
      <c r="F21" s="423"/>
      <c r="G21" s="423"/>
      <c r="H21" s="423"/>
      <c r="I21" s="408"/>
      <c r="J21" s="408"/>
      <c r="K21" s="408"/>
    </row>
    <row r="22" spans="1:11" s="409" customFormat="1" ht="12">
      <c r="A22" s="418" t="s">
        <v>712</v>
      </c>
      <c r="B22" s="432"/>
      <c r="C22" s="432"/>
      <c r="D22" s="432">
        <f>SUM('1b.mell '!E249)</f>
        <v>4000</v>
      </c>
      <c r="E22" s="410"/>
      <c r="F22" s="423"/>
      <c r="G22" s="423"/>
      <c r="H22" s="423"/>
      <c r="I22" s="408"/>
      <c r="J22" s="408"/>
      <c r="K22" s="408"/>
    </row>
    <row r="23" spans="1:11" s="409" customFormat="1" ht="12">
      <c r="A23" s="415" t="s">
        <v>680</v>
      </c>
      <c r="B23" s="435">
        <f>SUM(B24:B31)</f>
        <v>1755265</v>
      </c>
      <c r="C23" s="435">
        <f>SUM(C24:C31)</f>
        <v>2959316</v>
      </c>
      <c r="D23" s="435">
        <f>SUM(D24:D31)</f>
        <v>3011328</v>
      </c>
      <c r="E23" s="410"/>
      <c r="F23" s="423"/>
      <c r="G23" s="423"/>
      <c r="H23" s="423"/>
      <c r="I23" s="408"/>
      <c r="J23" s="408"/>
      <c r="K23" s="408"/>
    </row>
    <row r="24" spans="1:11" s="409" customFormat="1" ht="12">
      <c r="A24" s="418" t="s">
        <v>861</v>
      </c>
      <c r="B24" s="432">
        <f>SUM('1b.mell '!C232)</f>
        <v>723560</v>
      </c>
      <c r="C24" s="432">
        <f>SUM('1b.mell '!D232)</f>
        <v>723560</v>
      </c>
      <c r="D24" s="432">
        <f>SUM('1b.mell '!E232)</f>
        <v>718163</v>
      </c>
      <c r="E24" s="410"/>
      <c r="F24" s="423"/>
      <c r="G24" s="423"/>
      <c r="H24" s="423"/>
      <c r="I24" s="408"/>
      <c r="J24" s="408"/>
      <c r="K24" s="408"/>
    </row>
    <row r="25" spans="1:11" s="409" customFormat="1" ht="12">
      <c r="A25" s="418" t="s">
        <v>929</v>
      </c>
      <c r="B25" s="432">
        <f>SUM('1b.mell '!C234)</f>
        <v>223272</v>
      </c>
      <c r="C25" s="432">
        <f>SUM('1b.mell '!D234)</f>
        <v>223272</v>
      </c>
      <c r="D25" s="432">
        <f>SUM('1b.mell '!E234)</f>
        <v>230178</v>
      </c>
      <c r="E25" s="410"/>
      <c r="F25" s="423"/>
      <c r="G25" s="423"/>
      <c r="H25" s="423"/>
      <c r="I25" s="408"/>
      <c r="J25" s="408"/>
      <c r="K25" s="408"/>
    </row>
    <row r="26" spans="1:11" s="409" customFormat="1" ht="12">
      <c r="A26" s="418" t="s">
        <v>862</v>
      </c>
      <c r="B26" s="432">
        <f>SUM('1b.mell '!C235)</f>
        <v>56406</v>
      </c>
      <c r="C26" s="432">
        <f>SUM('1b.mell '!D235)</f>
        <v>821406</v>
      </c>
      <c r="D26" s="432">
        <f>SUM('1b.mell '!E235)</f>
        <v>826360</v>
      </c>
      <c r="E26" s="410"/>
      <c r="F26" s="423"/>
      <c r="G26" s="423"/>
      <c r="H26" s="423"/>
      <c r="I26" s="408"/>
      <c r="J26" s="408"/>
      <c r="K26" s="408"/>
    </row>
    <row r="27" spans="1:11" s="409" customFormat="1" ht="12">
      <c r="A27" s="415" t="s">
        <v>102</v>
      </c>
      <c r="B27" s="432"/>
      <c r="C27" s="432"/>
      <c r="D27" s="435">
        <f>SUM('1b.mell '!E237)</f>
        <v>4433</v>
      </c>
      <c r="E27" s="410"/>
      <c r="F27" s="423"/>
      <c r="G27" s="423"/>
      <c r="H27" s="423"/>
      <c r="I27" s="408"/>
      <c r="J27" s="408"/>
      <c r="K27" s="408"/>
    </row>
    <row r="28" spans="1:11" s="409" customFormat="1" ht="12">
      <c r="A28" s="415" t="s">
        <v>943</v>
      </c>
      <c r="B28" s="432"/>
      <c r="C28" s="432"/>
      <c r="D28" s="435">
        <f>SUM('1b.mell '!E233)</f>
        <v>25688</v>
      </c>
      <c r="E28" s="410"/>
      <c r="F28" s="423"/>
      <c r="G28" s="423"/>
      <c r="H28" s="423"/>
      <c r="I28" s="408"/>
      <c r="J28" s="408"/>
      <c r="K28" s="408"/>
    </row>
    <row r="29" spans="1:11" s="409" customFormat="1" ht="12">
      <c r="A29" s="418" t="s">
        <v>920</v>
      </c>
      <c r="B29" s="432">
        <f>SUM('1b.mell '!C236)</f>
        <v>207659</v>
      </c>
      <c r="C29" s="432">
        <f>SUM('1b.mell '!D236)</f>
        <v>209238</v>
      </c>
      <c r="D29" s="432">
        <f>SUM('1b.mell '!E236)</f>
        <v>209321</v>
      </c>
      <c r="E29" s="410"/>
      <c r="F29" s="423"/>
      <c r="G29" s="423"/>
      <c r="H29" s="423"/>
      <c r="I29" s="408"/>
      <c r="J29" s="408"/>
      <c r="K29" s="408"/>
    </row>
    <row r="30" spans="1:11" s="409" customFormat="1" ht="12">
      <c r="A30" s="418" t="s">
        <v>863</v>
      </c>
      <c r="B30" s="432">
        <f>SUM('1b.mell '!C238)</f>
        <v>514368</v>
      </c>
      <c r="C30" s="432">
        <f>SUM('1b.mell '!D238)</f>
        <v>951840</v>
      </c>
      <c r="D30" s="432">
        <f>SUM('1b.mell '!E238)</f>
        <v>961520</v>
      </c>
      <c r="E30" s="410"/>
      <c r="F30" s="423"/>
      <c r="G30" s="423"/>
      <c r="H30" s="423"/>
      <c r="I30" s="408"/>
      <c r="J30" s="408"/>
      <c r="K30" s="408"/>
    </row>
    <row r="31" spans="1:11" s="409" customFormat="1" ht="12">
      <c r="A31" s="418" t="s">
        <v>930</v>
      </c>
      <c r="B31" s="432">
        <f>SUM('1b.mell '!C239)</f>
        <v>30000</v>
      </c>
      <c r="C31" s="432">
        <f>SUM('1b.mell '!D239)</f>
        <v>30000</v>
      </c>
      <c r="D31" s="432">
        <f>SUM('1b.mell '!E239)</f>
        <v>35665</v>
      </c>
      <c r="E31" s="410"/>
      <c r="F31" s="423"/>
      <c r="G31" s="423"/>
      <c r="H31" s="423"/>
      <c r="I31" s="408"/>
      <c r="J31" s="408"/>
      <c r="K31" s="408"/>
    </row>
    <row r="32" spans="1:11" s="409" customFormat="1" ht="12.75" thickBot="1">
      <c r="A32" s="1074" t="s">
        <v>750</v>
      </c>
      <c r="B32" s="1075"/>
      <c r="C32" s="1075"/>
      <c r="D32" s="1075">
        <f>SUM('1b.mell '!E240)</f>
        <v>4000</v>
      </c>
      <c r="E32" s="410"/>
      <c r="F32" s="423"/>
      <c r="G32" s="423"/>
      <c r="H32" s="423"/>
      <c r="I32" s="408"/>
      <c r="J32" s="408"/>
      <c r="K32" s="408"/>
    </row>
    <row r="33" spans="1:11" s="409" customFormat="1" ht="13.5" thickBot="1" thickTop="1">
      <c r="A33" s="411" t="s">
        <v>925</v>
      </c>
      <c r="B33" s="437"/>
      <c r="C33" s="437"/>
      <c r="D33" s="437"/>
      <c r="E33" s="413"/>
      <c r="F33" s="424"/>
      <c r="G33" s="424"/>
      <c r="H33" s="424"/>
      <c r="I33" s="408"/>
      <c r="J33" s="408"/>
      <c r="K33" s="408"/>
    </row>
    <row r="34" spans="1:11" s="409" customFormat="1" ht="13.5" thickBot="1" thickTop="1">
      <c r="A34" s="411" t="s">
        <v>931</v>
      </c>
      <c r="B34" s="434">
        <f>SUM(B6+B14+B23+B10+B33+B7+B8)</f>
        <v>11046988</v>
      </c>
      <c r="C34" s="434">
        <f>SUM(C14+C23+C10+C33+C7+C8+C9)</f>
        <v>11661561</v>
      </c>
      <c r="D34" s="434">
        <f>SUM(D14+D23+D10+D33+D7+D8+D9+D12+D13+D11+D32)</f>
        <v>11905780</v>
      </c>
      <c r="E34" s="414" t="s">
        <v>935</v>
      </c>
      <c r="F34" s="434">
        <f>SUM(F6:F33)</f>
        <v>9727992</v>
      </c>
      <c r="G34" s="434">
        <f>SUM(G6:G33)</f>
        <v>10344460</v>
      </c>
      <c r="H34" s="434">
        <f>SUM(H6:H33)</f>
        <v>10524788</v>
      </c>
      <c r="I34" s="408"/>
      <c r="J34" s="408"/>
      <c r="K34" s="408"/>
    </row>
    <row r="35" spans="1:11" s="409" customFormat="1" ht="13.5" thickBot="1" thickTop="1">
      <c r="A35" s="425"/>
      <c r="B35" s="412"/>
      <c r="C35" s="412"/>
      <c r="D35" s="412"/>
      <c r="E35" s="414"/>
      <c r="F35" s="424"/>
      <c r="G35" s="424"/>
      <c r="H35" s="424"/>
      <c r="I35" s="408"/>
      <c r="J35" s="408"/>
      <c r="K35" s="408"/>
    </row>
    <row r="36" spans="1:11" s="409" customFormat="1" ht="13.5" thickBot="1" thickTop="1">
      <c r="A36" s="419" t="s">
        <v>200</v>
      </c>
      <c r="B36" s="420"/>
      <c r="C36" s="436">
        <f>SUM('1b.mell '!D258)</f>
        <v>506602</v>
      </c>
      <c r="D36" s="436">
        <f>SUM('1b.mell '!E258)</f>
        <v>506602</v>
      </c>
      <c r="E36" s="426" t="s">
        <v>944</v>
      </c>
      <c r="F36" s="441">
        <f>SUM('6.mell. '!C12)</f>
        <v>59685</v>
      </c>
      <c r="G36" s="441">
        <f>SUM('6.mell. '!D12)</f>
        <v>97080</v>
      </c>
      <c r="H36" s="441">
        <f>SUM('6.mell. '!E12)</f>
        <v>163549</v>
      </c>
      <c r="I36" s="408"/>
      <c r="J36" s="408"/>
      <c r="K36" s="408"/>
    </row>
    <row r="37" spans="1:11" s="409" customFormat="1" ht="13.5" thickBot="1" thickTop="1">
      <c r="A37" s="411"/>
      <c r="B37" s="412"/>
      <c r="C37" s="412"/>
      <c r="D37" s="412"/>
      <c r="E37" s="413" t="s">
        <v>945</v>
      </c>
      <c r="F37" s="442">
        <f>SUM('6.mell. '!C30)-'6.mell. '!C12</f>
        <v>27016</v>
      </c>
      <c r="G37" s="442">
        <f>SUM('1c.mell '!D108)</f>
        <v>0</v>
      </c>
      <c r="H37" s="442">
        <f>SUM('1c.mell '!E108)</f>
        <v>0</v>
      </c>
      <c r="I37" s="408"/>
      <c r="J37" s="408"/>
      <c r="K37" s="408"/>
    </row>
    <row r="38" spans="1:11" s="409" customFormat="1" ht="20.25" customHeight="1" thickBot="1" thickTop="1">
      <c r="A38" s="551" t="s">
        <v>202</v>
      </c>
      <c r="B38" s="552">
        <f>SUM(B34)</f>
        <v>11046988</v>
      </c>
      <c r="C38" s="552">
        <f>SUM(C34+C36)</f>
        <v>12168163</v>
      </c>
      <c r="D38" s="552">
        <f>SUM(D34+D36)</f>
        <v>12412382</v>
      </c>
      <c r="E38" s="553" t="s">
        <v>175</v>
      </c>
      <c r="F38" s="552">
        <f>SUM(F34+F36+F37)</f>
        <v>9814693</v>
      </c>
      <c r="G38" s="552">
        <f>SUM(G34+G36+G37)</f>
        <v>10441540</v>
      </c>
      <c r="H38" s="552">
        <f>SUM(H34+H36+H37)</f>
        <v>10688337</v>
      </c>
      <c r="I38" s="408"/>
      <c r="J38" s="408"/>
      <c r="K38" s="408"/>
    </row>
    <row r="39" spans="1:11" s="409" customFormat="1" ht="15" customHeight="1" thickBot="1" thickTop="1">
      <c r="A39" s="1035"/>
      <c r="B39" s="552"/>
      <c r="C39" s="552"/>
      <c r="D39" s="552"/>
      <c r="E39" s="1033"/>
      <c r="F39" s="1034"/>
      <c r="G39" s="1034"/>
      <c r="H39" s="1034"/>
      <c r="I39" s="408"/>
      <c r="J39" s="408"/>
      <c r="K39" s="408"/>
    </row>
    <row r="40" spans="1:11" s="409" customFormat="1" ht="13.5" thickBot="1" thickTop="1">
      <c r="A40" s="343" t="s">
        <v>872</v>
      </c>
      <c r="B40" s="428"/>
      <c r="C40" s="428"/>
      <c r="D40" s="1036">
        <f>SUM('1b.mell '!E260)</f>
        <v>25283</v>
      </c>
      <c r="E40" s="429"/>
      <c r="F40" s="431"/>
      <c r="G40" s="431"/>
      <c r="H40" s="431"/>
      <c r="I40" s="408"/>
      <c r="J40" s="408"/>
      <c r="K40" s="408"/>
    </row>
    <row r="41" spans="1:11" s="409" customFormat="1" ht="12.75" thickTop="1">
      <c r="A41" s="427" t="s">
        <v>913</v>
      </c>
      <c r="B41" s="440">
        <f>SUM('1b.mell '!C265)</f>
        <v>1273585</v>
      </c>
      <c r="C41" s="440">
        <f>SUM('1b.mell '!D265)</f>
        <v>836113</v>
      </c>
      <c r="D41" s="440">
        <f>SUM('1b.mell '!E265)</f>
        <v>840113</v>
      </c>
      <c r="E41" s="426" t="s">
        <v>936</v>
      </c>
      <c r="F41" s="441">
        <f>SUM('1c.mell '!C182)</f>
        <v>4336274</v>
      </c>
      <c r="G41" s="441">
        <f>SUM('1c.mell '!D182)</f>
        <v>4799997</v>
      </c>
      <c r="H41" s="441">
        <f>SUM('1c.mell '!E182)</f>
        <v>3685227</v>
      </c>
      <c r="I41" s="408"/>
      <c r="J41" s="408"/>
      <c r="K41" s="408"/>
    </row>
    <row r="42" spans="1:11" s="409" customFormat="1" ht="12">
      <c r="A42" s="415" t="s">
        <v>190</v>
      </c>
      <c r="B42" s="440">
        <f>SUM('1b.mell '!C269)</f>
        <v>2974033</v>
      </c>
      <c r="C42" s="440">
        <f>SUM('1b.mell '!D269)</f>
        <v>3309483</v>
      </c>
      <c r="D42" s="440">
        <f>SUM('1b.mell '!E269)</f>
        <v>2902011</v>
      </c>
      <c r="E42" s="417" t="s">
        <v>937</v>
      </c>
      <c r="F42" s="432">
        <f>SUM('1c.mell '!C183)</f>
        <v>309942</v>
      </c>
      <c r="G42" s="432">
        <f>SUM('1c.mell '!D183)</f>
        <v>999493</v>
      </c>
      <c r="H42" s="432">
        <f>SUM('1c.mell '!E183)</f>
        <v>1600970</v>
      </c>
      <c r="I42" s="408"/>
      <c r="J42" s="408"/>
      <c r="K42" s="408"/>
    </row>
    <row r="43" spans="1:11" s="409" customFormat="1" ht="12">
      <c r="A43" s="415" t="s">
        <v>932</v>
      </c>
      <c r="B43" s="416"/>
      <c r="C43" s="416"/>
      <c r="D43" s="435">
        <f>SUM('1b.mell '!E270)</f>
        <v>579</v>
      </c>
      <c r="E43" s="417" t="s">
        <v>797</v>
      </c>
      <c r="F43" s="432">
        <f>SUM('1c.mell '!C184)</f>
        <v>860000</v>
      </c>
      <c r="G43" s="432">
        <f>SUM('1c.mell '!D184)</f>
        <v>1091081</v>
      </c>
      <c r="H43" s="432">
        <f>SUM('1c.mell '!E184)</f>
        <v>1066679</v>
      </c>
      <c r="I43" s="408"/>
      <c r="J43" s="408"/>
      <c r="K43" s="408"/>
    </row>
    <row r="44" spans="1:11" s="409" customFormat="1" ht="12">
      <c r="A44" s="415" t="s">
        <v>194</v>
      </c>
      <c r="B44" s="440">
        <f>SUM('1b.mell '!C114)</f>
        <v>248534</v>
      </c>
      <c r="C44" s="440">
        <f>SUM('1b.mell '!D271)</f>
        <v>1252303</v>
      </c>
      <c r="D44" s="440">
        <f>SUM('1b.mell '!E271)</f>
        <v>1252303</v>
      </c>
      <c r="E44" s="652" t="s">
        <v>431</v>
      </c>
      <c r="F44" s="432">
        <f>SUM('1c.mell '!C185)</f>
        <v>45000</v>
      </c>
      <c r="G44" s="432">
        <f>SUM('1c.mell '!D185)</f>
        <v>50676</v>
      </c>
      <c r="H44" s="432">
        <f>SUM('1c.mell '!E185)</f>
        <v>40676</v>
      </c>
      <c r="I44" s="408"/>
      <c r="J44" s="408"/>
      <c r="K44" s="408"/>
    </row>
    <row r="45" spans="1:11" s="409" customFormat="1" ht="12.75" customHeight="1">
      <c r="A45" s="415" t="s">
        <v>926</v>
      </c>
      <c r="B45" s="435">
        <f>SUM('1b.mell '!C272)</f>
        <v>90000</v>
      </c>
      <c r="C45" s="435">
        <f>SUM('1b.mell '!D272)</f>
        <v>90000</v>
      </c>
      <c r="D45" s="435">
        <f>SUM('1b.mell '!E272)</f>
        <v>65000</v>
      </c>
      <c r="E45" s="652" t="s">
        <v>191</v>
      </c>
      <c r="F45" s="550"/>
      <c r="G45" s="550"/>
      <c r="H45" s="550"/>
      <c r="I45" s="408"/>
      <c r="J45" s="408"/>
      <c r="K45" s="408"/>
    </row>
    <row r="46" spans="1:11" s="409" customFormat="1" ht="12.75" thickBot="1">
      <c r="A46" s="411"/>
      <c r="B46" s="542"/>
      <c r="C46" s="542"/>
      <c r="D46" s="542"/>
      <c r="E46" s="653" t="s">
        <v>198</v>
      </c>
      <c r="F46" s="423"/>
      <c r="G46" s="889">
        <f>SUM('1c.mell '!D118)</f>
        <v>6044</v>
      </c>
      <c r="H46" s="889">
        <f>SUM('1c.mell '!E118)</f>
        <v>6623</v>
      </c>
      <c r="I46" s="408"/>
      <c r="J46" s="408"/>
      <c r="K46" s="408"/>
    </row>
    <row r="47" spans="1:11" s="409" customFormat="1" ht="20.25" customHeight="1" thickBot="1" thickTop="1">
      <c r="A47" s="551" t="s">
        <v>208</v>
      </c>
      <c r="B47" s="554">
        <f>SUM(B41:B45)</f>
        <v>4586152</v>
      </c>
      <c r="C47" s="554">
        <f>SUM(C41:C45)</f>
        <v>5487899</v>
      </c>
      <c r="D47" s="554">
        <f>SUM(D41:D45)+D40</f>
        <v>5085289</v>
      </c>
      <c r="E47" s="555" t="s">
        <v>195</v>
      </c>
      <c r="F47" s="554">
        <f>SUM(F41:F46)</f>
        <v>5551216</v>
      </c>
      <c r="G47" s="554">
        <f>SUM(G41:G46)</f>
        <v>6947291</v>
      </c>
      <c r="H47" s="554">
        <f>SUM(H41:H46)</f>
        <v>6400175</v>
      </c>
      <c r="I47" s="408"/>
      <c r="J47" s="408"/>
      <c r="K47" s="408"/>
    </row>
    <row r="48" spans="1:11" s="409" customFormat="1" ht="12.75" customHeight="1" thickTop="1">
      <c r="A48" s="1051"/>
      <c r="B48" s="1052"/>
      <c r="C48" s="1052"/>
      <c r="D48" s="1052"/>
      <c r="E48" s="1051"/>
      <c r="F48" s="1052"/>
      <c r="G48" s="1052"/>
      <c r="H48" s="1052"/>
      <c r="I48" s="408"/>
      <c r="J48" s="408"/>
      <c r="K48" s="408"/>
    </row>
    <row r="49" spans="1:11" s="409" customFormat="1" ht="12.75" customHeight="1">
      <c r="A49" s="561" t="s">
        <v>178</v>
      </c>
      <c r="B49" s="558"/>
      <c r="C49" s="558"/>
      <c r="D49" s="558"/>
      <c r="E49" s="561" t="s">
        <v>196</v>
      </c>
      <c r="F49" s="558"/>
      <c r="G49" s="558"/>
      <c r="H49" s="558"/>
      <c r="I49" s="408"/>
      <c r="J49" s="408"/>
      <c r="K49" s="408"/>
    </row>
    <row r="50" spans="1:11" s="409" customFormat="1" ht="12.75" customHeight="1">
      <c r="A50" s="561" t="s">
        <v>179</v>
      </c>
      <c r="B50" s="562"/>
      <c r="C50" s="562"/>
      <c r="D50" s="562"/>
      <c r="E50" s="561" t="s">
        <v>180</v>
      </c>
      <c r="F50" s="558"/>
      <c r="G50" s="558"/>
      <c r="H50" s="558"/>
      <c r="I50" s="408"/>
      <c r="J50" s="408"/>
      <c r="K50" s="408"/>
    </row>
    <row r="51" spans="1:11" s="409" customFormat="1" ht="12.75" customHeight="1">
      <c r="A51" s="561" t="s">
        <v>246</v>
      </c>
      <c r="B51" s="562"/>
      <c r="C51" s="562"/>
      <c r="D51" s="562"/>
      <c r="E51" s="561" t="s">
        <v>181</v>
      </c>
      <c r="F51" s="558"/>
      <c r="G51" s="558"/>
      <c r="H51" s="558"/>
      <c r="I51" s="408"/>
      <c r="J51" s="408"/>
      <c r="K51" s="408"/>
    </row>
    <row r="52" spans="1:11" s="409" customFormat="1" ht="12.75" customHeight="1">
      <c r="A52" s="561" t="s">
        <v>182</v>
      </c>
      <c r="B52" s="558"/>
      <c r="C52" s="558"/>
      <c r="D52" s="558"/>
      <c r="E52" s="561" t="s">
        <v>185</v>
      </c>
      <c r="F52" s="558"/>
      <c r="G52" s="558"/>
      <c r="H52" s="558"/>
      <c r="I52" s="408"/>
      <c r="J52" s="408"/>
      <c r="K52" s="408"/>
    </row>
    <row r="53" spans="1:11" s="409" customFormat="1" ht="12.75" customHeight="1" thickBot="1">
      <c r="A53" s="563" t="s">
        <v>199</v>
      </c>
      <c r="B53" s="597">
        <f>SUM('1b.mell '!C278)</f>
        <v>4931233</v>
      </c>
      <c r="C53" s="597">
        <f>SUM('1b.mell '!D278)</f>
        <v>5027079</v>
      </c>
      <c r="D53" s="597">
        <f>SUM('1b.mell '!E278)</f>
        <v>5084698</v>
      </c>
      <c r="E53" s="563" t="s">
        <v>197</v>
      </c>
      <c r="F53" s="597">
        <f>SUM('1c.mell '!C192)</f>
        <v>4931233</v>
      </c>
      <c r="G53" s="597">
        <f>SUM('1c.mell '!D192)</f>
        <v>5027079</v>
      </c>
      <c r="H53" s="597">
        <f>SUM('1c.mell '!E192)</f>
        <v>5084698</v>
      </c>
      <c r="I53" s="408"/>
      <c r="J53" s="408"/>
      <c r="K53" s="408"/>
    </row>
    <row r="54" spans="1:11" s="409" customFormat="1" ht="20.25" customHeight="1" thickBot="1" thickTop="1">
      <c r="A54" s="551" t="s">
        <v>176</v>
      </c>
      <c r="B54" s="552">
        <f>SUM(B53)</f>
        <v>4931233</v>
      </c>
      <c r="C54" s="552">
        <f>SUM(C53)</f>
        <v>5027079</v>
      </c>
      <c r="D54" s="552">
        <f>SUM(D53)</f>
        <v>5084698</v>
      </c>
      <c r="E54" s="551" t="s">
        <v>177</v>
      </c>
      <c r="F54" s="552">
        <f>SUM(F53)</f>
        <v>4931233</v>
      </c>
      <c r="G54" s="552">
        <f>SUM(G53)</f>
        <v>5027079</v>
      </c>
      <c r="H54" s="552">
        <f>SUM(H53)</f>
        <v>5084698</v>
      </c>
      <c r="I54" s="408"/>
      <c r="J54" s="408"/>
      <c r="K54" s="408"/>
    </row>
    <row r="55" spans="1:11" s="409" customFormat="1" ht="12.75" customHeight="1" thickTop="1">
      <c r="A55" s="556"/>
      <c r="B55" s="557"/>
      <c r="C55" s="557"/>
      <c r="D55" s="557"/>
      <c r="E55" s="556"/>
      <c r="F55" s="557"/>
      <c r="G55" s="557"/>
      <c r="H55" s="557"/>
      <c r="I55" s="408"/>
      <c r="J55" s="408"/>
      <c r="K55" s="408"/>
    </row>
    <row r="56" spans="1:11" s="409" customFormat="1" ht="12.75" customHeight="1">
      <c r="A56" s="561" t="s">
        <v>178</v>
      </c>
      <c r="B56" s="562">
        <f>SUM('1b.mell '!C280)</f>
        <v>420000</v>
      </c>
      <c r="C56" s="562">
        <f>SUM('1b.mell '!D280)</f>
        <v>420000</v>
      </c>
      <c r="D56" s="562">
        <f>SUM('1b.mell '!E280)</f>
        <v>420000</v>
      </c>
      <c r="E56" s="561" t="s">
        <v>196</v>
      </c>
      <c r="F56" s="562">
        <f>SUM('1c.mell '!C194)</f>
        <v>630860</v>
      </c>
      <c r="G56" s="562">
        <f>SUM('1c.mell '!D194)</f>
        <v>630860</v>
      </c>
      <c r="H56" s="562">
        <f>SUM('1c.mell '!E194)</f>
        <v>772788</v>
      </c>
      <c r="I56" s="408"/>
      <c r="J56" s="408"/>
      <c r="K56" s="408"/>
    </row>
    <row r="57" spans="1:11" s="409" customFormat="1" ht="12.75" customHeight="1">
      <c r="A57" s="561" t="s">
        <v>179</v>
      </c>
      <c r="B57" s="562">
        <f>SUM('1b.mell '!C282)</f>
        <v>0</v>
      </c>
      <c r="C57" s="562">
        <f>SUM('1b.mell '!D282)</f>
        <v>0</v>
      </c>
      <c r="D57" s="562">
        <f>SUM('1b.mell '!E282)</f>
        <v>0</v>
      </c>
      <c r="E57" s="561" t="s">
        <v>180</v>
      </c>
      <c r="F57" s="562">
        <f>SUM('1c.mell '!C195)</f>
        <v>56371</v>
      </c>
      <c r="G57" s="562">
        <f>SUM('1c.mell '!D195)</f>
        <v>56371</v>
      </c>
      <c r="H57" s="562">
        <f>SUM('1c.mell '!E195)</f>
        <v>56371</v>
      </c>
      <c r="I57" s="408"/>
      <c r="J57" s="408"/>
      <c r="K57" s="408"/>
    </row>
    <row r="58" spans="1:11" s="409" customFormat="1" ht="12.75" customHeight="1">
      <c r="A58" s="561" t="s">
        <v>246</v>
      </c>
      <c r="B58" s="558"/>
      <c r="C58" s="558"/>
      <c r="D58" s="558"/>
      <c r="E58" s="561" t="s">
        <v>181</v>
      </c>
      <c r="F58" s="558"/>
      <c r="G58" s="558"/>
      <c r="H58" s="558"/>
      <c r="I58" s="408"/>
      <c r="J58" s="408"/>
      <c r="K58" s="408"/>
    </row>
    <row r="59" spans="1:11" s="409" customFormat="1" ht="12.75" customHeight="1">
      <c r="A59" s="561" t="s">
        <v>182</v>
      </c>
      <c r="B59" s="564"/>
      <c r="C59" s="564"/>
      <c r="D59" s="564"/>
      <c r="E59" s="561" t="s">
        <v>185</v>
      </c>
      <c r="F59" s="564"/>
      <c r="G59" s="564"/>
      <c r="H59" s="564"/>
      <c r="I59" s="408"/>
      <c r="J59" s="408"/>
      <c r="K59" s="408"/>
    </row>
    <row r="60" spans="1:11" s="409" customFormat="1" ht="12.75" customHeight="1" thickBot="1">
      <c r="A60" s="563" t="s">
        <v>199</v>
      </c>
      <c r="B60" s="596">
        <f>SUM('1b.mell '!C284)</f>
        <v>132742</v>
      </c>
      <c r="C60" s="596">
        <f>SUM('1b.mell '!D284)</f>
        <v>213311</v>
      </c>
      <c r="D60" s="596">
        <f>SUM('1b.mell '!E284)</f>
        <v>229711</v>
      </c>
      <c r="E60" s="563" t="s">
        <v>197</v>
      </c>
      <c r="F60" s="596">
        <f>SUM('1c.mell '!C197)</f>
        <v>132742</v>
      </c>
      <c r="G60" s="596">
        <f>SUM('1c.mell '!D197)</f>
        <v>213311</v>
      </c>
      <c r="H60" s="596">
        <f>SUM('1c.mell '!E197)</f>
        <v>229711</v>
      </c>
      <c r="I60" s="408"/>
      <c r="J60" s="408"/>
      <c r="K60" s="408"/>
    </row>
    <row r="61" spans="1:11" s="409" customFormat="1" ht="22.5" customHeight="1" thickBot="1" thickTop="1">
      <c r="A61" s="551" t="s">
        <v>183</v>
      </c>
      <c r="B61" s="552">
        <f>SUM(B56:B60)</f>
        <v>552742</v>
      </c>
      <c r="C61" s="552">
        <f>SUM(C56:C60)</f>
        <v>633311</v>
      </c>
      <c r="D61" s="552">
        <f>SUM(D56:D60)</f>
        <v>649711</v>
      </c>
      <c r="E61" s="551" t="s">
        <v>184</v>
      </c>
      <c r="F61" s="552">
        <f>SUM(F56:F60)</f>
        <v>819973</v>
      </c>
      <c r="G61" s="552">
        <f>SUM(G56:G60)</f>
        <v>900542</v>
      </c>
      <c r="H61" s="552">
        <f>SUM(H56:H60)</f>
        <v>1058870</v>
      </c>
      <c r="I61" s="408"/>
      <c r="J61" s="408"/>
      <c r="K61" s="408"/>
    </row>
    <row r="62" spans="1:11" s="409" customFormat="1" ht="22.5" customHeight="1" thickBot="1" thickTop="1">
      <c r="A62" s="551" t="s">
        <v>101</v>
      </c>
      <c r="B62" s="552"/>
      <c r="C62" s="552"/>
      <c r="D62" s="552">
        <f>SUM('1b.mell '!E286)</f>
        <v>0</v>
      </c>
      <c r="E62" s="551" t="s">
        <v>104</v>
      </c>
      <c r="F62" s="552"/>
      <c r="G62" s="552"/>
      <c r="H62" s="552">
        <f>SUM('1c.mell '!E199)</f>
        <v>0</v>
      </c>
      <c r="I62" s="408"/>
      <c r="J62" s="408"/>
      <c r="K62" s="408"/>
    </row>
    <row r="63" spans="1:11" s="409" customFormat="1" ht="12.75" customHeight="1" thickBot="1" thickTop="1">
      <c r="A63" s="559"/>
      <c r="B63" s="560"/>
      <c r="C63" s="560"/>
      <c r="D63" s="560"/>
      <c r="E63" s="559"/>
      <c r="F63" s="560"/>
      <c r="G63" s="560"/>
      <c r="H63" s="560"/>
      <c r="I63" s="408"/>
      <c r="J63" s="408"/>
      <c r="K63" s="408"/>
    </row>
    <row r="64" spans="1:11" s="409" customFormat="1" ht="20.25" customHeight="1" thickBot="1" thickTop="1">
      <c r="A64" s="755" t="s">
        <v>1026</v>
      </c>
      <c r="B64" s="552">
        <f>SUM(B61+B54+B47+B38)-B53-B60</f>
        <v>16053140</v>
      </c>
      <c r="C64" s="552">
        <f>SUM(C61+C54+C47+C38)-C53-C60</f>
        <v>18076062</v>
      </c>
      <c r="D64" s="552">
        <f>SUM(D61+D54+D47+D38+D62)-D53-D60</f>
        <v>17917671</v>
      </c>
      <c r="E64" s="755" t="s">
        <v>231</v>
      </c>
      <c r="F64" s="554">
        <f>SUM(F61+F54+F47+F38)-F60-F53</f>
        <v>16053140</v>
      </c>
      <c r="G64" s="554">
        <f>SUM(G61+G54+G47+G38)-G60-G53</f>
        <v>18076062</v>
      </c>
      <c r="H64" s="554">
        <f>SUM(H61+H54+H47+H38+H62-H60-H53)</f>
        <v>17917671</v>
      </c>
      <c r="I64" s="408"/>
      <c r="J64" s="408"/>
      <c r="K64" s="408"/>
    </row>
    <row r="65" ht="15.75" thickTop="1">
      <c r="A65" s="407"/>
    </row>
    <row r="66" ht="15">
      <c r="A66" s="407"/>
    </row>
    <row r="67" ht="15">
      <c r="A67" s="407"/>
    </row>
  </sheetData>
  <mergeCells count="10">
    <mergeCell ref="H4:H5"/>
    <mergeCell ref="G4:G5"/>
    <mergeCell ref="A1:F1"/>
    <mergeCell ref="A2:F2"/>
    <mergeCell ref="F4:F5"/>
    <mergeCell ref="B4:B5"/>
    <mergeCell ref="A4:A5"/>
    <mergeCell ref="E4:E5"/>
    <mergeCell ref="C4:C5"/>
    <mergeCell ref="D4:D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showZeros="0" workbookViewId="0" topLeftCell="A10">
      <selection activeCell="A23" sqref="A23:IV23"/>
    </sheetView>
  </sheetViews>
  <sheetFormatPr defaultColWidth="9.00390625" defaultRowHeight="12.75"/>
  <cols>
    <col min="1" max="1" width="6.125" style="67" customWidth="1"/>
    <col min="2" max="2" width="52.00390625" style="67" customWidth="1"/>
    <col min="3" max="5" width="13.125" style="29" customWidth="1"/>
    <col min="6" max="6" width="9.75390625" style="29" customWidth="1"/>
    <col min="7" max="7" width="36.25390625" style="67" customWidth="1"/>
    <col min="8" max="16384" width="9.125" style="67" customWidth="1"/>
  </cols>
  <sheetData>
    <row r="1" spans="1:8" s="65" customFormat="1" ht="12.75">
      <c r="A1" s="1058" t="s">
        <v>643</v>
      </c>
      <c r="B1" s="1102"/>
      <c r="C1" s="1102"/>
      <c r="D1" s="1102"/>
      <c r="E1" s="1102"/>
      <c r="F1" s="1102"/>
      <c r="G1" s="1102"/>
      <c r="H1" s="202"/>
    </row>
    <row r="2" spans="1:8" s="65" customFormat="1" ht="12.75">
      <c r="A2" s="1060" t="s">
        <v>345</v>
      </c>
      <c r="B2" s="1061"/>
      <c r="C2" s="1061"/>
      <c r="D2" s="1061"/>
      <c r="E2" s="1061"/>
      <c r="F2" s="1061"/>
      <c r="G2" s="1061"/>
      <c r="H2" s="145"/>
    </row>
    <row r="3" spans="1:7" s="65" customFormat="1" ht="12.75">
      <c r="A3" s="202"/>
      <c r="B3" s="202"/>
      <c r="C3" s="202"/>
      <c r="D3" s="202"/>
      <c r="E3" s="202"/>
      <c r="F3" s="202"/>
      <c r="G3" s="202"/>
    </row>
    <row r="4" spans="1:7" s="65" customFormat="1" ht="12.75">
      <c r="A4" s="202"/>
      <c r="B4" s="202"/>
      <c r="C4" s="202"/>
      <c r="D4" s="202"/>
      <c r="E4" s="202"/>
      <c r="F4" s="202"/>
      <c r="G4" s="209"/>
    </row>
    <row r="5" spans="1:6" s="65" customFormat="1" ht="9.75" customHeight="1">
      <c r="A5" s="47"/>
      <c r="B5" s="47"/>
      <c r="C5" s="149"/>
      <c r="D5" s="149"/>
      <c r="E5" s="149"/>
      <c r="F5" s="149"/>
    </row>
    <row r="6" spans="1:7" s="65" customFormat="1" ht="12">
      <c r="A6" s="131"/>
      <c r="B6" s="131"/>
      <c r="C6" s="149"/>
      <c r="D6" s="149"/>
      <c r="E6" s="149"/>
      <c r="F6" s="149"/>
      <c r="G6" s="199" t="s">
        <v>705</v>
      </c>
    </row>
    <row r="7" spans="1:7" ht="12" customHeight="1">
      <c r="A7" s="50"/>
      <c r="B7" s="123"/>
      <c r="C7" s="1099" t="s">
        <v>457</v>
      </c>
      <c r="D7" s="1099" t="s">
        <v>991</v>
      </c>
      <c r="E7" s="1099" t="s">
        <v>124</v>
      </c>
      <c r="F7" s="1099" t="s">
        <v>356</v>
      </c>
      <c r="G7" s="3" t="s">
        <v>638</v>
      </c>
    </row>
    <row r="8" spans="1:7" ht="12" customHeight="1">
      <c r="A8" s="15" t="s">
        <v>744</v>
      </c>
      <c r="B8" s="124" t="s">
        <v>636</v>
      </c>
      <c r="C8" s="1117"/>
      <c r="D8" s="1123"/>
      <c r="E8" s="1125"/>
      <c r="F8" s="1125"/>
      <c r="G8" s="15" t="s">
        <v>639</v>
      </c>
    </row>
    <row r="9" spans="1:7" s="65" customFormat="1" ht="12.75" customHeight="1" thickBot="1">
      <c r="A9" s="15"/>
      <c r="B9" s="51"/>
      <c r="C9" s="1118"/>
      <c r="D9" s="1124"/>
      <c r="E9" s="1124"/>
      <c r="F9" s="1124"/>
      <c r="G9" s="51"/>
    </row>
    <row r="10" spans="1:7" s="65" customFormat="1" ht="12">
      <c r="A10" s="68" t="s">
        <v>668</v>
      </c>
      <c r="B10" s="68" t="s">
        <v>669</v>
      </c>
      <c r="C10" s="3" t="s">
        <v>670</v>
      </c>
      <c r="D10" s="3" t="s">
        <v>671</v>
      </c>
      <c r="E10" s="3" t="s">
        <v>672</v>
      </c>
      <c r="F10" s="3" t="s">
        <v>158</v>
      </c>
      <c r="G10" s="15" t="s">
        <v>159</v>
      </c>
    </row>
    <row r="11" spans="1:7" s="65" customFormat="1" ht="12.75">
      <c r="A11" s="22"/>
      <c r="B11" s="290" t="s">
        <v>849</v>
      </c>
      <c r="C11" s="5"/>
      <c r="D11" s="5"/>
      <c r="E11" s="5"/>
      <c r="F11" s="5"/>
      <c r="G11" s="105"/>
    </row>
    <row r="12" spans="1:7" ht="12">
      <c r="A12" s="15"/>
      <c r="B12" s="78" t="s">
        <v>644</v>
      </c>
      <c r="C12" s="148"/>
      <c r="D12" s="148"/>
      <c r="E12" s="148"/>
      <c r="F12" s="148"/>
      <c r="G12" s="57"/>
    </row>
    <row r="13" spans="1:7" ht="12">
      <c r="A13" s="150">
        <v>5011</v>
      </c>
      <c r="B13" s="151" t="s">
        <v>691</v>
      </c>
      <c r="C13" s="168"/>
      <c r="D13" s="168">
        <v>25666</v>
      </c>
      <c r="E13" s="168">
        <v>33000</v>
      </c>
      <c r="F13" s="168"/>
      <c r="G13" s="57"/>
    </row>
    <row r="14" spans="1:7" ht="12">
      <c r="A14" s="22">
        <v>5010</v>
      </c>
      <c r="B14" s="143" t="s">
        <v>692</v>
      </c>
      <c r="C14" s="6">
        <f>SUM(C13:C13)</f>
        <v>0</v>
      </c>
      <c r="D14" s="6">
        <f>SUM(D13:D13)</f>
        <v>25666</v>
      </c>
      <c r="E14" s="6">
        <f>SUM(E13:E13)</f>
        <v>33000</v>
      </c>
      <c r="F14" s="6"/>
      <c r="G14" s="73"/>
    </row>
    <row r="15" spans="1:7" s="65" customFormat="1" ht="12">
      <c r="A15" s="15"/>
      <c r="B15" s="78" t="s">
        <v>572</v>
      </c>
      <c r="C15" s="142"/>
      <c r="D15" s="142"/>
      <c r="E15" s="142"/>
      <c r="F15" s="142"/>
      <c r="G15" s="64"/>
    </row>
    <row r="16" spans="1:7" ht="12">
      <c r="A16" s="150">
        <v>5021</v>
      </c>
      <c r="B16" s="151" t="s">
        <v>836</v>
      </c>
      <c r="C16" s="152"/>
      <c r="D16" s="152"/>
      <c r="E16" s="152"/>
      <c r="F16" s="152"/>
      <c r="G16" s="57"/>
    </row>
    <row r="17" spans="1:7" ht="12">
      <c r="A17" s="150">
        <v>5022</v>
      </c>
      <c r="B17" s="151" t="s">
        <v>726</v>
      </c>
      <c r="C17" s="152"/>
      <c r="D17" s="152"/>
      <c r="E17" s="152"/>
      <c r="F17" s="152"/>
      <c r="G17" s="57"/>
    </row>
    <row r="18" spans="1:7" s="65" customFormat="1" ht="12">
      <c r="A18" s="22">
        <v>5020</v>
      </c>
      <c r="B18" s="143" t="s">
        <v>692</v>
      </c>
      <c r="C18" s="6">
        <f>SUM(C16:C17)</f>
        <v>0</v>
      </c>
      <c r="D18" s="6">
        <f>SUM(D16:D17)</f>
        <v>0</v>
      </c>
      <c r="E18" s="6">
        <f>SUM(E16:E17)</f>
        <v>0</v>
      </c>
      <c r="F18" s="6"/>
      <c r="G18" s="194"/>
    </row>
    <row r="19" spans="1:7" s="65" customFormat="1" ht="12" customHeight="1">
      <c r="A19" s="15"/>
      <c r="B19" s="78" t="s">
        <v>582</v>
      </c>
      <c r="C19" s="142"/>
      <c r="D19" s="142"/>
      <c r="E19" s="142"/>
      <c r="F19" s="142"/>
      <c r="G19" s="64"/>
    </row>
    <row r="20" spans="1:7" ht="12">
      <c r="A20" s="150">
        <v>5033</v>
      </c>
      <c r="B20" s="151" t="s">
        <v>26</v>
      </c>
      <c r="C20" s="152">
        <v>22000</v>
      </c>
      <c r="D20" s="152">
        <v>52062</v>
      </c>
      <c r="E20" s="152">
        <v>52062</v>
      </c>
      <c r="F20" s="819">
        <f>SUM(E20/D20)</f>
        <v>1</v>
      </c>
      <c r="G20" s="665"/>
    </row>
    <row r="21" spans="1:7" ht="12">
      <c r="A21" s="150"/>
      <c r="B21" s="1045" t="s">
        <v>85</v>
      </c>
      <c r="C21" s="152"/>
      <c r="D21" s="152"/>
      <c r="E21" s="1044">
        <v>600</v>
      </c>
      <c r="F21" s="819"/>
      <c r="G21" s="665"/>
    </row>
    <row r="22" spans="1:7" ht="12">
      <c r="A22" s="150">
        <v>5034</v>
      </c>
      <c r="B22" s="151" t="s">
        <v>316</v>
      </c>
      <c r="C22" s="152">
        <v>25000</v>
      </c>
      <c r="D22" s="152">
        <v>25000</v>
      </c>
      <c r="E22" s="152">
        <v>25000</v>
      </c>
      <c r="F22" s="819">
        <f aca="true" t="shared" si="0" ref="F22:F50">SUM(E22/D22)</f>
        <v>1</v>
      </c>
      <c r="G22" s="665"/>
    </row>
    <row r="23" spans="1:7" ht="12">
      <c r="A23" s="150">
        <v>5038</v>
      </c>
      <c r="B23" s="151" t="s">
        <v>541</v>
      </c>
      <c r="C23" s="152"/>
      <c r="D23" s="152"/>
      <c r="E23" s="152">
        <v>599528</v>
      </c>
      <c r="F23" s="819"/>
      <c r="G23" s="665"/>
    </row>
    <row r="24" spans="1:7" ht="12" customHeight="1">
      <c r="A24" s="22">
        <v>5030</v>
      </c>
      <c r="B24" s="143" t="s">
        <v>692</v>
      </c>
      <c r="C24" s="6">
        <f>SUM(C20:C22)</f>
        <v>47000</v>
      </c>
      <c r="D24" s="6">
        <f>SUM(D20:D22)</f>
        <v>77062</v>
      </c>
      <c r="E24" s="6">
        <f>SUM(E20:E23)-E21</f>
        <v>676590</v>
      </c>
      <c r="F24" s="1009">
        <f t="shared" si="0"/>
        <v>8.779813656536296</v>
      </c>
      <c r="G24" s="194"/>
    </row>
    <row r="25" spans="1:7" ht="12" customHeight="1">
      <c r="A25" s="50"/>
      <c r="B25" s="141" t="s">
        <v>144</v>
      </c>
      <c r="C25" s="142"/>
      <c r="D25" s="142"/>
      <c r="E25" s="142"/>
      <c r="F25" s="819"/>
      <c r="G25" s="57"/>
    </row>
    <row r="26" spans="1:7" ht="12" customHeight="1">
      <c r="A26" s="157">
        <v>5041</v>
      </c>
      <c r="B26" s="159" t="s">
        <v>781</v>
      </c>
      <c r="C26" s="142">
        <v>2000</v>
      </c>
      <c r="D26" s="142">
        <v>423362</v>
      </c>
      <c r="E26" s="142">
        <v>423362</v>
      </c>
      <c r="F26" s="819">
        <f t="shared" si="0"/>
        <v>1</v>
      </c>
      <c r="G26" s="57"/>
    </row>
    <row r="27" spans="1:7" ht="12" customHeight="1">
      <c r="A27" s="157"/>
      <c r="B27" s="850" t="s">
        <v>85</v>
      </c>
      <c r="C27" s="851"/>
      <c r="D27" s="851">
        <v>2000</v>
      </c>
      <c r="E27" s="851">
        <v>5397</v>
      </c>
      <c r="F27" s="819">
        <f t="shared" si="0"/>
        <v>2.6985</v>
      </c>
      <c r="G27" s="57"/>
    </row>
    <row r="28" spans="1:7" ht="12" customHeight="1">
      <c r="A28" s="157"/>
      <c r="B28" s="850" t="s">
        <v>1063</v>
      </c>
      <c r="C28" s="851"/>
      <c r="D28" s="851"/>
      <c r="E28" s="851">
        <v>202</v>
      </c>
      <c r="F28" s="819"/>
      <c r="G28" s="57"/>
    </row>
    <row r="29" spans="1:7" ht="12" customHeight="1">
      <c r="A29" s="157"/>
      <c r="B29" s="850" t="s">
        <v>1064</v>
      </c>
      <c r="C29" s="851"/>
      <c r="D29" s="851"/>
      <c r="E29" s="851">
        <v>49</v>
      </c>
      <c r="F29" s="819"/>
      <c r="G29" s="57"/>
    </row>
    <row r="30" spans="1:7" ht="12" customHeight="1">
      <c r="A30" s="157"/>
      <c r="B30" s="850" t="s">
        <v>86</v>
      </c>
      <c r="C30" s="851"/>
      <c r="D30" s="851">
        <v>421362</v>
      </c>
      <c r="E30" s="851">
        <v>417714</v>
      </c>
      <c r="F30" s="819">
        <f t="shared" si="0"/>
        <v>0.9913423612001082</v>
      </c>
      <c r="G30" s="57"/>
    </row>
    <row r="31" spans="1:7" ht="12">
      <c r="A31" s="150">
        <v>5043</v>
      </c>
      <c r="B31" s="151" t="s">
        <v>150</v>
      </c>
      <c r="C31" s="152">
        <v>15000</v>
      </c>
      <c r="D31" s="152">
        <v>15000</v>
      </c>
      <c r="E31" s="152">
        <v>15000</v>
      </c>
      <c r="F31" s="819">
        <f t="shared" si="0"/>
        <v>1</v>
      </c>
      <c r="G31" s="665"/>
    </row>
    <row r="32" spans="1:7" ht="12">
      <c r="A32" s="150">
        <v>5044</v>
      </c>
      <c r="B32" s="151" t="s">
        <v>986</v>
      </c>
      <c r="C32" s="152">
        <v>2000</v>
      </c>
      <c r="D32" s="152">
        <v>2000</v>
      </c>
      <c r="E32" s="152">
        <v>2000</v>
      </c>
      <c r="F32" s="819">
        <f t="shared" si="0"/>
        <v>1</v>
      </c>
      <c r="G32" s="57"/>
    </row>
    <row r="33" spans="1:7" ht="12">
      <c r="A33" s="150">
        <v>5045</v>
      </c>
      <c r="B33" s="151" t="s">
        <v>145</v>
      </c>
      <c r="C33" s="152">
        <v>20000</v>
      </c>
      <c r="D33" s="152">
        <v>20000</v>
      </c>
      <c r="E33" s="152">
        <v>20000</v>
      </c>
      <c r="F33" s="1007">
        <f t="shared" si="0"/>
        <v>1</v>
      </c>
      <c r="G33" s="57"/>
    </row>
    <row r="34" spans="1:7" ht="12">
      <c r="A34" s="22">
        <v>5040</v>
      </c>
      <c r="B34" s="143" t="s">
        <v>692</v>
      </c>
      <c r="C34" s="6">
        <f>SUM(C26:C33)</f>
        <v>39000</v>
      </c>
      <c r="D34" s="6">
        <f>SUM(D26+D31+D32+D33)</f>
        <v>460362</v>
      </c>
      <c r="E34" s="6">
        <f>SUM(E26+E31+E32+E33)</f>
        <v>460362</v>
      </c>
      <c r="F34" s="1009">
        <f t="shared" si="0"/>
        <v>1</v>
      </c>
      <c r="G34" s="194"/>
    </row>
    <row r="35" spans="1:7" ht="12.75">
      <c r="A35" s="22"/>
      <c r="B35" s="290" t="s">
        <v>850</v>
      </c>
      <c r="C35" s="5"/>
      <c r="D35" s="5"/>
      <c r="E35" s="5"/>
      <c r="F35" s="1008"/>
      <c r="G35" s="105"/>
    </row>
    <row r="36" spans="1:7" ht="12">
      <c r="A36" s="15"/>
      <c r="B36" s="78" t="s">
        <v>582</v>
      </c>
      <c r="C36" s="35"/>
      <c r="D36" s="35"/>
      <c r="E36" s="35"/>
      <c r="F36" s="819"/>
      <c r="G36" s="224"/>
    </row>
    <row r="37" spans="1:7" ht="12">
      <c r="A37" s="150">
        <v>5054</v>
      </c>
      <c r="B37" s="151" t="s">
        <v>78</v>
      </c>
      <c r="C37" s="152"/>
      <c r="D37" s="152">
        <v>24130</v>
      </c>
      <c r="E37" s="152">
        <v>24130</v>
      </c>
      <c r="F37" s="1007">
        <f t="shared" si="0"/>
        <v>1</v>
      </c>
      <c r="G37" s="224"/>
    </row>
    <row r="38" spans="1:7" ht="12">
      <c r="A38" s="22">
        <v>5050</v>
      </c>
      <c r="B38" s="143" t="s">
        <v>692</v>
      </c>
      <c r="C38" s="6">
        <f>SUM(C37)</f>
        <v>0</v>
      </c>
      <c r="D38" s="6">
        <f>SUM(D37)</f>
        <v>24130</v>
      </c>
      <c r="E38" s="6">
        <f>SUM(E37)</f>
        <v>24130</v>
      </c>
      <c r="F38" s="1008">
        <f t="shared" si="0"/>
        <v>1</v>
      </c>
      <c r="G38" s="194"/>
    </row>
    <row r="39" spans="1:7" ht="12">
      <c r="A39" s="15"/>
      <c r="B39" s="254" t="s">
        <v>220</v>
      </c>
      <c r="C39" s="35"/>
      <c r="D39" s="35"/>
      <c r="E39" s="35"/>
      <c r="F39" s="819"/>
      <c r="G39" s="57"/>
    </row>
    <row r="40" spans="1:7" ht="12">
      <c r="A40" s="15"/>
      <c r="B40" s="57" t="s">
        <v>549</v>
      </c>
      <c r="C40" s="35"/>
      <c r="D40" s="35"/>
      <c r="E40" s="154">
        <f>SUM(E28)</f>
        <v>202</v>
      </c>
      <c r="F40" s="819"/>
      <c r="G40" s="57"/>
    </row>
    <row r="41" spans="1:7" ht="12">
      <c r="A41" s="15"/>
      <c r="B41" s="36" t="s">
        <v>530</v>
      </c>
      <c r="C41" s="35"/>
      <c r="D41" s="35"/>
      <c r="E41" s="154">
        <f>SUM(E29)</f>
        <v>49</v>
      </c>
      <c r="F41" s="819"/>
      <c r="G41" s="57"/>
    </row>
    <row r="42" spans="1:7" ht="12" customHeight="1">
      <c r="A42" s="69"/>
      <c r="B42" s="36" t="s">
        <v>531</v>
      </c>
      <c r="C42" s="36">
        <f>SUM(C26)</f>
        <v>2000</v>
      </c>
      <c r="D42" s="36">
        <f>SUM(D27)</f>
        <v>2000</v>
      </c>
      <c r="E42" s="36">
        <f>SUM(E27+E21)</f>
        <v>5997</v>
      </c>
      <c r="F42" s="819">
        <f t="shared" si="0"/>
        <v>2.9985</v>
      </c>
      <c r="G42" s="57"/>
    </row>
    <row r="43" spans="1:7" ht="12" customHeight="1">
      <c r="A43" s="69"/>
      <c r="B43" s="36" t="s">
        <v>778</v>
      </c>
      <c r="C43" s="77"/>
      <c r="D43" s="77"/>
      <c r="E43" s="77"/>
      <c r="F43" s="819"/>
      <c r="G43" s="57"/>
    </row>
    <row r="44" spans="1:7" ht="12" customHeight="1">
      <c r="A44" s="69"/>
      <c r="B44" s="233" t="s">
        <v>175</v>
      </c>
      <c r="C44" s="768">
        <f>SUM(C40:C43)</f>
        <v>2000</v>
      </c>
      <c r="D44" s="768">
        <f>SUM(D40:D43)</f>
        <v>2000</v>
      </c>
      <c r="E44" s="768">
        <f>SUM(E40:E43)</f>
        <v>6248</v>
      </c>
      <c r="F44" s="819">
        <f t="shared" si="0"/>
        <v>3.124</v>
      </c>
      <c r="G44" s="57"/>
    </row>
    <row r="45" spans="1:7" ht="12" customHeight="1">
      <c r="A45" s="69"/>
      <c r="B45" s="257" t="s">
        <v>221</v>
      </c>
      <c r="C45" s="77"/>
      <c r="D45" s="77"/>
      <c r="E45" s="77"/>
      <c r="F45" s="819"/>
      <c r="G45" s="57"/>
    </row>
    <row r="46" spans="1:7" ht="12" customHeight="1">
      <c r="A46" s="69"/>
      <c r="B46" s="36" t="s">
        <v>532</v>
      </c>
      <c r="C46" s="77"/>
      <c r="D46" s="77"/>
      <c r="E46" s="77"/>
      <c r="F46" s="819"/>
      <c r="G46" s="57"/>
    </row>
    <row r="47" spans="1:7" ht="12" customHeight="1">
      <c r="A47" s="69"/>
      <c r="B47" s="36" t="s">
        <v>439</v>
      </c>
      <c r="C47" s="77">
        <f>SUM(C34+C24+C18+C38)-C26</f>
        <v>84000</v>
      </c>
      <c r="D47" s="77">
        <f>SUM(D34+D24+D18+D38+D14)-D42</f>
        <v>585220</v>
      </c>
      <c r="E47" s="77">
        <f>SUM(E34+E24+E18+E38+E14)-E42-E40-E41</f>
        <v>1187834</v>
      </c>
      <c r="F47" s="819">
        <f t="shared" si="0"/>
        <v>2.0297221557704797</v>
      </c>
      <c r="G47" s="57"/>
    </row>
    <row r="48" spans="1:7" ht="12" customHeight="1">
      <c r="A48" s="69"/>
      <c r="B48" s="36" t="s">
        <v>534</v>
      </c>
      <c r="C48" s="77"/>
      <c r="D48" s="77"/>
      <c r="E48" s="77"/>
      <c r="F48" s="819"/>
      <c r="G48" s="57"/>
    </row>
    <row r="49" spans="1:7" ht="12" customHeight="1">
      <c r="A49" s="74"/>
      <c r="B49" s="166" t="s">
        <v>195</v>
      </c>
      <c r="C49" s="264">
        <f>SUM(C46:C48)</f>
        <v>84000</v>
      </c>
      <c r="D49" s="264">
        <f>SUM(D46:D48)</f>
        <v>585220</v>
      </c>
      <c r="E49" s="264">
        <f>SUM(E46:E48)</f>
        <v>1187834</v>
      </c>
      <c r="F49" s="1007">
        <f t="shared" si="0"/>
        <v>2.0297221557704797</v>
      </c>
      <c r="G49" s="70"/>
    </row>
    <row r="50" spans="1:7" ht="12" customHeight="1">
      <c r="A50" s="129"/>
      <c r="B50" s="194" t="s">
        <v>545</v>
      </c>
      <c r="C50" s="273">
        <f>SUM(C24+C34+C18+C38)</f>
        <v>86000</v>
      </c>
      <c r="D50" s="273">
        <f>SUM(D24+D34+D18+D38+D14)</f>
        <v>587220</v>
      </c>
      <c r="E50" s="273">
        <f>SUM(E24+E34+E18+E38+E14)</f>
        <v>1194082</v>
      </c>
      <c r="F50" s="1009">
        <f t="shared" si="0"/>
        <v>2.0334491332039097</v>
      </c>
      <c r="G50" s="73"/>
    </row>
  </sheetData>
  <mergeCells count="6">
    <mergeCell ref="C7:C9"/>
    <mergeCell ref="A2:G2"/>
    <mergeCell ref="A1:G1"/>
    <mergeCell ref="F7:F9"/>
    <mergeCell ref="D7:D9"/>
    <mergeCell ref="E7:E9"/>
  </mergeCells>
  <printOptions horizontalCentered="1"/>
  <pageMargins left="0" right="0" top="0.3937007874015748" bottom="0.4724409448818898" header="0.31496062992125984" footer="0.31496062992125984"/>
  <pageSetup firstPageNumber="47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 topLeftCell="A1">
      <selection activeCell="E13" sqref="E13"/>
    </sheetView>
  </sheetViews>
  <sheetFormatPr defaultColWidth="9.00390625" defaultRowHeight="12.75"/>
  <cols>
    <col min="1" max="1" width="10.25390625" style="136" customWidth="1"/>
    <col min="2" max="2" width="52.375" style="135" customWidth="1"/>
    <col min="3" max="3" width="11.75390625" style="135" customWidth="1"/>
    <col min="4" max="4" width="11.375" style="135" customWidth="1"/>
    <col min="5" max="5" width="10.75390625" style="135" customWidth="1"/>
    <col min="6" max="16384" width="9.125" style="135" customWidth="1"/>
  </cols>
  <sheetData>
    <row r="1" spans="1:4" ht="12.75">
      <c r="A1" s="1059" t="s">
        <v>544</v>
      </c>
      <c r="B1" s="1059"/>
      <c r="C1" s="1127"/>
      <c r="D1" s="1128"/>
    </row>
    <row r="2" ht="12.75">
      <c r="B2" s="136"/>
    </row>
    <row r="3" spans="1:4" s="132" customFormat="1" ht="12.75">
      <c r="A3" s="1130" t="s">
        <v>72</v>
      </c>
      <c r="B3" s="1130"/>
      <c r="C3" s="1063"/>
      <c r="D3" s="1063"/>
    </row>
    <row r="4" s="132" customFormat="1" ht="12.75"/>
    <row r="5" s="132" customFormat="1" ht="12.75"/>
    <row r="6" spans="3:5" s="132" customFormat="1" ht="12.75">
      <c r="C6" s="173"/>
      <c r="D6" s="173"/>
      <c r="E6" s="173" t="s">
        <v>705</v>
      </c>
    </row>
    <row r="7" spans="1:5" s="132" customFormat="1" ht="12.75" customHeight="1">
      <c r="A7" s="2" t="s">
        <v>744</v>
      </c>
      <c r="B7" s="2" t="s">
        <v>667</v>
      </c>
      <c r="C7" s="1099" t="s">
        <v>457</v>
      </c>
      <c r="D7" s="1099" t="s">
        <v>991</v>
      </c>
      <c r="E7" s="1099" t="s">
        <v>124</v>
      </c>
    </row>
    <row r="8" spans="1:5" s="132" customFormat="1" ht="12.75">
      <c r="A8" s="3"/>
      <c r="B8" s="3"/>
      <c r="C8" s="1117"/>
      <c r="D8" s="1123"/>
      <c r="E8" s="1125"/>
    </row>
    <row r="9" spans="1:5" s="132" customFormat="1" ht="12.75">
      <c r="A9" s="4"/>
      <c r="B9" s="4"/>
      <c r="C9" s="1129"/>
      <c r="D9" s="1116"/>
      <c r="E9" s="1116"/>
    </row>
    <row r="10" spans="1:5" s="132" customFormat="1" ht="12.75">
      <c r="A10" s="16" t="s">
        <v>668</v>
      </c>
      <c r="B10" s="16" t="s">
        <v>669</v>
      </c>
      <c r="C10" s="163" t="s">
        <v>670</v>
      </c>
      <c r="D10" s="163" t="s">
        <v>671</v>
      </c>
      <c r="E10" s="163" t="s">
        <v>672</v>
      </c>
    </row>
    <row r="11" spans="1:5" s="132" customFormat="1" ht="12.75">
      <c r="A11" s="16"/>
      <c r="B11" s="16"/>
      <c r="C11" s="155"/>
      <c r="D11" s="155"/>
      <c r="E11" s="155"/>
    </row>
    <row r="12" spans="1:5" s="41" customFormat="1" ht="12.75">
      <c r="A12" s="25">
        <v>6110</v>
      </c>
      <c r="B12" s="19" t="s">
        <v>696</v>
      </c>
      <c r="C12" s="19">
        <v>59685</v>
      </c>
      <c r="D12" s="19">
        <v>97080</v>
      </c>
      <c r="E12" s="19">
        <v>163549</v>
      </c>
    </row>
    <row r="13" spans="1:5" ht="12.75">
      <c r="A13" s="133"/>
      <c r="B13" s="134"/>
      <c r="C13" s="134"/>
      <c r="D13" s="134"/>
      <c r="E13" s="134"/>
    </row>
    <row r="14" spans="1:5" s="41" customFormat="1" ht="12.75">
      <c r="A14" s="25">
        <v>6120</v>
      </c>
      <c r="B14" s="19" t="s">
        <v>698</v>
      </c>
      <c r="C14" s="19">
        <f>SUM(C15:C22)</f>
        <v>27016</v>
      </c>
      <c r="D14" s="19">
        <f>SUM(D15:D22)</f>
        <v>0</v>
      </c>
      <c r="E14" s="19">
        <f>SUM(E15:E22)</f>
        <v>0</v>
      </c>
    </row>
    <row r="15" spans="1:5" s="41" customFormat="1" ht="12.75">
      <c r="A15" s="133">
        <v>6121</v>
      </c>
      <c r="B15" s="134" t="s">
        <v>551</v>
      </c>
      <c r="C15" s="134"/>
      <c r="D15" s="134"/>
      <c r="E15" s="134"/>
    </row>
    <row r="16" spans="1:5" s="41" customFormat="1" ht="12.75">
      <c r="A16" s="133">
        <v>6122</v>
      </c>
      <c r="B16" s="134" t="s">
        <v>987</v>
      </c>
      <c r="C16" s="134"/>
      <c r="D16" s="134"/>
      <c r="E16" s="134"/>
    </row>
    <row r="17" spans="1:5" s="41" customFormat="1" ht="12.75">
      <c r="A17" s="133">
        <v>6123</v>
      </c>
      <c r="B17" s="134" t="s">
        <v>603</v>
      </c>
      <c r="C17" s="134"/>
      <c r="D17" s="134"/>
      <c r="E17" s="134"/>
    </row>
    <row r="18" spans="1:5" ht="12.75">
      <c r="A18" s="133">
        <v>6124</v>
      </c>
      <c r="B18" s="134" t="s">
        <v>923</v>
      </c>
      <c r="C18" s="134"/>
      <c r="D18" s="134"/>
      <c r="E18" s="134"/>
    </row>
    <row r="19" spans="1:5" ht="12.75">
      <c r="A19" s="402">
        <v>6125</v>
      </c>
      <c r="B19" s="403" t="s">
        <v>924</v>
      </c>
      <c r="C19" s="403"/>
      <c r="D19" s="403"/>
      <c r="E19" s="403"/>
    </row>
    <row r="20" spans="1:5" ht="12.75">
      <c r="A20" s="402">
        <v>6126</v>
      </c>
      <c r="B20" s="403" t="s">
        <v>962</v>
      </c>
      <c r="C20" s="403"/>
      <c r="D20" s="403"/>
      <c r="E20" s="403"/>
    </row>
    <row r="21" spans="1:5" ht="12.75">
      <c r="A21" s="402">
        <v>6127</v>
      </c>
      <c r="B21" s="403" t="s">
        <v>938</v>
      </c>
      <c r="C21" s="403"/>
      <c r="D21" s="403"/>
      <c r="E21" s="403"/>
    </row>
    <row r="22" spans="1:5" ht="12.75">
      <c r="A22" s="832">
        <v>6129</v>
      </c>
      <c r="B22" s="820" t="s">
        <v>681</v>
      </c>
      <c r="C22" s="820">
        <v>27016</v>
      </c>
      <c r="D22" s="820"/>
      <c r="E22" s="820"/>
    </row>
    <row r="23" spans="1:5" ht="12.75">
      <c r="A23" s="832"/>
      <c r="B23" s="820" t="s">
        <v>682</v>
      </c>
      <c r="C23" s="820"/>
      <c r="D23" s="820"/>
      <c r="E23" s="820"/>
    </row>
    <row r="24" spans="1:5" ht="12.75">
      <c r="A24" s="832"/>
      <c r="B24" s="820" t="s">
        <v>683</v>
      </c>
      <c r="C24" s="820"/>
      <c r="D24" s="820"/>
      <c r="E24" s="820"/>
    </row>
    <row r="25" spans="1:5" ht="12.75">
      <c r="A25" s="832"/>
      <c r="B25" s="820" t="s">
        <v>684</v>
      </c>
      <c r="C25" s="820"/>
      <c r="D25" s="820"/>
      <c r="E25" s="820"/>
    </row>
    <row r="26" spans="1:5" ht="12.75">
      <c r="A26" s="832"/>
      <c r="B26" s="820" t="s">
        <v>685</v>
      </c>
      <c r="C26" s="820"/>
      <c r="D26" s="820"/>
      <c r="E26" s="820"/>
    </row>
    <row r="27" spans="1:5" ht="12.75">
      <c r="A27" s="832"/>
      <c r="B27" s="820"/>
      <c r="C27" s="820"/>
      <c r="D27" s="820"/>
      <c r="E27" s="820"/>
    </row>
    <row r="28" spans="1:5" ht="12.75">
      <c r="A28" s="852">
        <v>6130</v>
      </c>
      <c r="B28" s="853" t="s">
        <v>87</v>
      </c>
      <c r="C28" s="820"/>
      <c r="D28" s="853">
        <v>6044</v>
      </c>
      <c r="E28" s="853">
        <v>6623</v>
      </c>
    </row>
    <row r="29" spans="1:5" ht="12.75">
      <c r="A29" s="133"/>
      <c r="B29" s="134"/>
      <c r="C29" s="134"/>
      <c r="D29" s="134"/>
      <c r="E29" s="134"/>
    </row>
    <row r="30" spans="1:5" s="41" customFormat="1" ht="12.75">
      <c r="A30" s="25">
        <v>6100</v>
      </c>
      <c r="B30" s="19" t="s">
        <v>646</v>
      </c>
      <c r="C30" s="19">
        <f>SUM(C12+C14)</f>
        <v>86701</v>
      </c>
      <c r="D30" s="19">
        <f>SUM(D12+D14+D28)</f>
        <v>103124</v>
      </c>
      <c r="E30" s="19">
        <f>SUM(E12+E14+E28)</f>
        <v>170172</v>
      </c>
    </row>
  </sheetData>
  <mergeCells count="5">
    <mergeCell ref="A1:D1"/>
    <mergeCell ref="E7:E9"/>
    <mergeCell ref="C7:C9"/>
    <mergeCell ref="D7:D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49">
      <selection activeCell="E77" sqref="E77"/>
    </sheetView>
  </sheetViews>
  <sheetFormatPr defaultColWidth="9.00390625" defaultRowHeight="12.75"/>
  <cols>
    <col min="1" max="1" width="7.00390625" style="501" customWidth="1"/>
    <col min="2" max="2" width="16.125" style="501" customWidth="1"/>
    <col min="3" max="3" width="10.375" style="501" customWidth="1"/>
    <col min="4" max="4" width="10.75390625" style="501" customWidth="1"/>
    <col min="5" max="5" width="10.25390625" style="501" customWidth="1"/>
    <col min="6" max="6" width="10.75390625" style="501" customWidth="1"/>
    <col min="7" max="7" width="11.00390625" style="501" customWidth="1"/>
    <col min="8" max="8" width="11.125" style="501" customWidth="1"/>
    <col min="9" max="9" width="11.00390625" style="501" customWidth="1"/>
    <col min="10" max="12" width="10.625" style="501" customWidth="1"/>
    <col min="13" max="13" width="11.75390625" style="501" customWidth="1"/>
    <col min="14" max="16384" width="9.125" style="501" customWidth="1"/>
  </cols>
  <sheetData>
    <row r="2" spans="1:13" ht="12.75">
      <c r="A2" s="1140" t="s">
        <v>283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</row>
    <row r="3" spans="1:13" ht="12.75">
      <c r="A3" s="502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</row>
    <row r="4" spans="1:13" ht="12.75">
      <c r="A4" s="1141" t="s">
        <v>284</v>
      </c>
      <c r="B4" s="1056"/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</row>
    <row r="5" spans="4:10" ht="15.75">
      <c r="D5" s="504"/>
      <c r="E5" s="504"/>
      <c r="F5" s="504"/>
      <c r="G5" s="504"/>
      <c r="H5" s="504"/>
      <c r="I5" s="504"/>
      <c r="J5" s="504"/>
    </row>
    <row r="6" spans="1:10" ht="12.75">
      <c r="A6" s="1142" t="s">
        <v>285</v>
      </c>
      <c r="B6" s="1143"/>
      <c r="C6" s="1143"/>
      <c r="D6" s="1143"/>
      <c r="E6" s="1143"/>
      <c r="F6" s="505"/>
      <c r="G6" s="505"/>
      <c r="H6" s="505"/>
      <c r="I6" s="505"/>
      <c r="J6" s="505"/>
    </row>
    <row r="7" spans="1:13" ht="12.75">
      <c r="A7" s="506"/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7" t="s">
        <v>286</v>
      </c>
    </row>
    <row r="8" spans="1:13" ht="22.5" customHeight="1">
      <c r="A8" s="1133" t="s">
        <v>287</v>
      </c>
      <c r="B8" s="1133" t="s">
        <v>288</v>
      </c>
      <c r="C8" s="1133" t="s">
        <v>327</v>
      </c>
      <c r="D8" s="1133" t="s">
        <v>328</v>
      </c>
      <c r="E8" s="1133" t="s">
        <v>329</v>
      </c>
      <c r="F8" s="1133" t="s">
        <v>330</v>
      </c>
      <c r="G8" s="1133" t="s">
        <v>331</v>
      </c>
      <c r="H8" s="1133" t="s">
        <v>748</v>
      </c>
      <c r="I8" s="1133" t="s">
        <v>334</v>
      </c>
      <c r="J8" s="1133" t="s">
        <v>335</v>
      </c>
      <c r="K8" s="1133" t="s">
        <v>337</v>
      </c>
      <c r="L8" s="1133" t="s">
        <v>338</v>
      </c>
      <c r="M8" s="1144" t="s">
        <v>697</v>
      </c>
    </row>
    <row r="9" spans="1:13" ht="21.75" customHeight="1">
      <c r="A9" s="1133"/>
      <c r="B9" s="1133"/>
      <c r="C9" s="1133"/>
      <c r="D9" s="1133"/>
      <c r="E9" s="1133"/>
      <c r="F9" s="1133"/>
      <c r="G9" s="1133"/>
      <c r="H9" s="1133"/>
      <c r="I9" s="1133"/>
      <c r="J9" s="1133"/>
      <c r="K9" s="1133"/>
      <c r="L9" s="1133"/>
      <c r="M9" s="1133"/>
    </row>
    <row r="10" spans="1:13" ht="18" customHeight="1" thickBot="1">
      <c r="A10" s="1134"/>
      <c r="B10" s="1134"/>
      <c r="C10" s="1134"/>
      <c r="D10" s="1134"/>
      <c r="E10" s="1134"/>
      <c r="F10" s="1134"/>
      <c r="G10" s="1134"/>
      <c r="H10" s="1134"/>
      <c r="I10" s="1134"/>
      <c r="J10" s="1134"/>
      <c r="K10" s="1134"/>
      <c r="L10" s="1134"/>
      <c r="M10" s="1134"/>
    </row>
    <row r="11" spans="1:13" ht="13.5" thickTop="1">
      <c r="A11" s="1137" t="s">
        <v>291</v>
      </c>
      <c r="B11" s="508" t="s">
        <v>289</v>
      </c>
      <c r="C11" s="509">
        <v>94595</v>
      </c>
      <c r="D11" s="509">
        <v>125000</v>
      </c>
      <c r="E11" s="509">
        <v>128570</v>
      </c>
      <c r="F11" s="509">
        <v>121445</v>
      </c>
      <c r="G11" s="509">
        <v>83500</v>
      </c>
      <c r="H11" s="509">
        <v>41670</v>
      </c>
      <c r="I11" s="509">
        <v>50000</v>
      </c>
      <c r="J11" s="509">
        <v>103126</v>
      </c>
      <c r="K11" s="509"/>
      <c r="L11" s="509"/>
      <c r="M11" s="510">
        <f aca="true" t="shared" si="0" ref="M11:M32">SUM(C11:L11)</f>
        <v>747906</v>
      </c>
    </row>
    <row r="12" spans="1:13" ht="12.75">
      <c r="A12" s="1138"/>
      <c r="B12" s="508" t="s">
        <v>290</v>
      </c>
      <c r="C12" s="511">
        <v>3903</v>
      </c>
      <c r="D12" s="511">
        <v>6788</v>
      </c>
      <c r="E12" s="511">
        <v>9235</v>
      </c>
      <c r="F12" s="511">
        <v>13786</v>
      </c>
      <c r="G12" s="511">
        <v>9832</v>
      </c>
      <c r="H12" s="511">
        <v>5602</v>
      </c>
      <c r="I12" s="511">
        <v>20948</v>
      </c>
      <c r="J12" s="509">
        <v>18399</v>
      </c>
      <c r="K12" s="511"/>
      <c r="L12" s="511">
        <v>2801</v>
      </c>
      <c r="M12" s="512">
        <f t="shared" si="0"/>
        <v>91294</v>
      </c>
    </row>
    <row r="13" spans="1:13" ht="12.75">
      <c r="A13" s="1139" t="s">
        <v>292</v>
      </c>
      <c r="B13" s="508" t="s">
        <v>289</v>
      </c>
      <c r="C13" s="511">
        <v>75676</v>
      </c>
      <c r="D13" s="511">
        <v>100000</v>
      </c>
      <c r="E13" s="511">
        <v>102856</v>
      </c>
      <c r="F13" s="511">
        <v>95260</v>
      </c>
      <c r="G13" s="511">
        <v>66800</v>
      </c>
      <c r="H13" s="511">
        <v>33336</v>
      </c>
      <c r="I13" s="511"/>
      <c r="J13" s="509">
        <v>56252</v>
      </c>
      <c r="K13" s="511"/>
      <c r="L13" s="511">
        <v>11667</v>
      </c>
      <c r="M13" s="512">
        <f t="shared" si="0"/>
        <v>541847</v>
      </c>
    </row>
    <row r="14" spans="1:13" ht="12.75">
      <c r="A14" s="1139"/>
      <c r="B14" s="508" t="s">
        <v>290</v>
      </c>
      <c r="C14" s="511">
        <v>964</v>
      </c>
      <c r="D14" s="511">
        <v>2187</v>
      </c>
      <c r="E14" s="511">
        <v>3457</v>
      </c>
      <c r="F14" s="511">
        <v>5144</v>
      </c>
      <c r="G14" s="511">
        <v>4271</v>
      </c>
      <c r="H14" s="511">
        <v>2264</v>
      </c>
      <c r="I14" s="511"/>
      <c r="J14" s="509">
        <v>8307</v>
      </c>
      <c r="K14" s="511"/>
      <c r="L14" s="511">
        <v>11753</v>
      </c>
      <c r="M14" s="512">
        <f t="shared" si="0"/>
        <v>38347</v>
      </c>
    </row>
    <row r="15" spans="1:13" ht="12.75">
      <c r="A15" s="1145" t="s">
        <v>293</v>
      </c>
      <c r="B15" s="508" t="s">
        <v>289</v>
      </c>
      <c r="C15" s="511">
        <v>37838</v>
      </c>
      <c r="D15" s="511">
        <v>100000</v>
      </c>
      <c r="E15" s="511">
        <v>102856</v>
      </c>
      <c r="F15" s="511">
        <v>95260</v>
      </c>
      <c r="G15" s="511">
        <v>66800</v>
      </c>
      <c r="H15" s="511">
        <v>33336</v>
      </c>
      <c r="I15" s="511"/>
      <c r="J15" s="509">
        <v>56252</v>
      </c>
      <c r="K15" s="511"/>
      <c r="L15" s="511">
        <v>46667</v>
      </c>
      <c r="M15" s="512">
        <f t="shared" si="0"/>
        <v>539009</v>
      </c>
    </row>
    <row r="16" spans="1:13" ht="12.75">
      <c r="A16" s="1138"/>
      <c r="B16" s="508" t="s">
        <v>290</v>
      </c>
      <c r="C16" s="511">
        <v>159</v>
      </c>
      <c r="D16" s="511">
        <v>1156</v>
      </c>
      <c r="E16" s="511">
        <v>2350</v>
      </c>
      <c r="F16" s="511">
        <v>3896</v>
      </c>
      <c r="G16" s="511">
        <v>3437</v>
      </c>
      <c r="H16" s="511">
        <v>1842</v>
      </c>
      <c r="I16" s="511"/>
      <c r="J16" s="509">
        <v>7141</v>
      </c>
      <c r="K16" s="511"/>
      <c r="L16" s="511">
        <v>10934</v>
      </c>
      <c r="M16" s="512">
        <f t="shared" si="0"/>
        <v>30915</v>
      </c>
    </row>
    <row r="17" spans="1:13" ht="12.75">
      <c r="A17" s="1139" t="s">
        <v>294</v>
      </c>
      <c r="B17" s="508" t="s">
        <v>289</v>
      </c>
      <c r="C17" s="511"/>
      <c r="D17" s="511">
        <v>50000</v>
      </c>
      <c r="E17" s="511">
        <v>102856</v>
      </c>
      <c r="F17" s="511">
        <v>95260</v>
      </c>
      <c r="G17" s="511">
        <v>66800</v>
      </c>
      <c r="H17" s="511">
        <v>33336</v>
      </c>
      <c r="I17" s="511"/>
      <c r="J17" s="509">
        <v>56252</v>
      </c>
      <c r="K17" s="511"/>
      <c r="L17" s="511">
        <v>46667</v>
      </c>
      <c r="M17" s="512">
        <f t="shared" si="0"/>
        <v>451171</v>
      </c>
    </row>
    <row r="18" spans="1:13" ht="12.75">
      <c r="A18" s="1139"/>
      <c r="B18" s="508" t="s">
        <v>290</v>
      </c>
      <c r="C18" s="511"/>
      <c r="D18" s="511">
        <v>143</v>
      </c>
      <c r="E18" s="511">
        <v>1247</v>
      </c>
      <c r="F18" s="511">
        <v>2657</v>
      </c>
      <c r="G18" s="511">
        <v>2612</v>
      </c>
      <c r="H18" s="511">
        <v>1425</v>
      </c>
      <c r="I18" s="511"/>
      <c r="J18" s="509">
        <v>5992</v>
      </c>
      <c r="K18" s="511"/>
      <c r="L18" s="511">
        <v>9656</v>
      </c>
      <c r="M18" s="512">
        <f t="shared" si="0"/>
        <v>23732</v>
      </c>
    </row>
    <row r="19" spans="1:13" ht="12.75">
      <c r="A19" s="1145" t="s">
        <v>295</v>
      </c>
      <c r="B19" s="508" t="s">
        <v>289</v>
      </c>
      <c r="C19" s="511"/>
      <c r="D19" s="511"/>
      <c r="E19" s="511">
        <v>51428</v>
      </c>
      <c r="F19" s="511">
        <v>95260</v>
      </c>
      <c r="G19" s="511">
        <v>66800</v>
      </c>
      <c r="H19" s="511">
        <v>33336</v>
      </c>
      <c r="I19" s="511"/>
      <c r="J19" s="509">
        <v>56252</v>
      </c>
      <c r="K19" s="511"/>
      <c r="L19" s="511">
        <v>46667</v>
      </c>
      <c r="M19" s="512">
        <f t="shared" si="0"/>
        <v>349743</v>
      </c>
    </row>
    <row r="20" spans="1:13" ht="12.75">
      <c r="A20" s="1138"/>
      <c r="B20" s="508" t="s">
        <v>290</v>
      </c>
      <c r="C20" s="511"/>
      <c r="D20" s="511"/>
      <c r="E20" s="511">
        <v>206</v>
      </c>
      <c r="F20" s="511">
        <v>1401</v>
      </c>
      <c r="G20" s="511">
        <v>1770</v>
      </c>
      <c r="H20" s="511">
        <v>1000</v>
      </c>
      <c r="I20" s="511"/>
      <c r="J20" s="509">
        <v>4808</v>
      </c>
      <c r="K20" s="511"/>
      <c r="L20" s="511">
        <v>8322</v>
      </c>
      <c r="M20" s="512">
        <f t="shared" si="0"/>
        <v>17507</v>
      </c>
    </row>
    <row r="21" spans="1:13" ht="12.75">
      <c r="A21" s="1139" t="s">
        <v>296</v>
      </c>
      <c r="B21" s="508" t="s">
        <v>289</v>
      </c>
      <c r="C21" s="511"/>
      <c r="D21" s="511"/>
      <c r="E21" s="511"/>
      <c r="F21" s="511">
        <v>47630</v>
      </c>
      <c r="G21" s="511">
        <v>66800</v>
      </c>
      <c r="H21" s="511">
        <v>33336</v>
      </c>
      <c r="I21" s="511"/>
      <c r="J21" s="509">
        <v>56252</v>
      </c>
      <c r="K21" s="511"/>
      <c r="L21" s="511">
        <v>46667</v>
      </c>
      <c r="M21" s="512">
        <f t="shared" si="0"/>
        <v>250685</v>
      </c>
    </row>
    <row r="22" spans="1:13" ht="12.75">
      <c r="A22" s="1139"/>
      <c r="B22" s="508" t="s">
        <v>290</v>
      </c>
      <c r="C22" s="511"/>
      <c r="D22" s="511"/>
      <c r="E22" s="511"/>
      <c r="F22" s="511">
        <v>232</v>
      </c>
      <c r="G22" s="511">
        <v>936</v>
      </c>
      <c r="H22" s="511">
        <v>578</v>
      </c>
      <c r="I22" s="511"/>
      <c r="J22" s="509">
        <v>3642</v>
      </c>
      <c r="K22" s="511"/>
      <c r="L22" s="511">
        <v>7016</v>
      </c>
      <c r="M22" s="512">
        <f t="shared" si="0"/>
        <v>12404</v>
      </c>
    </row>
    <row r="23" spans="1:13" ht="12.75">
      <c r="A23" s="1145" t="s">
        <v>297</v>
      </c>
      <c r="B23" s="508" t="s">
        <v>289</v>
      </c>
      <c r="C23" s="511"/>
      <c r="D23" s="511"/>
      <c r="E23" s="511"/>
      <c r="F23" s="511"/>
      <c r="G23" s="511">
        <v>33400</v>
      </c>
      <c r="H23" s="511"/>
      <c r="I23" s="511"/>
      <c r="J23" s="509">
        <v>56252</v>
      </c>
      <c r="K23" s="511"/>
      <c r="L23" s="511">
        <v>46667</v>
      </c>
      <c r="M23" s="512">
        <f t="shared" si="0"/>
        <v>136319</v>
      </c>
    </row>
    <row r="24" spans="1:13" ht="12.75">
      <c r="A24" s="1138"/>
      <c r="B24" s="508" t="s">
        <v>290</v>
      </c>
      <c r="C24" s="511"/>
      <c r="D24" s="511"/>
      <c r="E24" s="511"/>
      <c r="F24" s="511"/>
      <c r="G24" s="511">
        <v>117</v>
      </c>
      <c r="H24" s="511"/>
      <c r="I24" s="511"/>
      <c r="J24" s="509">
        <v>2476</v>
      </c>
      <c r="K24" s="511"/>
      <c r="L24" s="511">
        <v>5710</v>
      </c>
      <c r="M24" s="512">
        <f t="shared" si="0"/>
        <v>8303</v>
      </c>
    </row>
    <row r="25" spans="1:13" ht="12.75">
      <c r="A25" s="1139" t="s">
        <v>298</v>
      </c>
      <c r="B25" s="508" t="s">
        <v>289</v>
      </c>
      <c r="C25" s="511"/>
      <c r="D25" s="511"/>
      <c r="E25" s="511"/>
      <c r="F25" s="511"/>
      <c r="G25" s="511"/>
      <c r="H25" s="511"/>
      <c r="I25" s="511"/>
      <c r="J25" s="509">
        <v>56252</v>
      </c>
      <c r="K25" s="511"/>
      <c r="L25" s="511">
        <v>46667</v>
      </c>
      <c r="M25" s="512">
        <f t="shared" si="0"/>
        <v>102919</v>
      </c>
    </row>
    <row r="26" spans="1:13" ht="12.75">
      <c r="A26" s="1139"/>
      <c r="B26" s="508" t="s">
        <v>290</v>
      </c>
      <c r="C26" s="511"/>
      <c r="D26" s="511"/>
      <c r="E26" s="511"/>
      <c r="F26" s="511"/>
      <c r="G26" s="511"/>
      <c r="H26" s="511"/>
      <c r="I26" s="511"/>
      <c r="J26" s="509">
        <v>1314</v>
      </c>
      <c r="K26" s="511"/>
      <c r="L26" s="511">
        <v>4418</v>
      </c>
      <c r="M26" s="512">
        <f t="shared" si="0"/>
        <v>5732</v>
      </c>
    </row>
    <row r="27" spans="1:13" ht="12.75">
      <c r="A27" s="1145" t="s">
        <v>299</v>
      </c>
      <c r="B27" s="508" t="s">
        <v>289</v>
      </c>
      <c r="C27" s="511"/>
      <c r="D27" s="511"/>
      <c r="E27" s="511"/>
      <c r="F27" s="511"/>
      <c r="G27" s="511"/>
      <c r="H27" s="511"/>
      <c r="I27" s="511"/>
      <c r="J27" s="509">
        <v>42189</v>
      </c>
      <c r="K27" s="511"/>
      <c r="L27" s="511">
        <v>46667</v>
      </c>
      <c r="M27" s="512">
        <f t="shared" si="0"/>
        <v>88856</v>
      </c>
    </row>
    <row r="28" spans="1:13" ht="12.75">
      <c r="A28" s="1138"/>
      <c r="B28" s="508" t="s">
        <v>290</v>
      </c>
      <c r="C28" s="511"/>
      <c r="D28" s="511"/>
      <c r="E28" s="511"/>
      <c r="F28" s="511"/>
      <c r="G28" s="511"/>
      <c r="H28" s="511"/>
      <c r="I28" s="511"/>
      <c r="J28" s="509"/>
      <c r="K28" s="511"/>
      <c r="L28" s="511">
        <v>3098</v>
      </c>
      <c r="M28" s="512">
        <f t="shared" si="0"/>
        <v>3098</v>
      </c>
    </row>
    <row r="29" spans="1:13" ht="12.75">
      <c r="A29" s="1145" t="s">
        <v>300</v>
      </c>
      <c r="B29" s="508" t="s">
        <v>289</v>
      </c>
      <c r="C29" s="511"/>
      <c r="D29" s="511"/>
      <c r="E29" s="511"/>
      <c r="F29" s="511"/>
      <c r="G29" s="511"/>
      <c r="H29" s="511"/>
      <c r="I29" s="511"/>
      <c r="J29" s="509"/>
      <c r="K29" s="511"/>
      <c r="L29" s="511">
        <v>46667</v>
      </c>
      <c r="M29" s="512">
        <f t="shared" si="0"/>
        <v>46667</v>
      </c>
    </row>
    <row r="30" spans="1:13" ht="12.75">
      <c r="A30" s="1138"/>
      <c r="B30" s="508" t="s">
        <v>290</v>
      </c>
      <c r="C30" s="511"/>
      <c r="D30" s="511"/>
      <c r="E30" s="511"/>
      <c r="F30" s="511"/>
      <c r="G30" s="511"/>
      <c r="H30" s="511"/>
      <c r="I30" s="511"/>
      <c r="J30" s="509"/>
      <c r="K30" s="511"/>
      <c r="L30" s="511">
        <v>1792</v>
      </c>
      <c r="M30" s="512">
        <f t="shared" si="0"/>
        <v>1792</v>
      </c>
    </row>
    <row r="31" spans="1:13" ht="12.75">
      <c r="A31" s="1139" t="s">
        <v>336</v>
      </c>
      <c r="B31" s="508" t="s">
        <v>289</v>
      </c>
      <c r="C31" s="511"/>
      <c r="D31" s="511"/>
      <c r="E31" s="511"/>
      <c r="F31" s="511"/>
      <c r="G31" s="511"/>
      <c r="H31" s="511"/>
      <c r="I31" s="511"/>
      <c r="J31" s="511"/>
      <c r="K31" s="511"/>
      <c r="L31" s="511">
        <v>35000</v>
      </c>
      <c r="M31" s="512">
        <f t="shared" si="0"/>
        <v>35000</v>
      </c>
    </row>
    <row r="32" spans="1:13" ht="12.75">
      <c r="A32" s="1138"/>
      <c r="B32" s="508" t="s">
        <v>290</v>
      </c>
      <c r="C32" s="511"/>
      <c r="D32" s="511"/>
      <c r="E32" s="511"/>
      <c r="F32" s="511"/>
      <c r="G32" s="511"/>
      <c r="H32" s="511"/>
      <c r="I32" s="511"/>
      <c r="J32" s="511"/>
      <c r="K32" s="511"/>
      <c r="L32" s="511">
        <v>487</v>
      </c>
      <c r="M32" s="512">
        <f t="shared" si="0"/>
        <v>487</v>
      </c>
    </row>
    <row r="33" spans="1:9" ht="15.75">
      <c r="A33" s="513"/>
      <c r="B33" s="513"/>
      <c r="C33" s="513"/>
      <c r="D33" s="513"/>
      <c r="E33" s="513"/>
      <c r="F33" s="513"/>
      <c r="G33" s="513"/>
      <c r="H33" s="514"/>
      <c r="I33" s="513"/>
    </row>
    <row r="34" spans="1:12" ht="12.75">
      <c r="A34" s="515" t="s">
        <v>308</v>
      </c>
      <c r="D34" s="506"/>
      <c r="F34" s="693"/>
      <c r="G34" s="516"/>
      <c r="H34" s="516"/>
      <c r="I34" s="516"/>
      <c r="J34" s="516"/>
      <c r="K34" s="516"/>
      <c r="L34" s="516"/>
    </row>
    <row r="35" spans="1:8" ht="12.75">
      <c r="A35" s="1136" t="s">
        <v>309</v>
      </c>
      <c r="B35" s="1135"/>
      <c r="C35" s="517" t="s">
        <v>291</v>
      </c>
      <c r="D35" s="518" t="s">
        <v>292</v>
      </c>
      <c r="E35" s="517" t="s">
        <v>293</v>
      </c>
      <c r="F35" s="518" t="s">
        <v>294</v>
      </c>
      <c r="G35" s="517" t="s">
        <v>295</v>
      </c>
      <c r="H35" s="517">
        <v>2018</v>
      </c>
    </row>
    <row r="36" spans="1:8" ht="12.75">
      <c r="A36" s="1131" t="s">
        <v>310</v>
      </c>
      <c r="B36" s="1135"/>
      <c r="C36" s="511">
        <v>1479</v>
      </c>
      <c r="D36" s="520">
        <v>1479</v>
      </c>
      <c r="E36" s="511">
        <v>1479</v>
      </c>
      <c r="F36" s="520">
        <v>739</v>
      </c>
      <c r="G36" s="511"/>
      <c r="H36" s="511"/>
    </row>
    <row r="37" spans="1:8" ht="12.75">
      <c r="A37" s="1131" t="s">
        <v>311</v>
      </c>
      <c r="B37" s="1132"/>
      <c r="C37" s="511">
        <v>9931</v>
      </c>
      <c r="D37" s="522">
        <v>9931</v>
      </c>
      <c r="E37" s="511">
        <v>2483</v>
      </c>
      <c r="F37" s="520"/>
      <c r="G37" s="511"/>
      <c r="H37" s="511"/>
    </row>
    <row r="38" spans="1:8" ht="12.75">
      <c r="A38" s="519" t="s">
        <v>312</v>
      </c>
      <c r="B38" s="521"/>
      <c r="C38" s="511">
        <v>12127</v>
      </c>
      <c r="D38" s="522">
        <v>12127</v>
      </c>
      <c r="E38" s="511">
        <v>12127</v>
      </c>
      <c r="F38" s="520">
        <v>12127</v>
      </c>
      <c r="G38" s="511">
        <v>12126</v>
      </c>
      <c r="H38" s="511">
        <v>7404</v>
      </c>
    </row>
    <row r="39" spans="1:8" ht="12.75">
      <c r="A39" s="1131" t="s">
        <v>313</v>
      </c>
      <c r="B39" s="1132"/>
      <c r="C39" s="511">
        <v>3520</v>
      </c>
      <c r="D39" s="522">
        <v>1760</v>
      </c>
      <c r="E39" s="511"/>
      <c r="F39" s="523"/>
      <c r="G39" s="511"/>
      <c r="H39" s="511"/>
    </row>
    <row r="40" spans="1:8" ht="12.75">
      <c r="A40" s="1131" t="s">
        <v>314</v>
      </c>
      <c r="B40" s="1132"/>
      <c r="C40" s="511">
        <v>29314</v>
      </c>
      <c r="D40" s="522">
        <v>29314</v>
      </c>
      <c r="E40" s="511">
        <v>29314</v>
      </c>
      <c r="F40" s="523">
        <v>29314</v>
      </c>
      <c r="G40" s="511">
        <v>29314</v>
      </c>
      <c r="H40" s="511"/>
    </row>
    <row r="41" ht="12.75">
      <c r="H41" s="526"/>
    </row>
    <row r="42" spans="1:4" ht="12.75">
      <c r="A42" s="515" t="s">
        <v>319</v>
      </c>
      <c r="C42" s="506"/>
      <c r="D42" s="506"/>
    </row>
    <row r="43" spans="1:7" ht="12.75">
      <c r="A43" s="1136" t="s">
        <v>309</v>
      </c>
      <c r="B43" s="1135"/>
      <c r="C43" s="524" t="s">
        <v>291</v>
      </c>
      <c r="D43" s="518" t="s">
        <v>292</v>
      </c>
      <c r="E43" s="688"/>
      <c r="F43" s="527"/>
      <c r="G43" s="527"/>
    </row>
    <row r="44" spans="1:7" ht="12.75">
      <c r="A44" s="1131" t="s">
        <v>440</v>
      </c>
      <c r="B44" s="1135"/>
      <c r="C44" s="511">
        <v>153000</v>
      </c>
      <c r="D44" s="520">
        <v>33055</v>
      </c>
      <c r="E44" s="689"/>
      <c r="F44" s="525"/>
      <c r="G44" s="525"/>
    </row>
    <row r="45" spans="1:7" ht="12.75">
      <c r="A45" s="1131" t="s">
        <v>441</v>
      </c>
      <c r="B45" s="1132"/>
      <c r="C45" s="511">
        <v>70000</v>
      </c>
      <c r="D45" s="522">
        <v>252000</v>
      </c>
      <c r="E45" s="689"/>
      <c r="F45" s="525"/>
      <c r="G45" s="525"/>
    </row>
    <row r="46" spans="1:7" ht="12.75">
      <c r="A46" s="1131" t="s">
        <v>442</v>
      </c>
      <c r="B46" s="1132"/>
      <c r="C46" s="511">
        <v>100000</v>
      </c>
      <c r="D46" s="511">
        <v>464000</v>
      </c>
      <c r="E46" s="525"/>
      <c r="F46" s="525"/>
      <c r="G46" s="525"/>
    </row>
    <row r="47" spans="1:7" ht="12.75">
      <c r="A47" s="1131" t="s">
        <v>443</v>
      </c>
      <c r="B47" s="1132"/>
      <c r="C47" s="511">
        <v>110000</v>
      </c>
      <c r="D47" s="511">
        <v>567000</v>
      </c>
      <c r="E47" s="525"/>
      <c r="F47" s="525"/>
      <c r="G47" s="525"/>
    </row>
    <row r="48" spans="1:7" ht="12.75">
      <c r="A48" s="1131" t="s">
        <v>444</v>
      </c>
      <c r="B48" s="1132"/>
      <c r="C48" s="511">
        <v>140000</v>
      </c>
      <c r="D48" s="511">
        <v>422000</v>
      </c>
      <c r="E48" s="525"/>
      <c r="F48" s="525"/>
      <c r="G48" s="525"/>
    </row>
    <row r="50" ht="12.75">
      <c r="A50" s="515" t="s">
        <v>320</v>
      </c>
    </row>
    <row r="51" spans="1:9" ht="12.75">
      <c r="A51" s="1136" t="s">
        <v>667</v>
      </c>
      <c r="B51" s="1146"/>
      <c r="C51" s="690"/>
      <c r="D51" s="690"/>
      <c r="E51" s="690"/>
      <c r="F51" s="691"/>
      <c r="G51" s="692" t="s">
        <v>291</v>
      </c>
      <c r="H51" s="692" t="s">
        <v>292</v>
      </c>
      <c r="I51" s="692" t="s">
        <v>293</v>
      </c>
    </row>
    <row r="52" spans="1:9" ht="12.75">
      <c r="A52" s="1131" t="s">
        <v>445</v>
      </c>
      <c r="B52" s="1146"/>
      <c r="C52" s="1146"/>
      <c r="D52" s="1146"/>
      <c r="E52" s="1146"/>
      <c r="F52" s="1135"/>
      <c r="G52" s="511">
        <v>1029589</v>
      </c>
      <c r="H52" s="511">
        <v>1881339</v>
      </c>
      <c r="I52" s="511">
        <v>238066</v>
      </c>
    </row>
    <row r="53" spans="1:9" ht="12.75">
      <c r="A53" s="519" t="s">
        <v>84</v>
      </c>
      <c r="B53" s="887"/>
      <c r="C53" s="887"/>
      <c r="D53" s="887"/>
      <c r="E53" s="887"/>
      <c r="F53" s="887"/>
      <c r="G53" s="522">
        <v>168764</v>
      </c>
      <c r="H53" s="511">
        <v>1452</v>
      </c>
      <c r="I53" s="523"/>
    </row>
    <row r="54" spans="6:7" ht="12.75">
      <c r="F54" s="526"/>
      <c r="G54" s="526"/>
    </row>
    <row r="55" spans="1:5" ht="13.5" customHeight="1">
      <c r="A55" s="515" t="s">
        <v>321</v>
      </c>
      <c r="C55" s="506"/>
      <c r="D55" s="506"/>
      <c r="E55" s="506"/>
    </row>
    <row r="56" spans="1:7" ht="12.75">
      <c r="A56" s="1136" t="s">
        <v>667</v>
      </c>
      <c r="B56" s="1135"/>
      <c r="C56" s="524" t="s">
        <v>291</v>
      </c>
      <c r="D56" s="518" t="s">
        <v>292</v>
      </c>
      <c r="E56" s="524" t="s">
        <v>293</v>
      </c>
      <c r="F56" s="517" t="s">
        <v>294</v>
      </c>
      <c r="G56" s="517" t="s">
        <v>295</v>
      </c>
    </row>
    <row r="57" spans="1:8" ht="12.75">
      <c r="A57" s="1131" t="s">
        <v>322</v>
      </c>
      <c r="B57" s="1132"/>
      <c r="C57" s="511">
        <v>2500</v>
      </c>
      <c r="D57" s="522">
        <v>2500</v>
      </c>
      <c r="E57" s="511">
        <v>2500</v>
      </c>
      <c r="F57" s="511"/>
      <c r="G57" s="511"/>
      <c r="H57" s="528"/>
    </row>
    <row r="58" spans="1:7" ht="12.75">
      <c r="A58" s="1131" t="s">
        <v>323</v>
      </c>
      <c r="B58" s="1132"/>
      <c r="C58" s="511">
        <v>500</v>
      </c>
      <c r="D58" s="522">
        <v>500</v>
      </c>
      <c r="E58" s="511">
        <v>500</v>
      </c>
      <c r="F58" s="511"/>
      <c r="G58" s="511"/>
    </row>
    <row r="59" spans="1:7" ht="12.75">
      <c r="A59" s="1131" t="s">
        <v>529</v>
      </c>
      <c r="B59" s="1132"/>
      <c r="C59" s="511">
        <v>5000</v>
      </c>
      <c r="D59" s="522">
        <v>5000</v>
      </c>
      <c r="E59" s="511">
        <v>5000</v>
      </c>
      <c r="F59" s="511"/>
      <c r="G59" s="511"/>
    </row>
    <row r="60" spans="1:7" ht="12.75">
      <c r="A60" s="1131" t="s">
        <v>324</v>
      </c>
      <c r="B60" s="1132"/>
      <c r="C60" s="511">
        <v>3000</v>
      </c>
      <c r="D60" s="522">
        <v>3000</v>
      </c>
      <c r="E60" s="511">
        <v>3000</v>
      </c>
      <c r="F60" s="511"/>
      <c r="G60" s="511"/>
    </row>
    <row r="61" spans="1:7" ht="12.75">
      <c r="A61" s="1131" t="s">
        <v>325</v>
      </c>
      <c r="B61" s="1132"/>
      <c r="C61" s="511">
        <v>3000</v>
      </c>
      <c r="D61" s="522">
        <v>3000</v>
      </c>
      <c r="E61" s="511">
        <v>3000</v>
      </c>
      <c r="F61" s="511"/>
      <c r="G61" s="511"/>
    </row>
    <row r="62" spans="1:7" ht="12.75">
      <c r="A62" s="1131" t="s">
        <v>326</v>
      </c>
      <c r="B62" s="1132"/>
      <c r="C62" s="511">
        <v>1500</v>
      </c>
      <c r="D62" s="522">
        <v>1500</v>
      </c>
      <c r="E62" s="511">
        <v>1500</v>
      </c>
      <c r="F62" s="511"/>
      <c r="G62" s="511"/>
    </row>
    <row r="63" spans="1:7" ht="12.75">
      <c r="A63" s="1131" t="s">
        <v>650</v>
      </c>
      <c r="B63" s="1132"/>
      <c r="C63" s="511">
        <v>235886</v>
      </c>
      <c r="D63" s="522">
        <v>56565</v>
      </c>
      <c r="E63" s="511"/>
      <c r="F63" s="511"/>
      <c r="G63" s="511"/>
    </row>
    <row r="64" spans="1:7" ht="12.75">
      <c r="A64" s="1131" t="s">
        <v>446</v>
      </c>
      <c r="B64" s="1132"/>
      <c r="C64" s="511">
        <v>340885</v>
      </c>
      <c r="D64" s="522">
        <v>312420</v>
      </c>
      <c r="E64" s="511"/>
      <c r="F64" s="511"/>
      <c r="G64" s="511"/>
    </row>
    <row r="65" spans="1:7" ht="12.75">
      <c r="A65" s="1131" t="s">
        <v>447</v>
      </c>
      <c r="B65" s="1132"/>
      <c r="C65" s="511">
        <v>2154</v>
      </c>
      <c r="D65" s="522">
        <v>1346</v>
      </c>
      <c r="E65" s="511"/>
      <c r="F65" s="511"/>
      <c r="G65" s="511"/>
    </row>
    <row r="66" spans="1:7" ht="12.75">
      <c r="A66" s="1131" t="s">
        <v>448</v>
      </c>
      <c r="B66" s="1132"/>
      <c r="C66" s="511">
        <v>4231</v>
      </c>
      <c r="D66" s="522">
        <v>2500</v>
      </c>
      <c r="E66" s="511"/>
      <c r="F66" s="511"/>
      <c r="G66" s="511"/>
    </row>
    <row r="67" spans="1:7" ht="12.75">
      <c r="A67" s="1131" t="s">
        <v>449</v>
      </c>
      <c r="B67" s="1132"/>
      <c r="C67" s="511">
        <v>3950</v>
      </c>
      <c r="D67" s="522">
        <v>3950</v>
      </c>
      <c r="E67" s="511"/>
      <c r="F67" s="511"/>
      <c r="G67" s="511"/>
    </row>
    <row r="68" spans="1:7" ht="12.75">
      <c r="A68" s="1131" t="s">
        <v>450</v>
      </c>
      <c r="B68" s="1132"/>
      <c r="C68" s="511">
        <v>786</v>
      </c>
      <c r="D68" s="522">
        <v>214</v>
      </c>
      <c r="E68" s="511"/>
      <c r="F68" s="511"/>
      <c r="G68" s="511"/>
    </row>
    <row r="69" spans="1:7" ht="12.75">
      <c r="A69" s="1131" t="s">
        <v>451</v>
      </c>
      <c r="B69" s="1132"/>
      <c r="C69" s="511">
        <v>3846</v>
      </c>
      <c r="D69" s="522">
        <v>1154</v>
      </c>
      <c r="E69" s="511"/>
      <c r="F69" s="511"/>
      <c r="G69" s="511"/>
    </row>
    <row r="70" spans="1:7" ht="12.75">
      <c r="A70" s="1131" t="s">
        <v>235</v>
      </c>
      <c r="B70" s="1132"/>
      <c r="C70" s="511">
        <v>2692</v>
      </c>
      <c r="D70" s="522">
        <v>808</v>
      </c>
      <c r="E70" s="511"/>
      <c r="F70" s="511"/>
      <c r="G70" s="511"/>
    </row>
    <row r="71" spans="1:7" ht="12.75">
      <c r="A71" s="1131" t="s">
        <v>452</v>
      </c>
      <c r="B71" s="1132"/>
      <c r="C71" s="511">
        <v>769</v>
      </c>
      <c r="D71" s="522">
        <v>231</v>
      </c>
      <c r="E71" s="511"/>
      <c r="F71" s="511"/>
      <c r="G71" s="511"/>
    </row>
    <row r="72" spans="1:7" ht="12.75">
      <c r="A72" s="1131" t="s">
        <v>453</v>
      </c>
      <c r="B72" s="1132"/>
      <c r="C72" s="511">
        <v>2031</v>
      </c>
      <c r="D72" s="522">
        <v>369</v>
      </c>
      <c r="E72" s="511"/>
      <c r="F72" s="511"/>
      <c r="G72" s="511"/>
    </row>
    <row r="73" spans="1:7" ht="12.75">
      <c r="A73" s="1131" t="s">
        <v>454</v>
      </c>
      <c r="B73" s="1132"/>
      <c r="C73" s="511">
        <v>17594</v>
      </c>
      <c r="D73" s="522">
        <v>26400</v>
      </c>
      <c r="E73" s="511"/>
      <c r="F73" s="511"/>
      <c r="G73" s="511"/>
    </row>
    <row r="74" spans="1:7" ht="12.75">
      <c r="A74" s="1131" t="s">
        <v>455</v>
      </c>
      <c r="B74" s="1132"/>
      <c r="C74" s="511">
        <v>2000</v>
      </c>
      <c r="D74" s="522">
        <v>8000</v>
      </c>
      <c r="E74" s="511">
        <v>6000</v>
      </c>
      <c r="F74" s="511"/>
      <c r="G74" s="511"/>
    </row>
    <row r="75" spans="1:7" ht="12.75">
      <c r="A75" s="1131" t="s">
        <v>456</v>
      </c>
      <c r="B75" s="1132"/>
      <c r="C75" s="511">
        <v>270896</v>
      </c>
      <c r="D75" s="522">
        <v>110000</v>
      </c>
      <c r="E75" s="511">
        <v>100000</v>
      </c>
      <c r="F75" s="511">
        <v>100000</v>
      </c>
      <c r="G75" s="511">
        <v>100000</v>
      </c>
    </row>
    <row r="76" spans="1:7" ht="12.75">
      <c r="A76" s="1131" t="s">
        <v>504</v>
      </c>
      <c r="B76" s="1132"/>
      <c r="C76" s="511">
        <v>72000</v>
      </c>
      <c r="D76" s="522">
        <v>35000</v>
      </c>
      <c r="E76" s="511">
        <v>35000</v>
      </c>
      <c r="F76" s="511"/>
      <c r="G76" s="511"/>
    </row>
    <row r="77" spans="1:7" ht="12.75">
      <c r="A77" s="849" t="s">
        <v>634</v>
      </c>
      <c r="B77" s="848"/>
      <c r="C77" s="511">
        <v>18500</v>
      </c>
      <c r="D77" s="511">
        <v>20000</v>
      </c>
      <c r="E77" s="847"/>
      <c r="F77" s="847"/>
      <c r="G77" s="847"/>
    </row>
  </sheetData>
  <sheetProtection/>
  <mergeCells count="61">
    <mergeCell ref="A39:B39"/>
    <mergeCell ref="A44:B44"/>
    <mergeCell ref="A45:B45"/>
    <mergeCell ref="A43:B43"/>
    <mergeCell ref="A40:B40"/>
    <mergeCell ref="A47:B47"/>
    <mergeCell ref="A46:B46"/>
    <mergeCell ref="A58:B58"/>
    <mergeCell ref="A59:B59"/>
    <mergeCell ref="A56:B56"/>
    <mergeCell ref="A48:B48"/>
    <mergeCell ref="A19:A20"/>
    <mergeCell ref="F8:F10"/>
    <mergeCell ref="I8:I10"/>
    <mergeCell ref="A15:A16"/>
    <mergeCell ref="C8:C10"/>
    <mergeCell ref="D8:D10"/>
    <mergeCell ref="E8:E10"/>
    <mergeCell ref="A61:B61"/>
    <mergeCell ref="A57:B57"/>
    <mergeCell ref="A51:B51"/>
    <mergeCell ref="A60:B60"/>
    <mergeCell ref="A52:F52"/>
    <mergeCell ref="A31:A32"/>
    <mergeCell ref="A21:A22"/>
    <mergeCell ref="A23:A24"/>
    <mergeCell ref="A25:A26"/>
    <mergeCell ref="A27:A28"/>
    <mergeCell ref="A29:A30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J8:J10"/>
    <mergeCell ref="A68:B68"/>
    <mergeCell ref="A69:B69"/>
    <mergeCell ref="A64:B64"/>
    <mergeCell ref="A65:B65"/>
    <mergeCell ref="A66:B66"/>
    <mergeCell ref="A63:B63"/>
    <mergeCell ref="A62:B62"/>
    <mergeCell ref="H8:H10"/>
    <mergeCell ref="A67:B67"/>
    <mergeCell ref="A37:B37"/>
    <mergeCell ref="A36:B36"/>
    <mergeCell ref="A35:B35"/>
    <mergeCell ref="A11:A12"/>
    <mergeCell ref="A13:A14"/>
    <mergeCell ref="A17:A18"/>
    <mergeCell ref="A74:B74"/>
    <mergeCell ref="A75:B75"/>
    <mergeCell ref="A76:B76"/>
    <mergeCell ref="A70:B70"/>
    <mergeCell ref="A71:B71"/>
    <mergeCell ref="A72:B72"/>
    <mergeCell ref="A73:B73"/>
  </mergeCells>
  <printOptions/>
  <pageMargins left="0.1968503937007874" right="0.1968503937007874" top="0.3937007874015748" bottom="0.3937007874015748" header="0" footer="0"/>
  <pageSetup firstPageNumber="49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2" sqref="A2"/>
    </sheetView>
  </sheetViews>
  <sheetFormatPr defaultColWidth="9.00390625" defaultRowHeight="12.75"/>
  <cols>
    <col min="1" max="1" width="6.75390625" style="694" customWidth="1"/>
    <col min="2" max="2" width="10.125" style="694" customWidth="1"/>
    <col min="3" max="3" width="35.00390625" style="694" customWidth="1"/>
    <col min="4" max="4" width="10.625" style="694" customWidth="1"/>
    <col min="5" max="7" width="9.125" style="694" customWidth="1"/>
    <col min="8" max="8" width="17.375" style="694" customWidth="1"/>
    <col min="9" max="9" width="11.375" style="694" customWidth="1"/>
    <col min="10" max="10" width="12.00390625" style="694" customWidth="1"/>
    <col min="11" max="11" width="11.25390625" style="694" customWidth="1"/>
    <col min="12" max="16384" width="9.125" style="694" customWidth="1"/>
  </cols>
  <sheetData>
    <row r="1" spans="1:9" ht="12.75">
      <c r="A1" s="1183" t="s">
        <v>465</v>
      </c>
      <c r="B1" s="1183"/>
      <c r="C1" s="1183"/>
      <c r="D1" s="1183"/>
      <c r="E1" s="1183"/>
      <c r="F1" s="1183"/>
      <c r="G1" s="1183"/>
      <c r="H1" s="1183"/>
      <c r="I1" s="1183"/>
    </row>
    <row r="2" ht="16.5" customHeight="1"/>
    <row r="3" spans="1:9" ht="14.25">
      <c r="A3" s="1184" t="s">
        <v>507</v>
      </c>
      <c r="B3" s="1184"/>
      <c r="C3" s="1184"/>
      <c r="D3" s="1184"/>
      <c r="E3" s="1184"/>
      <c r="F3" s="1184"/>
      <c r="G3" s="1184"/>
      <c r="H3" s="1184"/>
      <c r="I3" s="1184"/>
    </row>
    <row r="4" spans="1:9" ht="14.25">
      <c r="A4" s="695"/>
      <c r="B4" s="695"/>
      <c r="C4" s="695"/>
      <c r="D4" s="695"/>
      <c r="E4" s="695"/>
      <c r="F4" s="695"/>
      <c r="G4" s="695"/>
      <c r="H4" s="695"/>
      <c r="I4" s="695"/>
    </row>
    <row r="5" spans="1:9" ht="9.75" customHeight="1">
      <c r="A5" s="695"/>
      <c r="B5" s="695"/>
      <c r="C5" s="695"/>
      <c r="D5" s="695"/>
      <c r="E5" s="695"/>
      <c r="F5" s="695"/>
      <c r="G5" s="695"/>
      <c r="H5" s="695"/>
      <c r="I5" s="695"/>
    </row>
    <row r="6" spans="4:11" ht="12.75">
      <c r="D6" s="696"/>
      <c r="E6" s="696"/>
      <c r="F6" s="696"/>
      <c r="G6" s="696"/>
      <c r="H6" s="696"/>
      <c r="I6" s="697"/>
      <c r="J6" s="697"/>
      <c r="K6" s="697" t="s">
        <v>705</v>
      </c>
    </row>
    <row r="7" spans="1:11" ht="24.75" customHeight="1">
      <c r="A7" s="1185" t="s">
        <v>744</v>
      </c>
      <c r="B7" s="1187" t="s">
        <v>667</v>
      </c>
      <c r="C7" s="1188"/>
      <c r="D7" s="1187" t="s">
        <v>459</v>
      </c>
      <c r="E7" s="1191"/>
      <c r="F7" s="1191"/>
      <c r="G7" s="1191"/>
      <c r="H7" s="1188"/>
      <c r="I7" s="1147" t="s">
        <v>457</v>
      </c>
      <c r="J7" s="1147" t="s">
        <v>991</v>
      </c>
      <c r="K7" s="1147" t="s">
        <v>749</v>
      </c>
    </row>
    <row r="8" spans="1:11" ht="25.5" customHeight="1">
      <c r="A8" s="1186"/>
      <c r="B8" s="1189"/>
      <c r="C8" s="1190"/>
      <c r="D8" s="1189"/>
      <c r="E8" s="1192"/>
      <c r="F8" s="1192"/>
      <c r="G8" s="1192"/>
      <c r="H8" s="1190"/>
      <c r="I8" s="1148"/>
      <c r="J8" s="1148"/>
      <c r="K8" s="1148"/>
    </row>
    <row r="9" spans="1:11" ht="13.5" customHeight="1">
      <c r="A9" s="1160" t="s">
        <v>668</v>
      </c>
      <c r="B9" s="1168" t="s">
        <v>460</v>
      </c>
      <c r="C9" s="1169"/>
      <c r="D9" s="1160" t="s">
        <v>793</v>
      </c>
      <c r="E9" s="698" t="s">
        <v>229</v>
      </c>
      <c r="F9" s="699"/>
      <c r="G9" s="699"/>
      <c r="H9" s="700"/>
      <c r="I9" s="701"/>
      <c r="J9" s="701"/>
      <c r="K9" s="1027"/>
    </row>
    <row r="10" spans="1:11" ht="13.5" customHeight="1">
      <c r="A10" s="1178"/>
      <c r="B10" s="1168"/>
      <c r="C10" s="1169"/>
      <c r="D10" s="1182"/>
      <c r="E10" s="705" t="s">
        <v>190</v>
      </c>
      <c r="F10" s="702"/>
      <c r="G10" s="702"/>
      <c r="H10" s="703"/>
      <c r="I10" s="704"/>
      <c r="J10" s="704"/>
      <c r="K10" s="704"/>
    </row>
    <row r="11" spans="1:11" ht="13.5" customHeight="1">
      <c r="A11" s="1178"/>
      <c r="B11" s="1170"/>
      <c r="C11" s="1171"/>
      <c r="D11" s="1160" t="s">
        <v>794</v>
      </c>
      <c r="E11" s="698" t="s">
        <v>795</v>
      </c>
      <c r="F11" s="699"/>
      <c r="G11" s="699"/>
      <c r="H11" s="700"/>
      <c r="I11" s="701"/>
      <c r="J11" s="701">
        <v>25178</v>
      </c>
      <c r="K11" s="701">
        <v>25178</v>
      </c>
    </row>
    <row r="12" spans="1:11" ht="13.5" customHeight="1">
      <c r="A12" s="1178"/>
      <c r="B12" s="1170"/>
      <c r="C12" s="1171"/>
      <c r="D12" s="1161"/>
      <c r="E12" s="705" t="s">
        <v>461</v>
      </c>
      <c r="F12" s="706"/>
      <c r="G12" s="706"/>
      <c r="H12" s="707"/>
      <c r="I12" s="708"/>
      <c r="J12" s="708">
        <v>1874</v>
      </c>
      <c r="K12" s="708">
        <v>1874</v>
      </c>
    </row>
    <row r="13" spans="1:11" ht="13.5" customHeight="1">
      <c r="A13" s="1178"/>
      <c r="B13" s="1170"/>
      <c r="C13" s="1171"/>
      <c r="D13" s="1161"/>
      <c r="E13" s="705" t="s">
        <v>796</v>
      </c>
      <c r="F13" s="706"/>
      <c r="G13" s="706"/>
      <c r="H13" s="707"/>
      <c r="I13" s="708">
        <v>5600</v>
      </c>
      <c r="J13" s="708">
        <v>64754</v>
      </c>
      <c r="K13" s="708">
        <v>64754</v>
      </c>
    </row>
    <row r="14" spans="1:11" ht="13.5" customHeight="1">
      <c r="A14" s="1178"/>
      <c r="B14" s="1170"/>
      <c r="C14" s="1171"/>
      <c r="D14" s="1161"/>
      <c r="E14" s="705" t="s">
        <v>462</v>
      </c>
      <c r="F14" s="706"/>
      <c r="G14" s="706"/>
      <c r="H14" s="707"/>
      <c r="I14" s="708"/>
      <c r="J14" s="708"/>
      <c r="K14" s="708"/>
    </row>
    <row r="15" spans="1:11" ht="13.5" customHeight="1">
      <c r="A15" s="1178"/>
      <c r="B15" s="1170"/>
      <c r="C15" s="1171"/>
      <c r="D15" s="1161"/>
      <c r="E15" s="705" t="s">
        <v>463</v>
      </c>
      <c r="F15" s="706"/>
      <c r="G15" s="706"/>
      <c r="H15" s="707"/>
      <c r="I15" s="708"/>
      <c r="J15" s="708"/>
      <c r="K15" s="708"/>
    </row>
    <row r="16" spans="1:11" ht="13.5" customHeight="1" thickBot="1">
      <c r="A16" s="1179"/>
      <c r="B16" s="1180"/>
      <c r="C16" s="1181"/>
      <c r="D16" s="1162"/>
      <c r="E16" s="709" t="s">
        <v>937</v>
      </c>
      <c r="F16" s="710"/>
      <c r="G16" s="710"/>
      <c r="H16" s="711"/>
      <c r="I16" s="712"/>
      <c r="J16" s="712"/>
      <c r="K16" s="712"/>
    </row>
    <row r="17" spans="1:11" ht="13.5" customHeight="1">
      <c r="A17" s="1163" t="s">
        <v>669</v>
      </c>
      <c r="B17" s="1166" t="s">
        <v>505</v>
      </c>
      <c r="C17" s="1194"/>
      <c r="D17" s="1163" t="s">
        <v>793</v>
      </c>
      <c r="E17" s="698" t="s">
        <v>229</v>
      </c>
      <c r="F17" s="699"/>
      <c r="G17" s="699"/>
      <c r="H17" s="700"/>
      <c r="I17" s="713"/>
      <c r="J17" s="713"/>
      <c r="K17" s="713"/>
    </row>
    <row r="18" spans="1:11" ht="13.5" customHeight="1">
      <c r="A18" s="1193"/>
      <c r="B18" s="1195"/>
      <c r="C18" s="1196"/>
      <c r="D18" s="1182"/>
      <c r="E18" s="705" t="s">
        <v>190</v>
      </c>
      <c r="F18" s="702"/>
      <c r="G18" s="702"/>
      <c r="H18" s="703"/>
      <c r="I18" s="704"/>
      <c r="J18" s="704">
        <v>94118</v>
      </c>
      <c r="K18" s="704">
        <v>94118</v>
      </c>
    </row>
    <row r="19" spans="1:11" ht="13.5" customHeight="1">
      <c r="A19" s="1193"/>
      <c r="B19" s="1195"/>
      <c r="C19" s="1196"/>
      <c r="D19" s="1160" t="s">
        <v>794</v>
      </c>
      <c r="E19" s="698" t="s">
        <v>795</v>
      </c>
      <c r="F19" s="699"/>
      <c r="G19" s="699"/>
      <c r="H19" s="700"/>
      <c r="I19" s="701"/>
      <c r="J19" s="701"/>
      <c r="K19" s="701"/>
    </row>
    <row r="20" spans="1:11" ht="13.5" customHeight="1">
      <c r="A20" s="1193"/>
      <c r="B20" s="1195"/>
      <c r="C20" s="1196"/>
      <c r="D20" s="1161"/>
      <c r="E20" s="705" t="s">
        <v>461</v>
      </c>
      <c r="F20" s="706"/>
      <c r="G20" s="706"/>
      <c r="H20" s="707"/>
      <c r="I20" s="708"/>
      <c r="J20" s="708"/>
      <c r="K20" s="708"/>
    </row>
    <row r="21" spans="1:11" ht="13.5" customHeight="1">
      <c r="A21" s="1193"/>
      <c r="B21" s="1195"/>
      <c r="C21" s="1196"/>
      <c r="D21" s="1161"/>
      <c r="E21" s="705" t="s">
        <v>796</v>
      </c>
      <c r="F21" s="706"/>
      <c r="G21" s="706"/>
      <c r="H21" s="707"/>
      <c r="I21" s="708">
        <v>2000</v>
      </c>
      <c r="J21" s="708">
        <v>2000</v>
      </c>
      <c r="K21" s="708">
        <v>2000</v>
      </c>
    </row>
    <row r="22" spans="1:11" ht="13.5" customHeight="1">
      <c r="A22" s="1193"/>
      <c r="B22" s="1195"/>
      <c r="C22" s="1196"/>
      <c r="D22" s="1161"/>
      <c r="E22" s="773" t="s">
        <v>236</v>
      </c>
      <c r="F22" s="774"/>
      <c r="G22" s="774"/>
      <c r="H22" s="775"/>
      <c r="I22" s="776">
        <v>2000</v>
      </c>
      <c r="J22" s="776">
        <v>2000</v>
      </c>
      <c r="K22" s="776">
        <v>2000</v>
      </c>
    </row>
    <row r="23" spans="1:11" ht="13.5" customHeight="1">
      <c r="A23" s="1193"/>
      <c r="B23" s="1195"/>
      <c r="C23" s="1196"/>
      <c r="D23" s="1161"/>
      <c r="E23" s="705" t="s">
        <v>462</v>
      </c>
      <c r="F23" s="706"/>
      <c r="G23" s="706"/>
      <c r="H23" s="707"/>
      <c r="I23" s="708"/>
      <c r="J23" s="708"/>
      <c r="K23" s="708"/>
    </row>
    <row r="24" spans="1:11" ht="13.5" customHeight="1">
      <c r="A24" s="1193"/>
      <c r="B24" s="1195"/>
      <c r="C24" s="1196"/>
      <c r="D24" s="1161"/>
      <c r="E24" s="705" t="s">
        <v>463</v>
      </c>
      <c r="F24" s="706"/>
      <c r="G24" s="706"/>
      <c r="H24" s="707"/>
      <c r="I24" s="708"/>
      <c r="J24" s="708"/>
      <c r="K24" s="708"/>
    </row>
    <row r="25" spans="1:11" ht="13.5" customHeight="1" thickBot="1">
      <c r="A25" s="1193"/>
      <c r="B25" s="1195"/>
      <c r="C25" s="1196"/>
      <c r="D25" s="1161"/>
      <c r="E25" s="709" t="s">
        <v>937</v>
      </c>
      <c r="F25" s="710"/>
      <c r="G25" s="710"/>
      <c r="H25" s="711"/>
      <c r="I25" s="708"/>
      <c r="J25" s="708">
        <v>421362</v>
      </c>
      <c r="K25" s="708">
        <v>421362</v>
      </c>
    </row>
    <row r="26" spans="1:11" ht="13.5" customHeight="1">
      <c r="A26" s="1163" t="s">
        <v>670</v>
      </c>
      <c r="B26" s="1166" t="s">
        <v>506</v>
      </c>
      <c r="C26" s="1167"/>
      <c r="D26" s="1163" t="s">
        <v>793</v>
      </c>
      <c r="E26" s="705" t="s">
        <v>229</v>
      </c>
      <c r="F26" s="706"/>
      <c r="G26" s="706"/>
      <c r="H26" s="707"/>
      <c r="I26" s="713"/>
      <c r="J26" s="713"/>
      <c r="K26" s="713"/>
    </row>
    <row r="27" spans="1:11" ht="13.5" customHeight="1">
      <c r="A27" s="1178"/>
      <c r="B27" s="1168"/>
      <c r="C27" s="1169"/>
      <c r="D27" s="1182"/>
      <c r="E27" s="705" t="s">
        <v>190</v>
      </c>
      <c r="F27" s="702"/>
      <c r="G27" s="702"/>
      <c r="H27" s="703"/>
      <c r="I27" s="704">
        <v>96000</v>
      </c>
      <c r="J27" s="704">
        <v>305624</v>
      </c>
      <c r="K27" s="704">
        <v>305624</v>
      </c>
    </row>
    <row r="28" spans="1:11" ht="13.5" customHeight="1">
      <c r="A28" s="1178"/>
      <c r="B28" s="1170"/>
      <c r="C28" s="1171"/>
      <c r="D28" s="1160" t="s">
        <v>794</v>
      </c>
      <c r="E28" s="698" t="s">
        <v>795</v>
      </c>
      <c r="F28" s="699"/>
      <c r="G28" s="699"/>
      <c r="H28" s="700"/>
      <c r="I28" s="701"/>
      <c r="J28" s="701"/>
      <c r="K28" s="701"/>
    </row>
    <row r="29" spans="1:11" ht="13.5" customHeight="1">
      <c r="A29" s="1178"/>
      <c r="B29" s="1170"/>
      <c r="C29" s="1171"/>
      <c r="D29" s="1161"/>
      <c r="E29" s="705" t="s">
        <v>461</v>
      </c>
      <c r="F29" s="706"/>
      <c r="G29" s="706"/>
      <c r="H29" s="707"/>
      <c r="I29" s="708"/>
      <c r="J29" s="708"/>
      <c r="K29" s="708"/>
    </row>
    <row r="30" spans="1:11" ht="13.5" customHeight="1">
      <c r="A30" s="1178"/>
      <c r="B30" s="1170"/>
      <c r="C30" s="1171"/>
      <c r="D30" s="1161"/>
      <c r="E30" s="705" t="s">
        <v>796</v>
      </c>
      <c r="F30" s="706"/>
      <c r="G30" s="706"/>
      <c r="H30" s="707"/>
      <c r="I30" s="708"/>
      <c r="J30" s="708"/>
      <c r="K30" s="708"/>
    </row>
    <row r="31" spans="1:11" ht="13.5" customHeight="1">
      <c r="A31" s="1178"/>
      <c r="B31" s="1170"/>
      <c r="C31" s="1171"/>
      <c r="D31" s="1161"/>
      <c r="E31" s="705" t="s">
        <v>462</v>
      </c>
      <c r="F31" s="706"/>
      <c r="G31" s="706"/>
      <c r="H31" s="707"/>
      <c r="I31" s="708"/>
      <c r="J31" s="708"/>
      <c r="K31" s="708"/>
    </row>
    <row r="32" spans="1:11" ht="13.5" customHeight="1">
      <c r="A32" s="1178"/>
      <c r="B32" s="1170"/>
      <c r="C32" s="1171"/>
      <c r="D32" s="1161"/>
      <c r="E32" s="705" t="s">
        <v>937</v>
      </c>
      <c r="F32" s="706"/>
      <c r="G32" s="706"/>
      <c r="H32" s="707"/>
      <c r="I32" s="708"/>
      <c r="J32" s="708"/>
      <c r="K32" s="708"/>
    </row>
    <row r="33" spans="1:11" ht="13.5" customHeight="1">
      <c r="A33" s="1178"/>
      <c r="B33" s="1170"/>
      <c r="C33" s="1171"/>
      <c r="D33" s="1161"/>
      <c r="E33" s="705" t="s">
        <v>936</v>
      </c>
      <c r="F33" s="706"/>
      <c r="G33" s="706"/>
      <c r="H33" s="707"/>
      <c r="I33" s="708">
        <v>176000</v>
      </c>
      <c r="J33" s="708">
        <v>390436</v>
      </c>
      <c r="K33" s="708">
        <v>390436</v>
      </c>
    </row>
    <row r="34" spans="1:11" ht="13.5" customHeight="1" thickBot="1">
      <c r="A34" s="1179"/>
      <c r="B34" s="1180"/>
      <c r="C34" s="1181"/>
      <c r="D34" s="1162"/>
      <c r="E34" s="769" t="s">
        <v>236</v>
      </c>
      <c r="F34" s="710"/>
      <c r="G34" s="710"/>
      <c r="H34" s="711"/>
      <c r="I34" s="772">
        <v>35200</v>
      </c>
      <c r="J34" s="772">
        <v>35200</v>
      </c>
      <c r="K34" s="772">
        <v>35200</v>
      </c>
    </row>
    <row r="35" spans="1:11" ht="13.5" customHeight="1">
      <c r="A35" s="1163" t="s">
        <v>671</v>
      </c>
      <c r="B35" s="1166" t="s">
        <v>508</v>
      </c>
      <c r="C35" s="1167"/>
      <c r="D35" s="1163" t="s">
        <v>793</v>
      </c>
      <c r="E35" s="698" t="s">
        <v>229</v>
      </c>
      <c r="F35" s="699"/>
      <c r="G35" s="699"/>
      <c r="H35" s="700"/>
      <c r="I35" s="713"/>
      <c r="J35" s="713"/>
      <c r="K35" s="713"/>
    </row>
    <row r="36" spans="1:11" ht="13.5" customHeight="1">
      <c r="A36" s="1178"/>
      <c r="B36" s="1168"/>
      <c r="C36" s="1169"/>
      <c r="D36" s="1182"/>
      <c r="E36" s="705" t="s">
        <v>190</v>
      </c>
      <c r="F36" s="702"/>
      <c r="G36" s="702"/>
      <c r="H36" s="703"/>
      <c r="I36" s="704">
        <v>145479</v>
      </c>
      <c r="J36" s="704">
        <v>145479</v>
      </c>
      <c r="K36" s="704">
        <v>145479</v>
      </c>
    </row>
    <row r="37" spans="1:11" ht="13.5" customHeight="1">
      <c r="A37" s="1178"/>
      <c r="B37" s="1170"/>
      <c r="C37" s="1171"/>
      <c r="D37" s="1160" t="s">
        <v>794</v>
      </c>
      <c r="E37" s="698" t="s">
        <v>795</v>
      </c>
      <c r="F37" s="699"/>
      <c r="G37" s="699"/>
      <c r="H37" s="700"/>
      <c r="I37" s="701"/>
      <c r="J37" s="701"/>
      <c r="K37" s="701"/>
    </row>
    <row r="38" spans="1:11" ht="13.5" customHeight="1">
      <c r="A38" s="1178"/>
      <c r="B38" s="1170"/>
      <c r="C38" s="1171"/>
      <c r="D38" s="1161"/>
      <c r="E38" s="705" t="s">
        <v>461</v>
      </c>
      <c r="F38" s="706"/>
      <c r="G38" s="706"/>
      <c r="H38" s="707"/>
      <c r="I38" s="708"/>
      <c r="J38" s="708"/>
      <c r="K38" s="708"/>
    </row>
    <row r="39" spans="1:11" ht="13.5" customHeight="1">
      <c r="A39" s="1178"/>
      <c r="B39" s="1170"/>
      <c r="C39" s="1171"/>
      <c r="D39" s="1161"/>
      <c r="E39" s="705" t="s">
        <v>796</v>
      </c>
      <c r="F39" s="706"/>
      <c r="G39" s="706"/>
      <c r="H39" s="707"/>
      <c r="I39" s="708"/>
      <c r="J39" s="708"/>
      <c r="K39" s="708"/>
    </row>
    <row r="40" spans="1:11" ht="13.5" customHeight="1">
      <c r="A40" s="1178"/>
      <c r="B40" s="1170"/>
      <c r="C40" s="1171"/>
      <c r="D40" s="1161"/>
      <c r="E40" s="705" t="s">
        <v>462</v>
      </c>
      <c r="F40" s="706"/>
      <c r="G40" s="706"/>
      <c r="H40" s="707"/>
      <c r="I40" s="708"/>
      <c r="J40" s="708"/>
      <c r="K40" s="708"/>
    </row>
    <row r="41" spans="1:11" ht="13.5" customHeight="1">
      <c r="A41" s="1178"/>
      <c r="B41" s="1170"/>
      <c r="C41" s="1171"/>
      <c r="D41" s="1161"/>
      <c r="E41" s="705" t="s">
        <v>463</v>
      </c>
      <c r="F41" s="706"/>
      <c r="G41" s="706"/>
      <c r="H41" s="707"/>
      <c r="I41" s="708"/>
      <c r="J41" s="708"/>
      <c r="K41" s="708"/>
    </row>
    <row r="42" spans="1:11" ht="13.5" customHeight="1">
      <c r="A42" s="1178"/>
      <c r="B42" s="1170"/>
      <c r="C42" s="1171"/>
      <c r="D42" s="1161"/>
      <c r="E42" s="705" t="s">
        <v>936</v>
      </c>
      <c r="F42" s="706"/>
      <c r="G42" s="706"/>
      <c r="H42" s="707"/>
      <c r="I42" s="708">
        <v>148170</v>
      </c>
      <c r="J42" s="708">
        <v>168764</v>
      </c>
      <c r="K42" s="708">
        <v>168764</v>
      </c>
    </row>
    <row r="43" spans="1:11" ht="13.5" customHeight="1" thickBot="1">
      <c r="A43" s="1179"/>
      <c r="B43" s="1180"/>
      <c r="C43" s="1181"/>
      <c r="D43" s="1162"/>
      <c r="E43" s="769" t="s">
        <v>236</v>
      </c>
      <c r="F43" s="770"/>
      <c r="G43" s="770"/>
      <c r="H43" s="771"/>
      <c r="I43" s="772">
        <v>2691</v>
      </c>
      <c r="J43" s="772">
        <v>8572</v>
      </c>
      <c r="K43" s="772">
        <v>8572</v>
      </c>
    </row>
    <row r="44" spans="1:11" ht="13.5" customHeight="1">
      <c r="A44" s="1163" t="s">
        <v>672</v>
      </c>
      <c r="B44" s="1166" t="s">
        <v>509</v>
      </c>
      <c r="C44" s="1167"/>
      <c r="D44" s="1163" t="s">
        <v>793</v>
      </c>
      <c r="E44" s="698" t="s">
        <v>229</v>
      </c>
      <c r="F44" s="699"/>
      <c r="G44" s="699"/>
      <c r="H44" s="700"/>
      <c r="I44" s="713"/>
      <c r="J44" s="713"/>
      <c r="K44" s="713"/>
    </row>
    <row r="45" spans="1:11" ht="13.5" customHeight="1">
      <c r="A45" s="1178"/>
      <c r="B45" s="1168"/>
      <c r="C45" s="1169"/>
      <c r="D45" s="1182"/>
      <c r="E45" s="705" t="s">
        <v>190</v>
      </c>
      <c r="F45" s="702"/>
      <c r="G45" s="702"/>
      <c r="H45" s="703"/>
      <c r="I45" s="704">
        <v>1000000</v>
      </c>
      <c r="J45" s="704">
        <v>1000000</v>
      </c>
      <c r="K45" s="704"/>
    </row>
    <row r="46" spans="1:11" ht="13.5" customHeight="1">
      <c r="A46" s="1178"/>
      <c r="B46" s="1170"/>
      <c r="C46" s="1171"/>
      <c r="D46" s="1160" t="s">
        <v>794</v>
      </c>
      <c r="E46" s="698" t="s">
        <v>795</v>
      </c>
      <c r="F46" s="699"/>
      <c r="G46" s="699"/>
      <c r="H46" s="700"/>
      <c r="I46" s="701"/>
      <c r="J46" s="701"/>
      <c r="K46" s="701"/>
    </row>
    <row r="47" spans="1:11" ht="13.5" customHeight="1">
      <c r="A47" s="1178"/>
      <c r="B47" s="1170"/>
      <c r="C47" s="1171"/>
      <c r="D47" s="1161"/>
      <c r="E47" s="705" t="s">
        <v>461</v>
      </c>
      <c r="F47" s="706"/>
      <c r="G47" s="706"/>
      <c r="H47" s="707"/>
      <c r="I47" s="708"/>
      <c r="J47" s="708"/>
      <c r="K47" s="708"/>
    </row>
    <row r="48" spans="1:11" ht="13.5" customHeight="1">
      <c r="A48" s="1178"/>
      <c r="B48" s="1170"/>
      <c r="C48" s="1171"/>
      <c r="D48" s="1161"/>
      <c r="E48" s="705" t="s">
        <v>796</v>
      </c>
      <c r="F48" s="706"/>
      <c r="G48" s="706"/>
      <c r="H48" s="707"/>
      <c r="I48" s="708"/>
      <c r="J48" s="708"/>
      <c r="K48" s="708"/>
    </row>
    <row r="49" spans="1:11" ht="13.5" customHeight="1">
      <c r="A49" s="1178"/>
      <c r="B49" s="1170"/>
      <c r="C49" s="1171"/>
      <c r="D49" s="1161"/>
      <c r="E49" s="705" t="s">
        <v>462</v>
      </c>
      <c r="F49" s="706"/>
      <c r="G49" s="706"/>
      <c r="H49" s="707"/>
      <c r="I49" s="708"/>
      <c r="J49" s="708"/>
      <c r="K49" s="708"/>
    </row>
    <row r="50" spans="1:11" ht="13.5" customHeight="1">
      <c r="A50" s="1178"/>
      <c r="B50" s="1170"/>
      <c r="C50" s="1171"/>
      <c r="D50" s="1161"/>
      <c r="E50" s="705" t="s">
        <v>463</v>
      </c>
      <c r="F50" s="706"/>
      <c r="G50" s="706"/>
      <c r="H50" s="707"/>
      <c r="I50" s="708"/>
      <c r="J50" s="708"/>
      <c r="K50" s="708"/>
    </row>
    <row r="51" spans="1:11" ht="13.5" customHeight="1">
      <c r="A51" s="1178"/>
      <c r="B51" s="1170"/>
      <c r="C51" s="1171"/>
      <c r="D51" s="1161"/>
      <c r="E51" s="705" t="s">
        <v>936</v>
      </c>
      <c r="F51" s="706"/>
      <c r="G51" s="706"/>
      <c r="H51" s="707"/>
      <c r="I51" s="708">
        <v>1176000</v>
      </c>
      <c r="J51" s="708">
        <v>1176000</v>
      </c>
      <c r="K51" s="708"/>
    </row>
    <row r="52" spans="1:11" ht="15.75" customHeight="1" thickBot="1">
      <c r="A52" s="1179"/>
      <c r="B52" s="1180"/>
      <c r="C52" s="1181"/>
      <c r="D52" s="1162"/>
      <c r="E52" s="769" t="s">
        <v>237</v>
      </c>
      <c r="F52" s="770"/>
      <c r="G52" s="770"/>
      <c r="H52" s="771"/>
      <c r="I52" s="772">
        <v>176000</v>
      </c>
      <c r="J52" s="772">
        <v>176000</v>
      </c>
      <c r="K52" s="772"/>
    </row>
    <row r="53" spans="1:11" ht="15.75" customHeight="1">
      <c r="A53" s="1149" t="s">
        <v>158</v>
      </c>
      <c r="B53" s="1166" t="s">
        <v>416</v>
      </c>
      <c r="C53" s="1167"/>
      <c r="D53" s="1163" t="s">
        <v>793</v>
      </c>
      <c r="E53" s="698" t="s">
        <v>229</v>
      </c>
      <c r="F53" s="699"/>
      <c r="G53" s="699"/>
      <c r="H53" s="700"/>
      <c r="I53" s="713"/>
      <c r="J53" s="713"/>
      <c r="K53" s="713"/>
    </row>
    <row r="54" spans="1:11" ht="15.75" customHeight="1">
      <c r="A54" s="1150"/>
      <c r="B54" s="1168"/>
      <c r="C54" s="1169"/>
      <c r="D54" s="1161"/>
      <c r="E54" s="705" t="s">
        <v>190</v>
      </c>
      <c r="F54" s="706"/>
      <c r="G54" s="706"/>
      <c r="H54" s="707"/>
      <c r="I54" s="708">
        <v>843654</v>
      </c>
      <c r="J54" s="708">
        <v>843654</v>
      </c>
      <c r="K54" s="708">
        <v>843654</v>
      </c>
    </row>
    <row r="55" spans="1:11" ht="15.75" customHeight="1">
      <c r="A55" s="1150"/>
      <c r="B55" s="1168"/>
      <c r="C55" s="1169"/>
      <c r="D55" s="1164"/>
      <c r="E55" s="1175" t="s">
        <v>510</v>
      </c>
      <c r="F55" s="1176"/>
      <c r="G55" s="1176"/>
      <c r="H55" s="1177"/>
      <c r="I55" s="708">
        <v>184665</v>
      </c>
      <c r="J55" s="708">
        <v>184665</v>
      </c>
      <c r="K55" s="708">
        <v>184665</v>
      </c>
    </row>
    <row r="56" spans="1:11" ht="15.75" customHeight="1">
      <c r="A56" s="1150"/>
      <c r="B56" s="1170"/>
      <c r="C56" s="1171"/>
      <c r="D56" s="1160" t="s">
        <v>794</v>
      </c>
      <c r="E56" s="698" t="s">
        <v>795</v>
      </c>
      <c r="F56" s="699"/>
      <c r="G56" s="699"/>
      <c r="H56" s="700"/>
      <c r="I56" s="701"/>
      <c r="J56" s="701"/>
      <c r="K56" s="701"/>
    </row>
    <row r="57" spans="1:11" ht="15.75" customHeight="1">
      <c r="A57" s="1150"/>
      <c r="B57" s="1170"/>
      <c r="C57" s="1171"/>
      <c r="D57" s="1161"/>
      <c r="E57" s="705" t="s">
        <v>461</v>
      </c>
      <c r="F57" s="706"/>
      <c r="G57" s="706"/>
      <c r="H57" s="707"/>
      <c r="I57" s="708"/>
      <c r="J57" s="708"/>
      <c r="K57" s="708"/>
    </row>
    <row r="58" spans="1:11" ht="15.75" customHeight="1">
      <c r="A58" s="1150"/>
      <c r="B58" s="1170"/>
      <c r="C58" s="1171"/>
      <c r="D58" s="1161"/>
      <c r="E58" s="705" t="s">
        <v>796</v>
      </c>
      <c r="F58" s="706"/>
      <c r="G58" s="706"/>
      <c r="H58" s="707"/>
      <c r="I58" s="708"/>
      <c r="J58" s="708"/>
      <c r="K58" s="708"/>
    </row>
    <row r="59" spans="1:11" ht="15.75" customHeight="1">
      <c r="A59" s="1150"/>
      <c r="B59" s="1170"/>
      <c r="C59" s="1171"/>
      <c r="D59" s="1161"/>
      <c r="E59" s="705" t="s">
        <v>462</v>
      </c>
      <c r="F59" s="706"/>
      <c r="G59" s="706"/>
      <c r="H59" s="707"/>
      <c r="I59" s="708"/>
      <c r="J59" s="708"/>
      <c r="K59" s="708"/>
    </row>
    <row r="60" spans="1:11" ht="15.75" customHeight="1">
      <c r="A60" s="1150"/>
      <c r="B60" s="1170"/>
      <c r="C60" s="1171"/>
      <c r="D60" s="1161"/>
      <c r="E60" s="705" t="s">
        <v>463</v>
      </c>
      <c r="F60" s="706"/>
      <c r="G60" s="706"/>
      <c r="H60" s="707"/>
      <c r="I60" s="708"/>
      <c r="J60" s="708"/>
      <c r="K60" s="708"/>
    </row>
    <row r="61" spans="1:11" ht="15.75" customHeight="1">
      <c r="A61" s="1150"/>
      <c r="B61" s="1170"/>
      <c r="C61" s="1171"/>
      <c r="D61" s="1161"/>
      <c r="E61" s="705" t="s">
        <v>936</v>
      </c>
      <c r="F61" s="706"/>
      <c r="G61" s="706"/>
      <c r="H61" s="707"/>
      <c r="I61" s="708">
        <v>1028319</v>
      </c>
      <c r="J61" s="708">
        <v>1029589</v>
      </c>
      <c r="K61" s="708">
        <v>1029589</v>
      </c>
    </row>
    <row r="62" spans="1:11" ht="15.75" customHeight="1" thickBot="1">
      <c r="A62" s="1165"/>
      <c r="B62" s="1172"/>
      <c r="C62" s="1173"/>
      <c r="D62" s="1174"/>
      <c r="E62" s="769" t="s">
        <v>237</v>
      </c>
      <c r="F62" s="706"/>
      <c r="G62" s="706"/>
      <c r="H62" s="707"/>
      <c r="I62" s="708"/>
      <c r="J62" s="776">
        <v>1270</v>
      </c>
      <c r="K62" s="776">
        <v>1270</v>
      </c>
    </row>
    <row r="63" spans="1:11" ht="13.5" customHeight="1">
      <c r="A63" s="1149"/>
      <c r="B63" s="1152" t="s">
        <v>697</v>
      </c>
      <c r="C63" s="1153"/>
      <c r="D63" s="1163" t="s">
        <v>793</v>
      </c>
      <c r="E63" s="698" t="s">
        <v>229</v>
      </c>
      <c r="F63" s="699"/>
      <c r="G63" s="699"/>
      <c r="H63" s="700"/>
      <c r="I63" s="714"/>
      <c r="J63" s="714"/>
      <c r="K63" s="714"/>
    </row>
    <row r="64" spans="1:11" ht="13.5" customHeight="1">
      <c r="A64" s="1150"/>
      <c r="B64" s="1154"/>
      <c r="C64" s="1155"/>
      <c r="D64" s="1161"/>
      <c r="E64" s="705" t="s">
        <v>190</v>
      </c>
      <c r="F64" s="706"/>
      <c r="G64" s="706"/>
      <c r="H64" s="707"/>
      <c r="I64" s="718">
        <f>SUM(I18+I36+I10+I27+I54+I45)</f>
        <v>2085133</v>
      </c>
      <c r="J64" s="718">
        <f>SUM(J18+J36+J10+J27+J54+J45)</f>
        <v>2388875</v>
      </c>
      <c r="K64" s="718">
        <f>SUM(K18+K36+K10+K27+K54+K45)</f>
        <v>1388875</v>
      </c>
    </row>
    <row r="65" spans="1:11" ht="13.5" customHeight="1">
      <c r="A65" s="1150"/>
      <c r="B65" s="1154"/>
      <c r="C65" s="1155"/>
      <c r="D65" s="1164"/>
      <c r="E65" s="1175" t="s">
        <v>510</v>
      </c>
      <c r="F65" s="1176"/>
      <c r="G65" s="1176"/>
      <c r="H65" s="1177"/>
      <c r="I65" s="718">
        <f>SUM(I55)</f>
        <v>184665</v>
      </c>
      <c r="J65" s="718">
        <f>SUM(J55)</f>
        <v>184665</v>
      </c>
      <c r="K65" s="718">
        <f>SUM(K55)</f>
        <v>184665</v>
      </c>
    </row>
    <row r="66" spans="1:11" ht="13.5" customHeight="1">
      <c r="A66" s="1150"/>
      <c r="B66" s="1156"/>
      <c r="C66" s="1157"/>
      <c r="D66" s="1160" t="s">
        <v>794</v>
      </c>
      <c r="E66" s="698" t="s">
        <v>795</v>
      </c>
      <c r="F66" s="699"/>
      <c r="G66" s="699"/>
      <c r="H66" s="700"/>
      <c r="I66" s="715"/>
      <c r="J66" s="715">
        <f>SUM(J11)</f>
        <v>25178</v>
      </c>
      <c r="K66" s="715">
        <f>SUM(K11+K19+K28)</f>
        <v>25178</v>
      </c>
    </row>
    <row r="67" spans="1:11" ht="13.5" customHeight="1">
      <c r="A67" s="1150"/>
      <c r="B67" s="1156"/>
      <c r="C67" s="1157"/>
      <c r="D67" s="1161"/>
      <c r="E67" s="705" t="s">
        <v>461</v>
      </c>
      <c r="F67" s="706"/>
      <c r="G67" s="706"/>
      <c r="H67" s="707"/>
      <c r="I67" s="716"/>
      <c r="J67" s="716">
        <f>SUM(J12)</f>
        <v>1874</v>
      </c>
      <c r="K67" s="716">
        <f>SUM(K12+K20+K29)</f>
        <v>1874</v>
      </c>
    </row>
    <row r="68" spans="1:11" ht="13.5" customHeight="1">
      <c r="A68" s="1150"/>
      <c r="B68" s="1156"/>
      <c r="C68" s="1157"/>
      <c r="D68" s="1161"/>
      <c r="E68" s="705" t="s">
        <v>796</v>
      </c>
      <c r="F68" s="706"/>
      <c r="G68" s="706"/>
      <c r="H68" s="707"/>
      <c r="I68" s="716">
        <f>SUM(I13+I30)</f>
        <v>5600</v>
      </c>
      <c r="J68" s="716">
        <f>SUM(J13+J30)</f>
        <v>64754</v>
      </c>
      <c r="K68" s="716">
        <f>SUM(K13+K30+K21+K30)</f>
        <v>66754</v>
      </c>
    </row>
    <row r="69" spans="1:11" ht="13.5" customHeight="1">
      <c r="A69" s="1150"/>
      <c r="B69" s="1156"/>
      <c r="C69" s="1157"/>
      <c r="D69" s="1161"/>
      <c r="E69" s="705" t="s">
        <v>462</v>
      </c>
      <c r="F69" s="706"/>
      <c r="G69" s="706"/>
      <c r="H69" s="707"/>
      <c r="I69" s="708"/>
      <c r="J69" s="708"/>
      <c r="K69" s="708"/>
    </row>
    <row r="70" spans="1:11" ht="13.5" customHeight="1">
      <c r="A70" s="1150"/>
      <c r="B70" s="1156"/>
      <c r="C70" s="1157"/>
      <c r="D70" s="1161"/>
      <c r="E70" s="705" t="s">
        <v>463</v>
      </c>
      <c r="F70" s="706"/>
      <c r="G70" s="706"/>
      <c r="H70" s="707"/>
      <c r="I70" s="708"/>
      <c r="J70" s="708"/>
      <c r="K70" s="708"/>
    </row>
    <row r="71" spans="1:11" ht="13.5" customHeight="1">
      <c r="A71" s="1150"/>
      <c r="B71" s="1156"/>
      <c r="C71" s="1157"/>
      <c r="D71" s="1161"/>
      <c r="E71" s="705" t="s">
        <v>936</v>
      </c>
      <c r="F71" s="706"/>
      <c r="G71" s="706"/>
      <c r="H71" s="707"/>
      <c r="I71" s="718">
        <f>SUM(I61+I51+I42+I33)</f>
        <v>2528489</v>
      </c>
      <c r="J71" s="718">
        <f>SUM(J61+J51+J42+J33)</f>
        <v>2764789</v>
      </c>
      <c r="K71" s="718">
        <f>SUM(K61+K51+K42+K33)</f>
        <v>1588789</v>
      </c>
    </row>
    <row r="72" spans="1:11" ht="13.5" customHeight="1" thickBot="1">
      <c r="A72" s="1151"/>
      <c r="B72" s="1158"/>
      <c r="C72" s="1159"/>
      <c r="D72" s="1162"/>
      <c r="E72" s="709" t="s">
        <v>937</v>
      </c>
      <c r="F72" s="710"/>
      <c r="G72" s="710"/>
      <c r="H72" s="711"/>
      <c r="I72" s="717">
        <f>SUM(I25)</f>
        <v>0</v>
      </c>
      <c r="J72" s="717">
        <f>SUM(J25)</f>
        <v>421362</v>
      </c>
      <c r="K72" s="717">
        <f>SUM(K25+K32)</f>
        <v>421362</v>
      </c>
    </row>
  </sheetData>
  <mergeCells count="38">
    <mergeCell ref="A35:A43"/>
    <mergeCell ref="B35:C43"/>
    <mergeCell ref="B26:C34"/>
    <mergeCell ref="A26:A34"/>
    <mergeCell ref="D28:D34"/>
    <mergeCell ref="D17:D18"/>
    <mergeCell ref="A17:A25"/>
    <mergeCell ref="B17:C25"/>
    <mergeCell ref="A1:I1"/>
    <mergeCell ref="A3:I3"/>
    <mergeCell ref="I7:I8"/>
    <mergeCell ref="A7:A8"/>
    <mergeCell ref="B7:C8"/>
    <mergeCell ref="D7:H8"/>
    <mergeCell ref="E65:H65"/>
    <mergeCell ref="D53:D55"/>
    <mergeCell ref="D44:D45"/>
    <mergeCell ref="D46:D52"/>
    <mergeCell ref="A44:A52"/>
    <mergeCell ref="B44:C52"/>
    <mergeCell ref="D19:D25"/>
    <mergeCell ref="A9:A16"/>
    <mergeCell ref="B9:C16"/>
    <mergeCell ref="D9:D10"/>
    <mergeCell ref="D11:D16"/>
    <mergeCell ref="D35:D36"/>
    <mergeCell ref="D37:D43"/>
    <mergeCell ref="D26:D27"/>
    <mergeCell ref="K7:K8"/>
    <mergeCell ref="A63:A72"/>
    <mergeCell ref="B63:C72"/>
    <mergeCell ref="D66:D72"/>
    <mergeCell ref="D63:D65"/>
    <mergeCell ref="J7:J8"/>
    <mergeCell ref="A53:A62"/>
    <mergeCell ref="B53:C62"/>
    <mergeCell ref="D56:D62"/>
    <mergeCell ref="E55:H55"/>
  </mergeCells>
  <printOptions/>
  <pageMargins left="1.3779527559055118" right="1.3779527559055118" top="0.7086614173228347" bottom="0" header="0.5118110236220472" footer="0.11811023622047245"/>
  <pageSetup firstPageNumber="51" useFirstPageNumber="1" horizontalDpi="600" verticalDpi="600" orientation="landscape" paperSize="9" scale="81" r:id="rId1"/>
  <headerFooter alignWithMargins="0">
    <oddFooter>&amp;C&amp;P. oldal</oddFooter>
  </headerFooter>
  <rowBreaks count="1" manualBreakCount="1">
    <brk id="4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S78"/>
  <sheetViews>
    <sheetView workbookViewId="0" topLeftCell="E1">
      <selection activeCell="N12" sqref="N12"/>
    </sheetView>
  </sheetViews>
  <sheetFormatPr defaultColWidth="9.00390625" defaultRowHeight="12.75"/>
  <cols>
    <col min="1" max="1" width="4.75390625" style="897" customWidth="1"/>
    <col min="2" max="2" width="14.125" style="897" customWidth="1"/>
    <col min="3" max="3" width="13.875" style="897" customWidth="1"/>
    <col min="4" max="4" width="14.125" style="897" customWidth="1"/>
    <col min="5" max="6" width="13.125" style="897" customWidth="1"/>
    <col min="7" max="15" width="12.25390625" style="897" customWidth="1"/>
    <col min="16" max="16384" width="9.125" style="897" customWidth="1"/>
  </cols>
  <sheetData>
    <row r="2" spans="2:15" ht="12.75">
      <c r="B2" s="1221" t="s">
        <v>28</v>
      </c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1221"/>
      <c r="N2" s="1221"/>
      <c r="O2" s="1221"/>
    </row>
    <row r="4" spans="2:19" ht="12.75">
      <c r="B4" s="1219" t="s">
        <v>29</v>
      </c>
      <c r="C4" s="1220"/>
      <c r="D4" s="1220"/>
      <c r="E4" s="1220"/>
      <c r="F4" s="1220"/>
      <c r="G4" s="1220"/>
      <c r="H4" s="1220"/>
      <c r="I4" s="1220"/>
      <c r="J4" s="1220"/>
      <c r="K4" s="1220"/>
      <c r="L4" s="1220"/>
      <c r="M4" s="1220"/>
      <c r="N4" s="1220"/>
      <c r="O4" s="1220"/>
      <c r="P4" s="900"/>
      <c r="Q4" s="900"/>
      <c r="R4" s="900"/>
      <c r="S4" s="900"/>
    </row>
    <row r="5" spans="2:19" ht="12.75"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900"/>
      <c r="Q5" s="900"/>
      <c r="R5" s="900"/>
      <c r="S5" s="900"/>
    </row>
    <row r="6" spans="2:19" ht="12.75">
      <c r="B6" s="898"/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900"/>
      <c r="Q6" s="900"/>
      <c r="R6" s="900"/>
      <c r="S6" s="900"/>
    </row>
    <row r="7" ht="12.75">
      <c r="A7" s="901"/>
    </row>
    <row r="8" spans="1:15" ht="12.75">
      <c r="A8" s="1229" t="s">
        <v>30</v>
      </c>
      <c r="B8" s="1233" t="s">
        <v>31</v>
      </c>
      <c r="C8" s="1234"/>
      <c r="D8" s="1235"/>
      <c r="E8" s="1222" t="s">
        <v>32</v>
      </c>
      <c r="F8" s="1222" t="s">
        <v>758</v>
      </c>
      <c r="G8" s="1225" t="s">
        <v>33</v>
      </c>
      <c r="H8" s="1226"/>
      <c r="I8" s="1226"/>
      <c r="J8" s="1226"/>
      <c r="K8" s="1232"/>
      <c r="L8" s="1232"/>
      <c r="M8" s="1232"/>
      <c r="N8" s="903"/>
      <c r="O8" s="904"/>
    </row>
    <row r="9" spans="1:15" ht="12.75">
      <c r="A9" s="1230"/>
      <c r="B9" s="1236"/>
      <c r="C9" s="1237"/>
      <c r="D9" s="1238"/>
      <c r="E9" s="1218"/>
      <c r="F9" s="1218"/>
      <c r="G9" s="1225" t="s">
        <v>34</v>
      </c>
      <c r="H9" s="1226"/>
      <c r="I9" s="1226"/>
      <c r="J9" s="902"/>
      <c r="K9" s="1225" t="s">
        <v>35</v>
      </c>
      <c r="L9" s="1226"/>
      <c r="M9" s="1227"/>
      <c r="N9" s="905"/>
      <c r="O9" s="1217" t="s">
        <v>36</v>
      </c>
    </row>
    <row r="10" spans="1:15" ht="12.75" customHeight="1">
      <c r="A10" s="1230"/>
      <c r="B10" s="1236"/>
      <c r="C10" s="1237"/>
      <c r="D10" s="1238"/>
      <c r="E10" s="1218"/>
      <c r="F10" s="1218"/>
      <c r="G10" s="1201" t="s">
        <v>37</v>
      </c>
      <c r="H10" s="1201" t="s">
        <v>759</v>
      </c>
      <c r="I10" s="1223" t="s">
        <v>38</v>
      </c>
      <c r="J10" s="1201" t="s">
        <v>760</v>
      </c>
      <c r="K10" s="1201" t="s">
        <v>37</v>
      </c>
      <c r="L10" s="1201" t="s">
        <v>759</v>
      </c>
      <c r="M10" s="1201" t="s">
        <v>38</v>
      </c>
      <c r="N10" s="1201" t="s">
        <v>760</v>
      </c>
      <c r="O10" s="1218"/>
    </row>
    <row r="11" spans="1:15" ht="28.5" customHeight="1">
      <c r="A11" s="1231"/>
      <c r="B11" s="1239"/>
      <c r="C11" s="1224"/>
      <c r="D11" s="1240"/>
      <c r="E11" s="1202"/>
      <c r="F11" s="1202"/>
      <c r="G11" s="1202"/>
      <c r="H11" s="1202"/>
      <c r="I11" s="1224"/>
      <c r="J11" s="1202"/>
      <c r="K11" s="1202"/>
      <c r="L11" s="1202"/>
      <c r="M11" s="1202"/>
      <c r="N11" s="1202"/>
      <c r="O11" s="1202"/>
    </row>
    <row r="12" spans="1:15" ht="12.75">
      <c r="A12" s="1228"/>
      <c r="B12" s="1203" t="s">
        <v>39</v>
      </c>
      <c r="C12" s="1204"/>
      <c r="D12" s="1205"/>
      <c r="E12" s="1197"/>
      <c r="F12" s="907"/>
      <c r="G12" s="1197"/>
      <c r="H12" s="907"/>
      <c r="I12" s="1197"/>
      <c r="J12" s="1197"/>
      <c r="K12" s="1197"/>
      <c r="L12" s="907"/>
      <c r="M12" s="1197"/>
      <c r="N12" s="907"/>
      <c r="O12" s="1197"/>
    </row>
    <row r="13" spans="1:15" ht="12.75">
      <c r="A13" s="1210"/>
      <c r="B13" s="1206"/>
      <c r="C13" s="1207"/>
      <c r="D13" s="1208"/>
      <c r="E13" s="1198"/>
      <c r="F13" s="908"/>
      <c r="G13" s="1198"/>
      <c r="H13" s="908"/>
      <c r="I13" s="1198"/>
      <c r="J13" s="1198"/>
      <c r="K13" s="1198"/>
      <c r="L13" s="908"/>
      <c r="M13" s="1198"/>
      <c r="N13" s="908"/>
      <c r="O13" s="1198"/>
    </row>
    <row r="14" spans="1:15" ht="12.75">
      <c r="A14" s="1209" t="s">
        <v>668</v>
      </c>
      <c r="B14" s="1211" t="s">
        <v>40</v>
      </c>
      <c r="C14" s="1212"/>
      <c r="D14" s="1213"/>
      <c r="E14" s="1197">
        <f>SUM(G14+I14+K14+M14)</f>
        <v>17</v>
      </c>
      <c r="F14" s="1197">
        <f>SUM(H14+J14+L14+N14)</f>
        <v>17</v>
      </c>
      <c r="G14" s="1197">
        <v>15</v>
      </c>
      <c r="H14" s="1197">
        <v>15</v>
      </c>
      <c r="I14" s="1197"/>
      <c r="J14" s="1197"/>
      <c r="K14" s="1197">
        <v>2</v>
      </c>
      <c r="L14" s="1197">
        <v>2</v>
      </c>
      <c r="M14" s="1197"/>
      <c r="N14" s="1197"/>
      <c r="O14" s="1197"/>
    </row>
    <row r="15" spans="1:15" ht="12.75">
      <c r="A15" s="1210"/>
      <c r="B15" s="1214"/>
      <c r="C15" s="1215"/>
      <c r="D15" s="1216"/>
      <c r="E15" s="1198"/>
      <c r="F15" s="1198"/>
      <c r="G15" s="1198"/>
      <c r="H15" s="1198"/>
      <c r="I15" s="1198"/>
      <c r="J15" s="1198"/>
      <c r="K15" s="1198"/>
      <c r="L15" s="1198"/>
      <c r="M15" s="1198"/>
      <c r="N15" s="1198"/>
      <c r="O15" s="1198"/>
    </row>
    <row r="16" spans="1:15" ht="12.75">
      <c r="A16" s="1228" t="s">
        <v>669</v>
      </c>
      <c r="B16" s="1211" t="s">
        <v>41</v>
      </c>
      <c r="C16" s="1212"/>
      <c r="D16" s="1213"/>
      <c r="E16" s="1197">
        <f>SUM(G16+I16+K16+M16)</f>
        <v>3</v>
      </c>
      <c r="F16" s="1197">
        <f>SUM(H16+J16+L16+N16)</f>
        <v>3</v>
      </c>
      <c r="G16" s="1197">
        <v>3</v>
      </c>
      <c r="H16" s="1197">
        <v>3</v>
      </c>
      <c r="I16" s="1197"/>
      <c r="J16" s="1197"/>
      <c r="K16" s="1197"/>
      <c r="L16" s="1197"/>
      <c r="M16" s="1197"/>
      <c r="N16" s="1197"/>
      <c r="O16" s="1197"/>
    </row>
    <row r="17" spans="1:15" ht="12.75">
      <c r="A17" s="1210"/>
      <c r="B17" s="1214"/>
      <c r="C17" s="1215"/>
      <c r="D17" s="1216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</row>
    <row r="18" spans="1:15" ht="12.75">
      <c r="A18" s="1228" t="s">
        <v>670</v>
      </c>
      <c r="B18" s="1211" t="s">
        <v>42</v>
      </c>
      <c r="C18" s="1212"/>
      <c r="D18" s="1213"/>
      <c r="E18" s="1197">
        <f>SUM(G18+I18+K18+M18)</f>
        <v>15</v>
      </c>
      <c r="F18" s="1197">
        <f>SUM(H18+J18+L18+N18)</f>
        <v>16</v>
      </c>
      <c r="G18" s="1197">
        <v>13</v>
      </c>
      <c r="H18" s="1197">
        <v>14</v>
      </c>
      <c r="I18" s="1197"/>
      <c r="J18" s="1197"/>
      <c r="K18" s="1197">
        <v>2</v>
      </c>
      <c r="L18" s="1197">
        <v>2</v>
      </c>
      <c r="M18" s="1197"/>
      <c r="N18" s="1197"/>
      <c r="O18" s="1197"/>
    </row>
    <row r="19" spans="1:15" ht="12.75">
      <c r="A19" s="1210"/>
      <c r="B19" s="1214"/>
      <c r="C19" s="1215"/>
      <c r="D19" s="1216"/>
      <c r="E19" s="1198"/>
      <c r="F19" s="1198"/>
      <c r="G19" s="1198"/>
      <c r="H19" s="1198"/>
      <c r="I19" s="1198"/>
      <c r="J19" s="1198"/>
      <c r="K19" s="1198"/>
      <c r="L19" s="1198"/>
      <c r="M19" s="1198"/>
      <c r="N19" s="1198"/>
      <c r="O19" s="1198"/>
    </row>
    <row r="20" spans="1:15" ht="12.75">
      <c r="A20" s="1209" t="s">
        <v>671</v>
      </c>
      <c r="B20" s="1211" t="s">
        <v>43</v>
      </c>
      <c r="C20" s="1212"/>
      <c r="D20" s="1213"/>
      <c r="E20" s="1197">
        <f>SUM(G20+I20+K20+M20)</f>
        <v>32</v>
      </c>
      <c r="F20" s="1197">
        <f>SUM(H20+J20+L20+N20)</f>
        <v>32</v>
      </c>
      <c r="G20" s="1197">
        <v>31</v>
      </c>
      <c r="H20" s="1197">
        <v>31</v>
      </c>
      <c r="I20" s="1197"/>
      <c r="J20" s="1197"/>
      <c r="K20" s="1197">
        <v>1</v>
      </c>
      <c r="L20" s="1197">
        <v>1</v>
      </c>
      <c r="M20" s="1197"/>
      <c r="N20" s="1197"/>
      <c r="O20" s="1197"/>
    </row>
    <row r="21" spans="1:15" ht="12.75">
      <c r="A21" s="1210"/>
      <c r="B21" s="1214"/>
      <c r="C21" s="1215"/>
      <c r="D21" s="1216"/>
      <c r="E21" s="1198"/>
      <c r="F21" s="1198"/>
      <c r="G21" s="1198"/>
      <c r="H21" s="1198"/>
      <c r="I21" s="1198"/>
      <c r="J21" s="1198"/>
      <c r="K21" s="1198"/>
      <c r="L21" s="1198"/>
      <c r="M21" s="1198"/>
      <c r="N21" s="1198"/>
      <c r="O21" s="1198"/>
    </row>
    <row r="22" spans="1:15" ht="12.75">
      <c r="A22" s="1228" t="s">
        <v>672</v>
      </c>
      <c r="B22" s="1211" t="s">
        <v>44</v>
      </c>
      <c r="C22" s="1212"/>
      <c r="D22" s="1213"/>
      <c r="E22" s="1197">
        <f>SUM(G22+I22+K22+M22)</f>
        <v>20</v>
      </c>
      <c r="F22" s="1197">
        <f>SUM(H22+J22+L22+N22)</f>
        <v>20</v>
      </c>
      <c r="G22" s="1197">
        <v>18</v>
      </c>
      <c r="H22" s="1197">
        <v>18</v>
      </c>
      <c r="I22" s="1197"/>
      <c r="J22" s="1197"/>
      <c r="K22" s="1197">
        <v>2</v>
      </c>
      <c r="L22" s="1197">
        <v>2</v>
      </c>
      <c r="M22" s="1197"/>
      <c r="N22" s="1197"/>
      <c r="O22" s="1197"/>
    </row>
    <row r="23" spans="1:15" ht="12.75">
      <c r="A23" s="1210"/>
      <c r="B23" s="1214"/>
      <c r="C23" s="1215"/>
      <c r="D23" s="1216"/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8"/>
    </row>
    <row r="24" spans="1:15" ht="12.75">
      <c r="A24" s="1209" t="s">
        <v>158</v>
      </c>
      <c r="B24" s="1211" t="s">
        <v>45</v>
      </c>
      <c r="C24" s="1212"/>
      <c r="D24" s="1213"/>
      <c r="E24" s="1197">
        <f>SUM(G24+I24+K24+M24)</f>
        <v>10</v>
      </c>
      <c r="F24" s="1197">
        <f>SUM(H24+J24+L24+N24)</f>
        <v>12</v>
      </c>
      <c r="G24" s="1197">
        <v>9</v>
      </c>
      <c r="H24" s="1197">
        <v>11</v>
      </c>
      <c r="I24" s="1197"/>
      <c r="J24" s="1197"/>
      <c r="K24" s="1197">
        <v>1</v>
      </c>
      <c r="L24" s="1197">
        <v>1</v>
      </c>
      <c r="M24" s="1197"/>
      <c r="N24" s="1197"/>
      <c r="O24" s="1197"/>
    </row>
    <row r="25" spans="1:15" ht="12.75">
      <c r="A25" s="1210"/>
      <c r="B25" s="1214"/>
      <c r="C25" s="1215"/>
      <c r="D25" s="1216"/>
      <c r="E25" s="1198"/>
      <c r="F25" s="1198"/>
      <c r="G25" s="1198"/>
      <c r="H25" s="1198"/>
      <c r="I25" s="1198"/>
      <c r="J25" s="1198"/>
      <c r="K25" s="1198"/>
      <c r="L25" s="1198"/>
      <c r="M25" s="1198"/>
      <c r="N25" s="1198"/>
      <c r="O25" s="1198"/>
    </row>
    <row r="26" spans="1:15" ht="12.75">
      <c r="A26" s="1209" t="s">
        <v>159</v>
      </c>
      <c r="B26" s="1211" t="s">
        <v>70</v>
      </c>
      <c r="C26" s="1212"/>
      <c r="D26" s="1213"/>
      <c r="E26" s="1197"/>
      <c r="F26" s="1197">
        <f>SUM(H26+J26+L26+N26)</f>
        <v>1</v>
      </c>
      <c r="G26" s="1197"/>
      <c r="H26" s="1197">
        <v>1</v>
      </c>
      <c r="I26" s="1197"/>
      <c r="J26" s="1197"/>
      <c r="K26" s="1197"/>
      <c r="L26" s="1197"/>
      <c r="M26" s="1197"/>
      <c r="N26" s="1197"/>
      <c r="O26" s="1197"/>
    </row>
    <row r="27" spans="1:15" ht="12.75">
      <c r="A27" s="1210"/>
      <c r="B27" s="1214"/>
      <c r="C27" s="1215"/>
      <c r="D27" s="1216"/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8"/>
    </row>
    <row r="28" spans="1:15" ht="12.75">
      <c r="A28" s="1228" t="s">
        <v>160</v>
      </c>
      <c r="B28" s="1211" t="s">
        <v>46</v>
      </c>
      <c r="C28" s="1212"/>
      <c r="D28" s="1213"/>
      <c r="E28" s="1197">
        <f>SUM(G28+I28+K28+M28)</f>
        <v>22</v>
      </c>
      <c r="F28" s="1197">
        <f>SUM(H28+J28+L28+N28)</f>
        <v>22</v>
      </c>
      <c r="G28" s="1197">
        <v>21</v>
      </c>
      <c r="H28" s="1197">
        <v>21</v>
      </c>
      <c r="I28" s="1197">
        <v>1</v>
      </c>
      <c r="J28" s="1197">
        <v>1</v>
      </c>
      <c r="K28" s="1197"/>
      <c r="L28" s="1197"/>
      <c r="M28" s="1197"/>
      <c r="N28" s="1197"/>
      <c r="O28" s="1197"/>
    </row>
    <row r="29" spans="1:15" ht="12.75">
      <c r="A29" s="1210"/>
      <c r="B29" s="1214"/>
      <c r="C29" s="1215"/>
      <c r="D29" s="1216"/>
      <c r="E29" s="1198"/>
      <c r="F29" s="1198"/>
      <c r="G29" s="1198"/>
      <c r="H29" s="1198"/>
      <c r="I29" s="1198"/>
      <c r="J29" s="1198"/>
      <c r="K29" s="1198"/>
      <c r="L29" s="1198"/>
      <c r="M29" s="1198"/>
      <c r="N29" s="1198"/>
      <c r="O29" s="1198"/>
    </row>
    <row r="30" spans="1:15" ht="12.75">
      <c r="A30" s="1228" t="s">
        <v>161</v>
      </c>
      <c r="B30" s="1211" t="s">
        <v>47</v>
      </c>
      <c r="C30" s="1212"/>
      <c r="D30" s="1213"/>
      <c r="E30" s="1197">
        <f>SUM(G30+I30+K30+M30)</f>
        <v>26</v>
      </c>
      <c r="F30" s="1197">
        <f>SUM(H30+J30+L30+N30)</f>
        <v>27</v>
      </c>
      <c r="G30" s="1197">
        <v>25</v>
      </c>
      <c r="H30" s="1197">
        <v>26</v>
      </c>
      <c r="I30" s="1197"/>
      <c r="J30" s="1197"/>
      <c r="K30" s="1197">
        <v>1</v>
      </c>
      <c r="L30" s="1197">
        <v>1</v>
      </c>
      <c r="M30" s="1197"/>
      <c r="N30" s="1197"/>
      <c r="O30" s="1197"/>
    </row>
    <row r="31" spans="1:15" ht="12.75">
      <c r="A31" s="1210"/>
      <c r="B31" s="1214"/>
      <c r="C31" s="1215"/>
      <c r="D31" s="1216"/>
      <c r="E31" s="1198"/>
      <c r="F31" s="1198"/>
      <c r="G31" s="1198"/>
      <c r="H31" s="1198"/>
      <c r="I31" s="1198"/>
      <c r="J31" s="1198"/>
      <c r="K31" s="1198"/>
      <c r="L31" s="1198"/>
      <c r="M31" s="1198"/>
      <c r="N31" s="1198"/>
      <c r="O31" s="1198"/>
    </row>
    <row r="32" spans="1:15" ht="12.75">
      <c r="A32" s="1209" t="s">
        <v>162</v>
      </c>
      <c r="B32" s="1211" t="s">
        <v>48</v>
      </c>
      <c r="C32" s="1212"/>
      <c r="D32" s="1213"/>
      <c r="E32" s="1197">
        <f>SUM(G32+I32+K32+M32)</f>
        <v>33</v>
      </c>
      <c r="F32" s="1197">
        <f>SUM(H32+J32+L32+N32)</f>
        <v>33</v>
      </c>
      <c r="G32" s="1197">
        <v>20</v>
      </c>
      <c r="H32" s="1197">
        <v>20</v>
      </c>
      <c r="I32" s="1197"/>
      <c r="J32" s="1197"/>
      <c r="K32" s="1197">
        <v>13</v>
      </c>
      <c r="L32" s="1197">
        <v>13</v>
      </c>
      <c r="M32" s="1197"/>
      <c r="N32" s="1197"/>
      <c r="O32" s="1197"/>
    </row>
    <row r="33" spans="1:15" ht="12.75">
      <c r="A33" s="1210"/>
      <c r="B33" s="1214"/>
      <c r="C33" s="1215"/>
      <c r="D33" s="1216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</row>
    <row r="34" spans="1:15" ht="12.75">
      <c r="A34" s="1228" t="s">
        <v>163</v>
      </c>
      <c r="B34" s="1211" t="s">
        <v>49</v>
      </c>
      <c r="C34" s="1212"/>
      <c r="D34" s="1213"/>
      <c r="E34" s="1197">
        <f>SUM(G34+I34+K34+M34)</f>
        <v>2</v>
      </c>
      <c r="F34" s="1197">
        <f>SUM(H34+J34+L34+N34)</f>
        <v>2</v>
      </c>
      <c r="G34" s="1197"/>
      <c r="H34" s="1197"/>
      <c r="I34" s="1197"/>
      <c r="J34" s="1197"/>
      <c r="K34" s="1197">
        <v>2</v>
      </c>
      <c r="L34" s="1197">
        <v>2</v>
      </c>
      <c r="M34" s="1197"/>
      <c r="N34" s="1197"/>
      <c r="O34" s="1197"/>
    </row>
    <row r="35" spans="1:15" ht="12.75">
      <c r="A35" s="1210"/>
      <c r="B35" s="1214"/>
      <c r="C35" s="1215"/>
      <c r="D35" s="1216"/>
      <c r="E35" s="1198"/>
      <c r="F35" s="1198"/>
      <c r="G35" s="1198"/>
      <c r="H35" s="1198"/>
      <c r="I35" s="1198"/>
      <c r="J35" s="1198"/>
      <c r="K35" s="1198"/>
      <c r="L35" s="1198"/>
      <c r="M35" s="1198"/>
      <c r="N35" s="1198"/>
      <c r="O35" s="1198"/>
    </row>
    <row r="36" spans="1:15" ht="12.75">
      <c r="A36" s="1209" t="s">
        <v>164</v>
      </c>
      <c r="B36" s="1211" t="s">
        <v>50</v>
      </c>
      <c r="C36" s="1212"/>
      <c r="D36" s="1213"/>
      <c r="E36" s="1197">
        <f>SUM(G36+I36+K36+M36)</f>
        <v>38</v>
      </c>
      <c r="F36" s="1197">
        <f>SUM(H36+J36+L36+N36)</f>
        <v>38</v>
      </c>
      <c r="G36" s="1197">
        <v>38</v>
      </c>
      <c r="H36" s="1197">
        <v>38</v>
      </c>
      <c r="I36" s="1197"/>
      <c r="J36" s="1197"/>
      <c r="K36" s="1197"/>
      <c r="L36" s="1197"/>
      <c r="M36" s="1197"/>
      <c r="N36" s="1197"/>
      <c r="O36" s="1197"/>
    </row>
    <row r="37" spans="1:15" ht="12.75">
      <c r="A37" s="1210"/>
      <c r="B37" s="1214"/>
      <c r="C37" s="1215"/>
      <c r="D37" s="1216"/>
      <c r="E37" s="1198"/>
      <c r="F37" s="1198"/>
      <c r="G37" s="1198"/>
      <c r="H37" s="1198"/>
      <c r="I37" s="1198"/>
      <c r="J37" s="1198"/>
      <c r="K37" s="1198"/>
      <c r="L37" s="1198"/>
      <c r="M37" s="1198"/>
      <c r="N37" s="1198"/>
      <c r="O37" s="1198"/>
    </row>
    <row r="38" spans="1:15" ht="12.75">
      <c r="A38" s="1209"/>
      <c r="B38" s="1203" t="s">
        <v>646</v>
      </c>
      <c r="C38" s="1204"/>
      <c r="D38" s="1205"/>
      <c r="E38" s="1199">
        <f>SUM(E14:E37)</f>
        <v>218</v>
      </c>
      <c r="F38" s="1199">
        <f>SUM(H38+J38+L38+N38)</f>
        <v>223</v>
      </c>
      <c r="G38" s="1199">
        <f aca="true" t="shared" si="0" ref="G38:N38">SUM(G14:G37)</f>
        <v>193</v>
      </c>
      <c r="H38" s="1199">
        <f t="shared" si="0"/>
        <v>198</v>
      </c>
      <c r="I38" s="1199">
        <f t="shared" si="0"/>
        <v>1</v>
      </c>
      <c r="J38" s="1199">
        <f t="shared" si="0"/>
        <v>1</v>
      </c>
      <c r="K38" s="1199">
        <f t="shared" si="0"/>
        <v>24</v>
      </c>
      <c r="L38" s="1199">
        <f t="shared" si="0"/>
        <v>24</v>
      </c>
      <c r="M38" s="1199">
        <f t="shared" si="0"/>
        <v>0</v>
      </c>
      <c r="N38" s="1199">
        <f t="shared" si="0"/>
        <v>0</v>
      </c>
      <c r="O38" s="1199"/>
    </row>
    <row r="39" spans="1:15" ht="12.75">
      <c r="A39" s="1210"/>
      <c r="B39" s="1206"/>
      <c r="C39" s="1207"/>
      <c r="D39" s="1208"/>
      <c r="E39" s="1200"/>
      <c r="F39" s="1200"/>
      <c r="G39" s="1200"/>
      <c r="H39" s="1200"/>
      <c r="I39" s="1200"/>
      <c r="J39" s="1200"/>
      <c r="K39" s="1200"/>
      <c r="L39" s="1200"/>
      <c r="M39" s="1200"/>
      <c r="N39" s="1200"/>
      <c r="O39" s="1200"/>
    </row>
    <row r="40" spans="1:15" ht="12.75">
      <c r="A40" s="1228" t="s">
        <v>366</v>
      </c>
      <c r="B40" s="1203" t="s">
        <v>51</v>
      </c>
      <c r="C40" s="1204"/>
      <c r="D40" s="1205"/>
      <c r="E40" s="1199">
        <f>SUM(G40+I40+K40+M40)</f>
        <v>45</v>
      </c>
      <c r="F40" s="1199">
        <f>SUM(H40+J40+L40+N40)</f>
        <v>45</v>
      </c>
      <c r="G40" s="1199">
        <v>36</v>
      </c>
      <c r="H40" s="1199">
        <v>36</v>
      </c>
      <c r="I40" s="1199"/>
      <c r="J40" s="1199"/>
      <c r="K40" s="1199">
        <v>9</v>
      </c>
      <c r="L40" s="1199">
        <v>9</v>
      </c>
      <c r="M40" s="1199"/>
      <c r="N40" s="1199"/>
      <c r="O40" s="1199"/>
    </row>
    <row r="41" spans="1:15" ht="12.75">
      <c r="A41" s="1210"/>
      <c r="B41" s="1206"/>
      <c r="C41" s="1207"/>
      <c r="D41" s="1208"/>
      <c r="E41" s="1200"/>
      <c r="F41" s="1200"/>
      <c r="G41" s="1200"/>
      <c r="H41" s="1200"/>
      <c r="I41" s="1200"/>
      <c r="J41" s="1200"/>
      <c r="K41" s="1200"/>
      <c r="L41" s="1200"/>
      <c r="M41" s="1200"/>
      <c r="N41" s="1200"/>
      <c r="O41" s="1200"/>
    </row>
    <row r="42" spans="1:15" ht="12.75">
      <c r="A42" s="909"/>
      <c r="B42" s="906"/>
      <c r="C42" s="906"/>
      <c r="D42" s="906"/>
      <c r="E42" s="910"/>
      <c r="F42" s="910"/>
      <c r="G42" s="910"/>
      <c r="H42" s="910"/>
      <c r="I42" s="910"/>
      <c r="J42" s="910"/>
      <c r="K42" s="910"/>
      <c r="L42" s="910"/>
      <c r="M42" s="910"/>
      <c r="N42" s="910"/>
      <c r="O42" s="910"/>
    </row>
    <row r="43" spans="1:15" ht="12.75">
      <c r="A43" s="911"/>
      <c r="B43" s="912"/>
      <c r="C43" s="912"/>
      <c r="D43" s="912"/>
      <c r="E43" s="913"/>
      <c r="F43" s="913"/>
      <c r="G43" s="913"/>
      <c r="H43" s="913"/>
      <c r="I43" s="913"/>
      <c r="J43" s="913"/>
      <c r="K43" s="913"/>
      <c r="L43" s="913"/>
      <c r="M43" s="913"/>
      <c r="N43" s="913"/>
      <c r="O43" s="913"/>
    </row>
    <row r="44" spans="1:15" ht="12.75">
      <c r="A44" s="911"/>
      <c r="B44" s="912"/>
      <c r="C44" s="912"/>
      <c r="D44" s="912"/>
      <c r="E44" s="913"/>
      <c r="F44" s="913"/>
      <c r="G44" s="913"/>
      <c r="H44" s="913"/>
      <c r="I44" s="913"/>
      <c r="J44" s="913"/>
      <c r="K44" s="913"/>
      <c r="L44" s="913"/>
      <c r="M44" s="913"/>
      <c r="N44" s="913"/>
      <c r="O44" s="913"/>
    </row>
    <row r="45" spans="1:15" ht="12.75">
      <c r="A45" s="911"/>
      <c r="B45" s="912"/>
      <c r="C45" s="912"/>
      <c r="D45" s="912"/>
      <c r="E45" s="913"/>
      <c r="F45" s="913"/>
      <c r="G45" s="913"/>
      <c r="H45" s="913"/>
      <c r="I45" s="913"/>
      <c r="J45" s="913"/>
      <c r="K45" s="913"/>
      <c r="L45" s="913"/>
      <c r="M45" s="913"/>
      <c r="N45" s="913"/>
      <c r="O45" s="913"/>
    </row>
    <row r="46" spans="1:15" ht="12.75">
      <c r="A46" s="911"/>
      <c r="B46" s="912"/>
      <c r="C46" s="912"/>
      <c r="D46" s="912"/>
      <c r="E46" s="913"/>
      <c r="F46" s="913"/>
      <c r="G46" s="913"/>
      <c r="H46" s="913"/>
      <c r="I46" s="913"/>
      <c r="J46" s="913"/>
      <c r="K46" s="913"/>
      <c r="L46" s="913"/>
      <c r="M46" s="913"/>
      <c r="N46" s="913"/>
      <c r="O46" s="913"/>
    </row>
    <row r="47" spans="1:15" ht="12.75">
      <c r="A47" s="911"/>
      <c r="B47" s="912"/>
      <c r="C47" s="912"/>
      <c r="D47" s="912"/>
      <c r="E47" s="913"/>
      <c r="F47" s="913"/>
      <c r="G47" s="913"/>
      <c r="H47" s="913"/>
      <c r="I47" s="913"/>
      <c r="J47" s="913"/>
      <c r="K47" s="913"/>
      <c r="L47" s="913"/>
      <c r="M47" s="913"/>
      <c r="N47" s="913"/>
      <c r="O47" s="913"/>
    </row>
    <row r="48" spans="1:15" ht="12.75">
      <c r="A48" s="911"/>
      <c r="B48" s="912"/>
      <c r="C48" s="912"/>
      <c r="D48" s="912"/>
      <c r="E48" s="913"/>
      <c r="F48" s="913"/>
      <c r="G48" s="913"/>
      <c r="H48" s="913"/>
      <c r="I48" s="913"/>
      <c r="J48" s="913"/>
      <c r="K48" s="913"/>
      <c r="L48" s="913"/>
      <c r="M48" s="913"/>
      <c r="N48" s="913"/>
      <c r="O48" s="913"/>
    </row>
    <row r="49" spans="1:15" ht="12.75">
      <c r="A49" s="1228" t="s">
        <v>368</v>
      </c>
      <c r="B49" s="1211" t="s">
        <v>52</v>
      </c>
      <c r="C49" s="1212"/>
      <c r="D49" s="1213"/>
      <c r="E49" s="1197">
        <f>SUM(G49+I49+K49+M49)</f>
        <v>31</v>
      </c>
      <c r="F49" s="1197">
        <f>SUM(H49+J49+L49+N49)</f>
        <v>31</v>
      </c>
      <c r="G49" s="1197">
        <v>15</v>
      </c>
      <c r="H49" s="1197">
        <v>15</v>
      </c>
      <c r="I49" s="1197"/>
      <c r="J49" s="1197"/>
      <c r="K49" s="1197">
        <v>15</v>
      </c>
      <c r="L49" s="1197">
        <v>15</v>
      </c>
      <c r="M49" s="1197">
        <v>1</v>
      </c>
      <c r="N49" s="1197">
        <v>1</v>
      </c>
      <c r="O49" s="1197"/>
    </row>
    <row r="50" spans="1:15" ht="12.75">
      <c r="A50" s="1210"/>
      <c r="B50" s="1214"/>
      <c r="C50" s="1215"/>
      <c r="D50" s="1216"/>
      <c r="E50" s="1198"/>
      <c r="F50" s="1198"/>
      <c r="G50" s="1198"/>
      <c r="H50" s="1198"/>
      <c r="I50" s="1198"/>
      <c r="J50" s="1198"/>
      <c r="K50" s="1198"/>
      <c r="L50" s="1198"/>
      <c r="M50" s="1198"/>
      <c r="N50" s="1198"/>
      <c r="O50" s="1198"/>
    </row>
    <row r="51" spans="1:15" ht="12.75">
      <c r="A51" s="1209" t="s">
        <v>165</v>
      </c>
      <c r="B51" s="1211" t="s">
        <v>53</v>
      </c>
      <c r="C51" s="1212"/>
      <c r="D51" s="1213"/>
      <c r="E51" s="1197">
        <f>SUM(G51+I51+K51+M51)</f>
        <v>34</v>
      </c>
      <c r="F51" s="1197">
        <f>SUM(H51+J51+L51+N51)</f>
        <v>34</v>
      </c>
      <c r="G51" s="1197">
        <v>19</v>
      </c>
      <c r="H51" s="1197">
        <v>19</v>
      </c>
      <c r="I51" s="1197"/>
      <c r="J51" s="1197"/>
      <c r="K51" s="1197">
        <v>14</v>
      </c>
      <c r="L51" s="1197">
        <v>14</v>
      </c>
      <c r="M51" s="1197">
        <v>1</v>
      </c>
      <c r="N51" s="1197">
        <v>1</v>
      </c>
      <c r="O51" s="1197"/>
    </row>
    <row r="52" spans="1:15" ht="12.75">
      <c r="A52" s="1210"/>
      <c r="B52" s="1214"/>
      <c r="C52" s="1215"/>
      <c r="D52" s="1216"/>
      <c r="E52" s="1198"/>
      <c r="F52" s="1198"/>
      <c r="G52" s="1198"/>
      <c r="H52" s="1198"/>
      <c r="I52" s="1198"/>
      <c r="J52" s="1198"/>
      <c r="K52" s="1198"/>
      <c r="L52" s="1198"/>
      <c r="M52" s="1198"/>
      <c r="N52" s="1198"/>
      <c r="O52" s="1198"/>
    </row>
    <row r="53" spans="1:15" ht="12.75">
      <c r="A53" s="1209" t="s">
        <v>166</v>
      </c>
      <c r="B53" s="1211" t="s">
        <v>155</v>
      </c>
      <c r="C53" s="1212"/>
      <c r="D53" s="1213"/>
      <c r="E53" s="1197">
        <f>SUM(G53+I53+K53+M53)</f>
        <v>19</v>
      </c>
      <c r="F53" s="1197">
        <f>SUM(H53+J53+L53+N53)</f>
        <v>19</v>
      </c>
      <c r="G53" s="1197">
        <v>15</v>
      </c>
      <c r="H53" s="1197">
        <v>9</v>
      </c>
      <c r="I53" s="1197"/>
      <c r="J53" s="1197"/>
      <c r="K53" s="1197">
        <v>3</v>
      </c>
      <c r="L53" s="1197">
        <v>9</v>
      </c>
      <c r="M53" s="1197">
        <v>1</v>
      </c>
      <c r="N53" s="1197">
        <v>1</v>
      </c>
      <c r="O53" s="1197"/>
    </row>
    <row r="54" spans="1:15" ht="12.75">
      <c r="A54" s="1210"/>
      <c r="B54" s="1214"/>
      <c r="C54" s="1215"/>
      <c r="D54" s="1216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</row>
    <row r="55" spans="1:15" ht="12.75">
      <c r="A55" s="1228" t="s">
        <v>167</v>
      </c>
      <c r="B55" s="1211" t="s">
        <v>54</v>
      </c>
      <c r="C55" s="1212"/>
      <c r="D55" s="1213"/>
      <c r="E55" s="1197">
        <f>SUM(G55+I55+K55+M55)</f>
        <v>63</v>
      </c>
      <c r="F55" s="1197">
        <f>SUM(H55+J55+L55+N55)</f>
        <v>63</v>
      </c>
      <c r="G55" s="1197">
        <v>34</v>
      </c>
      <c r="H55" s="1197">
        <v>34</v>
      </c>
      <c r="I55" s="1197"/>
      <c r="J55" s="1197"/>
      <c r="K55" s="1197">
        <v>28</v>
      </c>
      <c r="L55" s="1197">
        <v>28</v>
      </c>
      <c r="M55" s="1197">
        <v>1</v>
      </c>
      <c r="N55" s="1197">
        <v>1</v>
      </c>
      <c r="O55" s="1197"/>
    </row>
    <row r="56" spans="1:15" ht="12.75">
      <c r="A56" s="1210"/>
      <c r="B56" s="1214"/>
      <c r="C56" s="1215"/>
      <c r="D56" s="1216"/>
      <c r="E56" s="1198"/>
      <c r="F56" s="1198"/>
      <c r="G56" s="1198"/>
      <c r="H56" s="1198"/>
      <c r="I56" s="1198"/>
      <c r="J56" s="1198"/>
      <c r="K56" s="1198"/>
      <c r="L56" s="1198"/>
      <c r="M56" s="1198"/>
      <c r="N56" s="1198"/>
      <c r="O56" s="1198"/>
    </row>
    <row r="57" spans="1:15" ht="12.75">
      <c r="A57" s="1209" t="s">
        <v>168</v>
      </c>
      <c r="B57" s="1211" t="s">
        <v>55</v>
      </c>
      <c r="C57" s="1212"/>
      <c r="D57" s="1213"/>
      <c r="E57" s="1197">
        <f>SUM(G57+I57+K57+M57)</f>
        <v>30</v>
      </c>
      <c r="F57" s="1197">
        <f>SUM(H57+J57+L57+N57)</f>
        <v>30</v>
      </c>
      <c r="G57" s="1197">
        <v>17</v>
      </c>
      <c r="H57" s="1197">
        <v>17</v>
      </c>
      <c r="I57" s="1197"/>
      <c r="J57" s="1197"/>
      <c r="K57" s="1197">
        <v>13</v>
      </c>
      <c r="L57" s="1197">
        <v>13</v>
      </c>
      <c r="M57" s="1197"/>
      <c r="N57" s="1197"/>
      <c r="O57" s="1197"/>
    </row>
    <row r="58" spans="1:15" ht="12.75">
      <c r="A58" s="1210"/>
      <c r="B58" s="1214"/>
      <c r="C58" s="1215"/>
      <c r="D58" s="1216"/>
      <c r="E58" s="1198"/>
      <c r="F58" s="1198"/>
      <c r="G58" s="1198"/>
      <c r="H58" s="1198"/>
      <c r="I58" s="1198"/>
      <c r="J58" s="1198"/>
      <c r="K58" s="1198"/>
      <c r="L58" s="1198"/>
      <c r="M58" s="1198"/>
      <c r="N58" s="1198"/>
      <c r="O58" s="1198"/>
    </row>
    <row r="59" spans="1:15" ht="12.75">
      <c r="A59" s="1209" t="s">
        <v>169</v>
      </c>
      <c r="B59" s="1211" t="s">
        <v>56</v>
      </c>
      <c r="C59" s="1212"/>
      <c r="D59" s="1213"/>
      <c r="E59" s="1197">
        <f>SUM(G59+I59+K59+M59)</f>
        <v>24</v>
      </c>
      <c r="F59" s="1197">
        <f>SUM(H59+J59+L59+N59)</f>
        <v>24</v>
      </c>
      <c r="G59" s="1197">
        <v>13</v>
      </c>
      <c r="H59" s="1197">
        <v>14</v>
      </c>
      <c r="I59" s="1197"/>
      <c r="J59" s="1197"/>
      <c r="K59" s="1197">
        <v>11</v>
      </c>
      <c r="L59" s="1197">
        <v>10</v>
      </c>
      <c r="M59" s="1197"/>
      <c r="N59" s="1197"/>
      <c r="O59" s="1197"/>
    </row>
    <row r="60" spans="1:15" ht="12.75">
      <c r="A60" s="1210"/>
      <c r="B60" s="1214"/>
      <c r="C60" s="1215"/>
      <c r="D60" s="1216"/>
      <c r="E60" s="1198"/>
      <c r="F60" s="1198"/>
      <c r="G60" s="1198"/>
      <c r="H60" s="1198"/>
      <c r="I60" s="1198"/>
      <c r="J60" s="1198"/>
      <c r="K60" s="1198"/>
      <c r="L60" s="1198"/>
      <c r="M60" s="1198"/>
      <c r="N60" s="1198"/>
      <c r="O60" s="1198"/>
    </row>
    <row r="61" spans="1:15" ht="12.75">
      <c r="A61" s="1209" t="s">
        <v>58</v>
      </c>
      <c r="B61" s="1211" t="s">
        <v>57</v>
      </c>
      <c r="C61" s="1212"/>
      <c r="D61" s="1213"/>
      <c r="E61" s="1197">
        <f>SUM(G61+I61+K61+M61)</f>
        <v>15</v>
      </c>
      <c r="F61" s="1197">
        <f>SUM(H61+J61+L61+N61)</f>
        <v>15</v>
      </c>
      <c r="G61" s="1197">
        <v>15</v>
      </c>
      <c r="H61" s="1197">
        <v>9</v>
      </c>
      <c r="I61" s="1197"/>
      <c r="J61" s="1197"/>
      <c r="K61" s="1197"/>
      <c r="L61" s="1197">
        <v>6</v>
      </c>
      <c r="M61" s="1197"/>
      <c r="N61" s="1197"/>
      <c r="O61" s="1197"/>
    </row>
    <row r="62" spans="1:15" ht="12.75">
      <c r="A62" s="1210"/>
      <c r="B62" s="1214"/>
      <c r="C62" s="1215"/>
      <c r="D62" s="1216"/>
      <c r="E62" s="1198"/>
      <c r="F62" s="1198"/>
      <c r="G62" s="1198"/>
      <c r="H62" s="1198"/>
      <c r="I62" s="1198"/>
      <c r="J62" s="1198"/>
      <c r="K62" s="1198"/>
      <c r="L62" s="1198"/>
      <c r="M62" s="1198"/>
      <c r="N62" s="1198"/>
      <c r="O62" s="1198"/>
    </row>
    <row r="63" spans="1:15" ht="12.75">
      <c r="A63" s="1209" t="s">
        <v>60</v>
      </c>
      <c r="B63" s="1211" t="s">
        <v>59</v>
      </c>
      <c r="C63" s="1212"/>
      <c r="D63" s="1213"/>
      <c r="E63" s="1197">
        <f>SUM(G63+I63+K63+M63)</f>
        <v>15</v>
      </c>
      <c r="F63" s="1197">
        <f>SUM(H63+J63+L63+N63)</f>
        <v>15</v>
      </c>
      <c r="G63" s="1197">
        <v>15</v>
      </c>
      <c r="H63" s="1197">
        <v>9</v>
      </c>
      <c r="I63" s="1197"/>
      <c r="J63" s="1197"/>
      <c r="K63" s="1197"/>
      <c r="L63" s="1197">
        <v>6</v>
      </c>
      <c r="M63" s="1197"/>
      <c r="N63" s="1197"/>
      <c r="O63" s="1197"/>
    </row>
    <row r="64" spans="1:15" ht="12.75">
      <c r="A64" s="1210"/>
      <c r="B64" s="1214"/>
      <c r="C64" s="1215"/>
      <c r="D64" s="1216"/>
      <c r="E64" s="1198"/>
      <c r="F64" s="1198"/>
      <c r="G64" s="1198"/>
      <c r="H64" s="1198"/>
      <c r="I64" s="1198"/>
      <c r="J64" s="1198"/>
      <c r="K64" s="1198"/>
      <c r="L64" s="1198"/>
      <c r="M64" s="1198"/>
      <c r="N64" s="1198"/>
      <c r="O64" s="1198"/>
    </row>
    <row r="65" spans="1:15" ht="12.75">
      <c r="A65" s="1209" t="s">
        <v>62</v>
      </c>
      <c r="B65" s="1211" t="s">
        <v>61</v>
      </c>
      <c r="C65" s="1212"/>
      <c r="D65" s="1213"/>
      <c r="E65" s="1197">
        <f>SUM(G65+I65+K65+M65)</f>
        <v>15</v>
      </c>
      <c r="F65" s="1197">
        <f>SUM(H65+J65+L65+N65)</f>
        <v>15</v>
      </c>
      <c r="G65" s="1197">
        <v>15</v>
      </c>
      <c r="H65" s="1197">
        <v>9</v>
      </c>
      <c r="I65" s="1197"/>
      <c r="J65" s="1197"/>
      <c r="K65" s="1197"/>
      <c r="L65" s="1197">
        <v>6</v>
      </c>
      <c r="M65" s="1197"/>
      <c r="N65" s="1197"/>
      <c r="O65" s="1197"/>
    </row>
    <row r="66" spans="1:15" ht="12.75">
      <c r="A66" s="1210"/>
      <c r="B66" s="1214"/>
      <c r="C66" s="1215"/>
      <c r="D66" s="1216"/>
      <c r="E66" s="1198"/>
      <c r="F66" s="1198"/>
      <c r="G66" s="1198"/>
      <c r="H66" s="1198"/>
      <c r="I66" s="1198"/>
      <c r="J66" s="1198"/>
      <c r="K66" s="1198"/>
      <c r="L66" s="1198"/>
      <c r="M66" s="1198"/>
      <c r="N66" s="1198"/>
      <c r="O66" s="1198"/>
    </row>
    <row r="67" spans="1:15" ht="12.75">
      <c r="A67" s="1209" t="s">
        <v>64</v>
      </c>
      <c r="B67" s="1211" t="s">
        <v>63</v>
      </c>
      <c r="C67" s="1212"/>
      <c r="D67" s="1213"/>
      <c r="E67" s="1197">
        <f>SUM(G67+I67+K67+M67)</f>
        <v>202</v>
      </c>
      <c r="F67" s="1197">
        <f>SUM(H67+J67+L67+N67)</f>
        <v>202</v>
      </c>
      <c r="G67" s="1197"/>
      <c r="H67" s="1197"/>
      <c r="I67" s="1197"/>
      <c r="J67" s="1197"/>
      <c r="K67" s="1197">
        <v>170</v>
      </c>
      <c r="L67" s="1197">
        <v>170</v>
      </c>
      <c r="M67" s="1197">
        <v>32</v>
      </c>
      <c r="N67" s="1197">
        <v>32</v>
      </c>
      <c r="O67" s="1197"/>
    </row>
    <row r="68" spans="1:15" ht="12.75">
      <c r="A68" s="1210"/>
      <c r="B68" s="1214"/>
      <c r="C68" s="1215"/>
      <c r="D68" s="1216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</row>
    <row r="69" spans="1:15" ht="12.75">
      <c r="A69" s="1209" t="s">
        <v>66</v>
      </c>
      <c r="B69" s="1211" t="s">
        <v>65</v>
      </c>
      <c r="C69" s="1212"/>
      <c r="D69" s="1213"/>
      <c r="E69" s="1197">
        <f>SUM(G69+I69+K69+M69)</f>
        <v>92</v>
      </c>
      <c r="F69" s="1197">
        <f>SUM(H69+J69+L69+N69)</f>
        <v>92</v>
      </c>
      <c r="G69" s="1197">
        <v>57</v>
      </c>
      <c r="H69" s="1197">
        <v>57</v>
      </c>
      <c r="I69" s="1197"/>
      <c r="J69" s="1197"/>
      <c r="K69" s="1197">
        <v>35</v>
      </c>
      <c r="L69" s="1197">
        <v>35</v>
      </c>
      <c r="M69" s="1197"/>
      <c r="N69" s="1197"/>
      <c r="O69" s="1197"/>
    </row>
    <row r="70" spans="1:15" ht="12.75">
      <c r="A70" s="1210"/>
      <c r="B70" s="1214"/>
      <c r="C70" s="1215"/>
      <c r="D70" s="1216"/>
      <c r="E70" s="1198"/>
      <c r="F70" s="1198"/>
      <c r="G70" s="1198"/>
      <c r="H70" s="1198"/>
      <c r="I70" s="1198"/>
      <c r="J70" s="1198"/>
      <c r="K70" s="1198"/>
      <c r="L70" s="1198"/>
      <c r="M70" s="1198"/>
      <c r="N70" s="1198"/>
      <c r="O70" s="1198"/>
    </row>
    <row r="71" spans="1:15" ht="12.75">
      <c r="A71" s="1209" t="s">
        <v>67</v>
      </c>
      <c r="B71" s="1211" t="s">
        <v>821</v>
      </c>
      <c r="C71" s="1212"/>
      <c r="D71" s="1213"/>
      <c r="E71" s="1197">
        <f>SUM(G71+I71+K71+M71)</f>
        <v>144</v>
      </c>
      <c r="F71" s="1197">
        <f>SUM(H71+J71+L71+N71)</f>
        <v>144</v>
      </c>
      <c r="G71" s="1197">
        <v>119</v>
      </c>
      <c r="H71" s="1197">
        <v>119</v>
      </c>
      <c r="I71" s="1197">
        <v>4</v>
      </c>
      <c r="J71" s="1197">
        <v>4</v>
      </c>
      <c r="K71" s="1197">
        <v>16</v>
      </c>
      <c r="L71" s="1197">
        <v>16</v>
      </c>
      <c r="M71" s="1197">
        <v>5</v>
      </c>
      <c r="N71" s="1197">
        <v>5</v>
      </c>
      <c r="O71" s="1197"/>
    </row>
    <row r="72" spans="1:15" ht="12" customHeight="1">
      <c r="A72" s="1210"/>
      <c r="B72" s="1214"/>
      <c r="C72" s="1215"/>
      <c r="D72" s="1216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</row>
    <row r="73" spans="1:15" ht="12.75">
      <c r="A73" s="1209" t="s">
        <v>71</v>
      </c>
      <c r="B73" s="1211" t="s">
        <v>68</v>
      </c>
      <c r="C73" s="1212"/>
      <c r="D73" s="1213"/>
      <c r="E73" s="1197">
        <f>SUM(G73+I73+K73+M73)</f>
        <v>46</v>
      </c>
      <c r="F73" s="1197">
        <f>SUM(H73+J73+L73+N73)</f>
        <v>46</v>
      </c>
      <c r="G73" s="1197">
        <v>18</v>
      </c>
      <c r="H73" s="1197">
        <v>18</v>
      </c>
      <c r="I73" s="1197"/>
      <c r="J73" s="1197"/>
      <c r="K73" s="1197">
        <v>28</v>
      </c>
      <c r="L73" s="1197">
        <v>28</v>
      </c>
      <c r="M73" s="1197"/>
      <c r="N73" s="1197"/>
      <c r="O73" s="1197"/>
    </row>
    <row r="74" spans="1:15" ht="11.25" customHeight="1">
      <c r="A74" s="1210"/>
      <c r="B74" s="1214"/>
      <c r="C74" s="1215"/>
      <c r="D74" s="1216"/>
      <c r="E74" s="1198"/>
      <c r="F74" s="1198"/>
      <c r="G74" s="1198"/>
      <c r="H74" s="1198"/>
      <c r="I74" s="1198"/>
      <c r="J74" s="1198"/>
      <c r="K74" s="1198"/>
      <c r="L74" s="1198"/>
      <c r="M74" s="1198"/>
      <c r="N74" s="1198"/>
      <c r="O74" s="1198"/>
    </row>
    <row r="75" spans="1:15" ht="12.75">
      <c r="A75" s="1228"/>
      <c r="B75" s="1203" t="s">
        <v>69</v>
      </c>
      <c r="C75" s="1204"/>
      <c r="D75" s="1205"/>
      <c r="E75" s="1199">
        <f>SUM(E49:E74)</f>
        <v>730</v>
      </c>
      <c r="F75" s="1199">
        <f>SUM(H75+J75+L75+N75)</f>
        <v>730</v>
      </c>
      <c r="G75" s="1199">
        <f aca="true" t="shared" si="1" ref="G75:O75">SUM(G49:G74)</f>
        <v>352</v>
      </c>
      <c r="H75" s="1199">
        <f t="shared" si="1"/>
        <v>329</v>
      </c>
      <c r="I75" s="1199">
        <f t="shared" si="1"/>
        <v>4</v>
      </c>
      <c r="J75" s="1199">
        <f t="shared" si="1"/>
        <v>4</v>
      </c>
      <c r="K75" s="1199">
        <f t="shared" si="1"/>
        <v>333</v>
      </c>
      <c r="L75" s="1199">
        <f t="shared" si="1"/>
        <v>356</v>
      </c>
      <c r="M75" s="1199">
        <f t="shared" si="1"/>
        <v>41</v>
      </c>
      <c r="N75" s="1199">
        <f t="shared" si="1"/>
        <v>41</v>
      </c>
      <c r="O75" s="1199">
        <f t="shared" si="1"/>
        <v>0</v>
      </c>
    </row>
    <row r="76" spans="1:15" ht="12.75">
      <c r="A76" s="1210"/>
      <c r="B76" s="1206"/>
      <c r="C76" s="1207"/>
      <c r="D76" s="1208"/>
      <c r="E76" s="1200"/>
      <c r="F76" s="1200"/>
      <c r="G76" s="1200"/>
      <c r="H76" s="1200"/>
      <c r="I76" s="1200"/>
      <c r="J76" s="1200"/>
      <c r="K76" s="1200"/>
      <c r="L76" s="1200"/>
      <c r="M76" s="1200"/>
      <c r="N76" s="1200"/>
      <c r="O76" s="1200"/>
    </row>
    <row r="77" spans="1:15" ht="12.75">
      <c r="A77" s="1228"/>
      <c r="B77" s="1203" t="s">
        <v>646</v>
      </c>
      <c r="C77" s="1204"/>
      <c r="D77" s="1205"/>
      <c r="E77" s="1199">
        <f>SUM(E75+E40+E38)</f>
        <v>993</v>
      </c>
      <c r="F77" s="1199">
        <f>SUM(H77+J77+L77+N77)</f>
        <v>998</v>
      </c>
      <c r="G77" s="1199">
        <f aca="true" t="shared" si="2" ref="G77:O77">SUM(G75+G40+G38)</f>
        <v>581</v>
      </c>
      <c r="H77" s="1199">
        <f t="shared" si="2"/>
        <v>563</v>
      </c>
      <c r="I77" s="1199">
        <f t="shared" si="2"/>
        <v>5</v>
      </c>
      <c r="J77" s="1199">
        <f t="shared" si="2"/>
        <v>5</v>
      </c>
      <c r="K77" s="1199">
        <f t="shared" si="2"/>
        <v>366</v>
      </c>
      <c r="L77" s="1199">
        <f t="shared" si="2"/>
        <v>389</v>
      </c>
      <c r="M77" s="1199">
        <f t="shared" si="2"/>
        <v>41</v>
      </c>
      <c r="N77" s="1199">
        <f t="shared" si="2"/>
        <v>41</v>
      </c>
      <c r="O77" s="1199">
        <f t="shared" si="2"/>
        <v>0</v>
      </c>
    </row>
    <row r="78" spans="1:15" ht="12.75">
      <c r="A78" s="1210"/>
      <c r="B78" s="1206"/>
      <c r="C78" s="1207"/>
      <c r="D78" s="1208"/>
      <c r="E78" s="1200"/>
      <c r="F78" s="1200"/>
      <c r="G78" s="1200"/>
      <c r="H78" s="1200"/>
      <c r="I78" s="1200"/>
      <c r="J78" s="1200"/>
      <c r="K78" s="1200"/>
      <c r="L78" s="1200"/>
      <c r="M78" s="1200"/>
      <c r="N78" s="1200"/>
      <c r="O78" s="1200"/>
    </row>
  </sheetData>
  <mergeCells count="404">
    <mergeCell ref="O26:O27"/>
    <mergeCell ref="K26:K27"/>
    <mergeCell ref="L26:L27"/>
    <mergeCell ref="M26:M27"/>
    <mergeCell ref="N26:N27"/>
    <mergeCell ref="G26:G27"/>
    <mergeCell ref="H26:H27"/>
    <mergeCell ref="I26:I27"/>
    <mergeCell ref="J26:J27"/>
    <mergeCell ref="A26:A27"/>
    <mergeCell ref="B26:D27"/>
    <mergeCell ref="E26:E27"/>
    <mergeCell ref="F26:F27"/>
    <mergeCell ref="I73:I74"/>
    <mergeCell ref="K73:K74"/>
    <mergeCell ref="M73:M74"/>
    <mergeCell ref="O73:O74"/>
    <mergeCell ref="J73:J74"/>
    <mergeCell ref="L73:L74"/>
    <mergeCell ref="N73:N74"/>
    <mergeCell ref="A73:A74"/>
    <mergeCell ref="B73:D74"/>
    <mergeCell ref="E73:E74"/>
    <mergeCell ref="G73:G74"/>
    <mergeCell ref="F73:F74"/>
    <mergeCell ref="I77:I78"/>
    <mergeCell ref="K77:K78"/>
    <mergeCell ref="M77:M78"/>
    <mergeCell ref="O77:O78"/>
    <mergeCell ref="J77:J78"/>
    <mergeCell ref="L77:L78"/>
    <mergeCell ref="N77:N78"/>
    <mergeCell ref="A77:A78"/>
    <mergeCell ref="B77:D78"/>
    <mergeCell ref="E77:E78"/>
    <mergeCell ref="G77:G78"/>
    <mergeCell ref="F77:F78"/>
    <mergeCell ref="I51:I52"/>
    <mergeCell ref="K51:K52"/>
    <mergeCell ref="M51:M52"/>
    <mergeCell ref="O51:O52"/>
    <mergeCell ref="L51:L52"/>
    <mergeCell ref="N51:N52"/>
    <mergeCell ref="A51:A52"/>
    <mergeCell ref="B51:D52"/>
    <mergeCell ref="E51:E52"/>
    <mergeCell ref="G51:G52"/>
    <mergeCell ref="F51:F52"/>
    <mergeCell ref="I75:I76"/>
    <mergeCell ref="K75:K76"/>
    <mergeCell ref="M75:M76"/>
    <mergeCell ref="O75:O76"/>
    <mergeCell ref="J75:J76"/>
    <mergeCell ref="L75:L76"/>
    <mergeCell ref="N75:N76"/>
    <mergeCell ref="A75:A76"/>
    <mergeCell ref="B75:D76"/>
    <mergeCell ref="E75:E76"/>
    <mergeCell ref="G75:G76"/>
    <mergeCell ref="F75:F76"/>
    <mergeCell ref="I71:I72"/>
    <mergeCell ref="K71:K72"/>
    <mergeCell ref="M71:M72"/>
    <mergeCell ref="O71:O72"/>
    <mergeCell ref="J71:J72"/>
    <mergeCell ref="L71:L72"/>
    <mergeCell ref="N71:N72"/>
    <mergeCell ref="A71:A72"/>
    <mergeCell ref="B71:D72"/>
    <mergeCell ref="E71:E72"/>
    <mergeCell ref="G71:G72"/>
    <mergeCell ref="F71:F72"/>
    <mergeCell ref="I69:I70"/>
    <mergeCell ref="K69:K70"/>
    <mergeCell ref="M69:M70"/>
    <mergeCell ref="O69:O70"/>
    <mergeCell ref="J69:J70"/>
    <mergeCell ref="L69:L70"/>
    <mergeCell ref="N69:N70"/>
    <mergeCell ref="A69:A70"/>
    <mergeCell ref="B69:D70"/>
    <mergeCell ref="E69:E70"/>
    <mergeCell ref="G69:G70"/>
    <mergeCell ref="F69:F70"/>
    <mergeCell ref="I67:I68"/>
    <mergeCell ref="K67:K68"/>
    <mergeCell ref="M67:M68"/>
    <mergeCell ref="O67:O68"/>
    <mergeCell ref="J67:J68"/>
    <mergeCell ref="A67:A68"/>
    <mergeCell ref="B67:D68"/>
    <mergeCell ref="E67:E68"/>
    <mergeCell ref="G67:G68"/>
    <mergeCell ref="I65:I66"/>
    <mergeCell ref="K65:K66"/>
    <mergeCell ref="M65:M66"/>
    <mergeCell ref="O65:O66"/>
    <mergeCell ref="J65:J66"/>
    <mergeCell ref="A65:A66"/>
    <mergeCell ref="B65:D66"/>
    <mergeCell ref="E65:E66"/>
    <mergeCell ref="G65:G66"/>
    <mergeCell ref="I63:I64"/>
    <mergeCell ref="K63:K64"/>
    <mergeCell ref="M63:M64"/>
    <mergeCell ref="O63:O64"/>
    <mergeCell ref="A63:A64"/>
    <mergeCell ref="B63:D64"/>
    <mergeCell ref="E63:E64"/>
    <mergeCell ref="G63:G64"/>
    <mergeCell ref="O12:O13"/>
    <mergeCell ref="A61:A62"/>
    <mergeCell ref="B61:D62"/>
    <mergeCell ref="E61:E62"/>
    <mergeCell ref="G61:G62"/>
    <mergeCell ref="I61:I62"/>
    <mergeCell ref="K61:K62"/>
    <mergeCell ref="M61:M62"/>
    <mergeCell ref="O61:O62"/>
    <mergeCell ref="G12:G13"/>
    <mergeCell ref="G8:M8"/>
    <mergeCell ref="B8:D11"/>
    <mergeCell ref="I12:I13"/>
    <mergeCell ref="K12:K13"/>
    <mergeCell ref="F8:F11"/>
    <mergeCell ref="A8:A11"/>
    <mergeCell ref="A12:A13"/>
    <mergeCell ref="B12:D13"/>
    <mergeCell ref="E12:E13"/>
    <mergeCell ref="A53:A54"/>
    <mergeCell ref="A55:A56"/>
    <mergeCell ref="A57:A58"/>
    <mergeCell ref="A59:A60"/>
    <mergeCell ref="A30:A31"/>
    <mergeCell ref="A32:A33"/>
    <mergeCell ref="A40:A41"/>
    <mergeCell ref="A49:A50"/>
    <mergeCell ref="A34:A35"/>
    <mergeCell ref="A38:A39"/>
    <mergeCell ref="K59:K60"/>
    <mergeCell ref="M59:M60"/>
    <mergeCell ref="O59:O60"/>
    <mergeCell ref="A14:A15"/>
    <mergeCell ref="A16:A17"/>
    <mergeCell ref="A18:A19"/>
    <mergeCell ref="A20:A21"/>
    <mergeCell ref="A22:A23"/>
    <mergeCell ref="A24:A25"/>
    <mergeCell ref="A28:A29"/>
    <mergeCell ref="B59:D60"/>
    <mergeCell ref="E59:E60"/>
    <mergeCell ref="G59:G60"/>
    <mergeCell ref="I59:I60"/>
    <mergeCell ref="H59:H60"/>
    <mergeCell ref="K55:K56"/>
    <mergeCell ref="M55:M56"/>
    <mergeCell ref="O55:O56"/>
    <mergeCell ref="B57:D58"/>
    <mergeCell ref="E57:E58"/>
    <mergeCell ref="G57:G58"/>
    <mergeCell ref="I57:I58"/>
    <mergeCell ref="K57:K58"/>
    <mergeCell ref="M57:M58"/>
    <mergeCell ref="O57:O58"/>
    <mergeCell ref="B55:D56"/>
    <mergeCell ref="E55:E56"/>
    <mergeCell ref="G55:G56"/>
    <mergeCell ref="I55:I56"/>
    <mergeCell ref="K49:K50"/>
    <mergeCell ref="M49:M50"/>
    <mergeCell ref="O49:O50"/>
    <mergeCell ref="B53:D54"/>
    <mergeCell ref="E53:E54"/>
    <mergeCell ref="G53:G54"/>
    <mergeCell ref="I53:I54"/>
    <mergeCell ref="K53:K54"/>
    <mergeCell ref="M53:M54"/>
    <mergeCell ref="O53:O54"/>
    <mergeCell ref="G49:G50"/>
    <mergeCell ref="I49:I50"/>
    <mergeCell ref="B40:D41"/>
    <mergeCell ref="B32:D33"/>
    <mergeCell ref="E32:E33"/>
    <mergeCell ref="B34:D35"/>
    <mergeCell ref="E34:E35"/>
    <mergeCell ref="B49:D50"/>
    <mergeCell ref="E49:E50"/>
    <mergeCell ref="G32:G33"/>
    <mergeCell ref="K30:K31"/>
    <mergeCell ref="M30:M31"/>
    <mergeCell ref="O30:O31"/>
    <mergeCell ref="K32:K33"/>
    <mergeCell ref="M32:M33"/>
    <mergeCell ref="O32:O33"/>
    <mergeCell ref="I32:I33"/>
    <mergeCell ref="B30:D31"/>
    <mergeCell ref="E30:E31"/>
    <mergeCell ref="G30:G31"/>
    <mergeCell ref="I30:I31"/>
    <mergeCell ref="K24:K25"/>
    <mergeCell ref="M24:M25"/>
    <mergeCell ref="O24:O25"/>
    <mergeCell ref="B28:D29"/>
    <mergeCell ref="E28:E29"/>
    <mergeCell ref="G28:G29"/>
    <mergeCell ref="I28:I29"/>
    <mergeCell ref="K28:K29"/>
    <mergeCell ref="M28:M29"/>
    <mergeCell ref="O28:O29"/>
    <mergeCell ref="B24:D25"/>
    <mergeCell ref="E24:E25"/>
    <mergeCell ref="G24:G25"/>
    <mergeCell ref="I24:I25"/>
    <mergeCell ref="H24:H25"/>
    <mergeCell ref="F24:F25"/>
    <mergeCell ref="M20:M21"/>
    <mergeCell ref="O20:O21"/>
    <mergeCell ref="B22:D23"/>
    <mergeCell ref="E22:E23"/>
    <mergeCell ref="G22:G23"/>
    <mergeCell ref="I22:I23"/>
    <mergeCell ref="K22:K23"/>
    <mergeCell ref="M22:M23"/>
    <mergeCell ref="O22:O23"/>
    <mergeCell ref="B20:D21"/>
    <mergeCell ref="E20:E21"/>
    <mergeCell ref="G20:G21"/>
    <mergeCell ref="I20:I21"/>
    <mergeCell ref="G18:G19"/>
    <mergeCell ref="I18:I19"/>
    <mergeCell ref="K18:K19"/>
    <mergeCell ref="M18:M19"/>
    <mergeCell ref="B14:D15"/>
    <mergeCell ref="E14:E15"/>
    <mergeCell ref="B18:D19"/>
    <mergeCell ref="E18:E19"/>
    <mergeCell ref="B16:D17"/>
    <mergeCell ref="E16:E17"/>
    <mergeCell ref="G16:G17"/>
    <mergeCell ref="I16:I17"/>
    <mergeCell ref="G14:G15"/>
    <mergeCell ref="I14:I15"/>
    <mergeCell ref="K14:K15"/>
    <mergeCell ref="M14:M15"/>
    <mergeCell ref="H14:H15"/>
    <mergeCell ref="B4:O4"/>
    <mergeCell ref="B2:O2"/>
    <mergeCell ref="E8:E11"/>
    <mergeCell ref="G10:G11"/>
    <mergeCell ref="I10:I11"/>
    <mergeCell ref="G9:I9"/>
    <mergeCell ref="K9:M9"/>
    <mergeCell ref="K10:K11"/>
    <mergeCell ref="M10:M11"/>
    <mergeCell ref="H10:H11"/>
    <mergeCell ref="I34:I35"/>
    <mergeCell ref="K34:K35"/>
    <mergeCell ref="M34:M35"/>
    <mergeCell ref="O9:O11"/>
    <mergeCell ref="O14:O15"/>
    <mergeCell ref="K16:K17"/>
    <mergeCell ref="M16:M17"/>
    <mergeCell ref="O16:O17"/>
    <mergeCell ref="O18:O19"/>
    <mergeCell ref="K20:K21"/>
    <mergeCell ref="O34:O35"/>
    <mergeCell ref="A36:A37"/>
    <mergeCell ref="B36:D37"/>
    <mergeCell ref="E36:E37"/>
    <mergeCell ref="G36:G37"/>
    <mergeCell ref="I36:I37"/>
    <mergeCell ref="K36:K37"/>
    <mergeCell ref="M36:M37"/>
    <mergeCell ref="O36:O37"/>
    <mergeCell ref="G34:G35"/>
    <mergeCell ref="B38:D39"/>
    <mergeCell ref="E38:E39"/>
    <mergeCell ref="G38:G39"/>
    <mergeCell ref="I38:I39"/>
    <mergeCell ref="M38:M39"/>
    <mergeCell ref="O38:O39"/>
    <mergeCell ref="K40:K41"/>
    <mergeCell ref="M40:M41"/>
    <mergeCell ref="O40:O41"/>
    <mergeCell ref="E40:E41"/>
    <mergeCell ref="G40:G41"/>
    <mergeCell ref="I40:I41"/>
    <mergeCell ref="K38:K39"/>
    <mergeCell ref="J40:J41"/>
    <mergeCell ref="H16:H17"/>
    <mergeCell ref="H18:H19"/>
    <mergeCell ref="H20:H21"/>
    <mergeCell ref="H22:H23"/>
    <mergeCell ref="H28:H29"/>
    <mergeCell ref="H30:H31"/>
    <mergeCell ref="H32:H33"/>
    <mergeCell ref="H34:H35"/>
    <mergeCell ref="H36:H37"/>
    <mergeCell ref="H38:H39"/>
    <mergeCell ref="H40:H41"/>
    <mergeCell ref="H49:H50"/>
    <mergeCell ref="H51:H52"/>
    <mergeCell ref="H53:H54"/>
    <mergeCell ref="H55:H56"/>
    <mergeCell ref="H57:H58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F14:F15"/>
    <mergeCell ref="J10:J11"/>
    <mergeCell ref="L10:L11"/>
    <mergeCell ref="J18:J19"/>
    <mergeCell ref="J20:J21"/>
    <mergeCell ref="J22:J23"/>
    <mergeCell ref="J24:J25"/>
    <mergeCell ref="J28:J29"/>
    <mergeCell ref="J30:J31"/>
    <mergeCell ref="N10:N11"/>
    <mergeCell ref="J12:J13"/>
    <mergeCell ref="J14:J15"/>
    <mergeCell ref="J16:J17"/>
    <mergeCell ref="L14:L15"/>
    <mergeCell ref="L16:L17"/>
    <mergeCell ref="N14:N15"/>
    <mergeCell ref="N16:N17"/>
    <mergeCell ref="M12:M13"/>
    <mergeCell ref="J32:J33"/>
    <mergeCell ref="J34:J35"/>
    <mergeCell ref="J36:J37"/>
    <mergeCell ref="J38:J39"/>
    <mergeCell ref="J49:J50"/>
    <mergeCell ref="J51:J52"/>
    <mergeCell ref="J53:J54"/>
    <mergeCell ref="J55:J56"/>
    <mergeCell ref="J57:J58"/>
    <mergeCell ref="J59:J60"/>
    <mergeCell ref="J61:J62"/>
    <mergeCell ref="J63:J64"/>
    <mergeCell ref="L18:L19"/>
    <mergeCell ref="L20:L21"/>
    <mergeCell ref="L22:L23"/>
    <mergeCell ref="L24:L25"/>
    <mergeCell ref="L28:L29"/>
    <mergeCell ref="L30:L31"/>
    <mergeCell ref="L32:L33"/>
    <mergeCell ref="L34:L35"/>
    <mergeCell ref="L36:L37"/>
    <mergeCell ref="L38:L39"/>
    <mergeCell ref="L40:L41"/>
    <mergeCell ref="L49:L50"/>
    <mergeCell ref="L53:L54"/>
    <mergeCell ref="L55:L56"/>
    <mergeCell ref="L57:L58"/>
    <mergeCell ref="L59:L60"/>
    <mergeCell ref="L61:L62"/>
    <mergeCell ref="L63:L64"/>
    <mergeCell ref="L65:L66"/>
    <mergeCell ref="L67:L68"/>
    <mergeCell ref="N18:N19"/>
    <mergeCell ref="N20:N21"/>
    <mergeCell ref="N22:N23"/>
    <mergeCell ref="N24:N25"/>
    <mergeCell ref="N28:N29"/>
    <mergeCell ref="N30:N31"/>
    <mergeCell ref="N32:N33"/>
    <mergeCell ref="N34:N35"/>
    <mergeCell ref="N36:N37"/>
    <mergeCell ref="N38:N39"/>
    <mergeCell ref="N40:N41"/>
    <mergeCell ref="N49:N50"/>
    <mergeCell ref="N53:N54"/>
    <mergeCell ref="N55:N56"/>
    <mergeCell ref="N57:N58"/>
    <mergeCell ref="N59:N60"/>
    <mergeCell ref="N61:N62"/>
    <mergeCell ref="N63:N64"/>
    <mergeCell ref="N65:N66"/>
    <mergeCell ref="N67:N68"/>
    <mergeCell ref="F16:F17"/>
    <mergeCell ref="F18:F19"/>
    <mergeCell ref="F20:F21"/>
    <mergeCell ref="F22:F23"/>
    <mergeCell ref="F28:F29"/>
    <mergeCell ref="F30:F31"/>
    <mergeCell ref="F32:F33"/>
    <mergeCell ref="F34:F35"/>
    <mergeCell ref="F36:F37"/>
    <mergeCell ref="F38:F39"/>
    <mergeCell ref="F40:F41"/>
    <mergeCell ref="F49:F50"/>
    <mergeCell ref="F53:F54"/>
    <mergeCell ref="F55:F56"/>
    <mergeCell ref="F57:F58"/>
    <mergeCell ref="F59:F60"/>
    <mergeCell ref="F61:F62"/>
    <mergeCell ref="F63:F64"/>
    <mergeCell ref="F65:F66"/>
    <mergeCell ref="F67:F68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H15" sqref="H15"/>
    </sheetView>
  </sheetViews>
  <sheetFormatPr defaultColWidth="9.00390625" defaultRowHeight="12.75"/>
  <cols>
    <col min="1" max="1" width="6.75390625" style="914" customWidth="1"/>
    <col min="2" max="4" width="9.125" style="914" customWidth="1"/>
    <col min="5" max="5" width="23.625" style="914" customWidth="1"/>
    <col min="6" max="6" width="20.875" style="914" customWidth="1"/>
    <col min="7" max="7" width="18.375" style="914" customWidth="1"/>
    <col min="8" max="8" width="21.125" style="914" customWidth="1"/>
    <col min="9" max="9" width="18.375" style="914" customWidth="1"/>
    <col min="10" max="16384" width="9.125" style="914" customWidth="1"/>
  </cols>
  <sheetData>
    <row r="2" spans="1:9" ht="15.75">
      <c r="A2" s="1241" t="s">
        <v>420</v>
      </c>
      <c r="B2" s="1241"/>
      <c r="C2" s="1241"/>
      <c r="D2" s="1241"/>
      <c r="E2" s="1241"/>
      <c r="F2" s="1242"/>
      <c r="G2" s="1242"/>
      <c r="H2" s="1242"/>
      <c r="I2" s="1242"/>
    </row>
    <row r="3" spans="1:9" ht="18" customHeight="1">
      <c r="A3" s="1241" t="s">
        <v>992</v>
      </c>
      <c r="B3" s="1241"/>
      <c r="C3" s="1241"/>
      <c r="D3" s="1241"/>
      <c r="E3" s="1241"/>
      <c r="F3" s="1242"/>
      <c r="G3" s="1242"/>
      <c r="H3" s="1242"/>
      <c r="I3" s="1242"/>
    </row>
    <row r="7" spans="1:9" ht="16.5" customHeight="1">
      <c r="A7" s="915"/>
      <c r="B7" s="915"/>
      <c r="C7" s="915"/>
      <c r="D7" s="915"/>
      <c r="E7" s="915"/>
      <c r="F7" s="915"/>
      <c r="G7" s="915"/>
      <c r="H7" s="915"/>
      <c r="I7" s="916" t="s">
        <v>705</v>
      </c>
    </row>
    <row r="8" spans="1:9" ht="21.75" customHeight="1">
      <c r="A8" s="1247" t="s">
        <v>744</v>
      </c>
      <c r="B8" s="1245" t="s">
        <v>993</v>
      </c>
      <c r="C8" s="1245"/>
      <c r="D8" s="1245"/>
      <c r="E8" s="1245"/>
      <c r="F8" s="1243" t="s">
        <v>994</v>
      </c>
      <c r="G8" s="1244"/>
      <c r="H8" s="1243" t="s">
        <v>995</v>
      </c>
      <c r="I8" s="1244"/>
    </row>
    <row r="9" spans="1:9" ht="27" customHeight="1">
      <c r="A9" s="1248"/>
      <c r="B9" s="1246"/>
      <c r="C9" s="1246"/>
      <c r="D9" s="1246"/>
      <c r="E9" s="1246"/>
      <c r="F9" s="917" t="s">
        <v>996</v>
      </c>
      <c r="G9" s="917" t="s">
        <v>997</v>
      </c>
      <c r="H9" s="917" t="s">
        <v>996</v>
      </c>
      <c r="I9" s="917" t="s">
        <v>997</v>
      </c>
    </row>
    <row r="10" spans="1:9" ht="21.75" customHeight="1">
      <c r="A10" s="918" t="s">
        <v>668</v>
      </c>
      <c r="B10" s="919" t="s">
        <v>998</v>
      </c>
      <c r="C10" s="920"/>
      <c r="D10" s="920"/>
      <c r="E10" s="920"/>
      <c r="F10" s="921" t="s">
        <v>999</v>
      </c>
      <c r="G10" s="922">
        <v>1500</v>
      </c>
      <c r="H10" s="923" t="s">
        <v>1000</v>
      </c>
      <c r="I10" s="922">
        <v>374000</v>
      </c>
    </row>
    <row r="11" spans="1:9" ht="21.75" customHeight="1">
      <c r="A11" s="918" t="s">
        <v>669</v>
      </c>
      <c r="B11" s="919" t="s">
        <v>1001</v>
      </c>
      <c r="C11" s="920"/>
      <c r="D11" s="920"/>
      <c r="E11" s="920"/>
      <c r="F11" s="921"/>
      <c r="G11" s="922"/>
      <c r="H11" s="923" t="s">
        <v>1000</v>
      </c>
      <c r="I11" s="922">
        <v>131000</v>
      </c>
    </row>
    <row r="12" spans="1:9" ht="21.75" customHeight="1">
      <c r="A12" s="918" t="s">
        <v>670</v>
      </c>
      <c r="B12" s="919" t="s">
        <v>1002</v>
      </c>
      <c r="C12" s="920"/>
      <c r="D12" s="920"/>
      <c r="E12" s="920"/>
      <c r="F12" s="923" t="s">
        <v>999</v>
      </c>
      <c r="G12" s="922">
        <v>700</v>
      </c>
      <c r="H12" s="923" t="s">
        <v>1000</v>
      </c>
      <c r="I12" s="922">
        <v>3500</v>
      </c>
    </row>
    <row r="13" spans="1:9" ht="21.75" customHeight="1">
      <c r="A13" s="918" t="s">
        <v>671</v>
      </c>
      <c r="B13" s="920" t="s">
        <v>1003</v>
      </c>
      <c r="C13" s="920"/>
      <c r="D13" s="920"/>
      <c r="E13" s="920"/>
      <c r="F13" s="921"/>
      <c r="G13" s="922"/>
      <c r="H13" s="923" t="s">
        <v>1004</v>
      </c>
      <c r="I13" s="922">
        <v>400</v>
      </c>
    </row>
    <row r="14" spans="1:9" ht="21.75" customHeight="1">
      <c r="A14" s="918" t="s">
        <v>672</v>
      </c>
      <c r="B14" s="920" t="s">
        <v>1005</v>
      </c>
      <c r="C14" s="920"/>
      <c r="D14" s="920"/>
      <c r="E14" s="920"/>
      <c r="F14" s="921"/>
      <c r="G14" s="922"/>
      <c r="H14" s="923" t="s">
        <v>1004</v>
      </c>
      <c r="I14" s="922">
        <v>1345</v>
      </c>
    </row>
    <row r="15" spans="1:9" ht="21.75" customHeight="1">
      <c r="A15" s="924" t="s">
        <v>158</v>
      </c>
      <c r="B15" s="925" t="s">
        <v>1006</v>
      </c>
      <c r="C15" s="925"/>
      <c r="D15" s="925"/>
      <c r="E15" s="925"/>
      <c r="F15" s="926"/>
      <c r="G15" s="927"/>
      <c r="H15" s="928" t="s">
        <v>1007</v>
      </c>
      <c r="I15" s="927">
        <v>92615</v>
      </c>
    </row>
  </sheetData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84"/>
  <sheetViews>
    <sheetView zoomScale="75" zoomScaleNormal="75" zoomScaleSheetLayoutView="75" workbookViewId="0" topLeftCell="A159">
      <selection activeCell="L169" sqref="L169"/>
    </sheetView>
  </sheetViews>
  <sheetFormatPr defaultColWidth="9.00390625" defaultRowHeight="12.75"/>
  <cols>
    <col min="1" max="1" width="9.125" style="466" customWidth="1"/>
    <col min="2" max="2" width="63.625" style="466" customWidth="1"/>
    <col min="3" max="3" width="13.00390625" style="466" customWidth="1"/>
    <col min="4" max="4" width="13.75390625" style="466" customWidth="1"/>
    <col min="5" max="5" width="15.25390625" style="466" customWidth="1"/>
    <col min="6" max="6" width="14.875" style="466" customWidth="1"/>
    <col min="7" max="7" width="14.00390625" style="466" bestFit="1" customWidth="1"/>
    <col min="8" max="8" width="12.00390625" style="466" bestFit="1" customWidth="1"/>
    <col min="9" max="9" width="13.75390625" style="466" bestFit="1" customWidth="1"/>
    <col min="10" max="10" width="12.00390625" style="466" bestFit="1" customWidth="1"/>
    <col min="11" max="11" width="9.125" style="466" customWidth="1"/>
    <col min="12" max="12" width="10.625" style="466" customWidth="1"/>
    <col min="13" max="13" width="10.875" style="466" customWidth="1"/>
    <col min="14" max="14" width="10.375" style="466" customWidth="1"/>
    <col min="15" max="15" width="9.75390625" style="466" customWidth="1"/>
    <col min="16" max="16384" width="9.125" style="466" customWidth="1"/>
  </cols>
  <sheetData>
    <row r="3" spans="1:15" ht="18.75" customHeight="1">
      <c r="A3" s="1249" t="s">
        <v>753</v>
      </c>
      <c r="B3" s="1249"/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</row>
    <row r="4" spans="1:15" ht="15.75">
      <c r="A4" s="735"/>
      <c r="B4" s="1250" t="s">
        <v>254</v>
      </c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  <c r="N4" s="1250"/>
      <c r="O4" s="735"/>
    </row>
    <row r="5" spans="1:15" ht="15.75">
      <c r="A5" s="735"/>
      <c r="B5" s="1250" t="s">
        <v>255</v>
      </c>
      <c r="C5" s="1250"/>
      <c r="D5" s="1250"/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735"/>
    </row>
    <row r="6" spans="2:14" ht="18.75"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</row>
    <row r="7" ht="12.75">
      <c r="O7" s="780" t="s">
        <v>286</v>
      </c>
    </row>
    <row r="8" spans="1:15" ht="32.25" customHeight="1">
      <c r="A8" s="468"/>
      <c r="B8" s="1251" t="s">
        <v>256</v>
      </c>
      <c r="C8" s="1099" t="s">
        <v>124</v>
      </c>
      <c r="D8" s="1126" t="s">
        <v>694</v>
      </c>
      <c r="E8" s="1251" t="s">
        <v>257</v>
      </c>
      <c r="F8" s="1253" t="s">
        <v>258</v>
      </c>
      <c r="G8" s="469" t="s">
        <v>259</v>
      </c>
      <c r="H8" s="1255" t="s">
        <v>260</v>
      </c>
      <c r="I8" s="1256"/>
      <c r="J8" s="1257" t="s">
        <v>261</v>
      </c>
      <c r="K8" s="1258"/>
      <c r="L8" s="1262" t="s">
        <v>262</v>
      </c>
      <c r="M8" s="1264" t="s">
        <v>264</v>
      </c>
      <c r="N8" s="1265"/>
      <c r="O8" s="1260" t="s">
        <v>752</v>
      </c>
    </row>
    <row r="9" spans="1:15" ht="52.5" customHeight="1">
      <c r="A9" s="470"/>
      <c r="B9" s="1252"/>
      <c r="C9" s="1116"/>
      <c r="D9" s="1259"/>
      <c r="E9" s="1252"/>
      <c r="F9" s="1254"/>
      <c r="G9" s="469" t="s">
        <v>265</v>
      </c>
      <c r="H9" s="471" t="s">
        <v>266</v>
      </c>
      <c r="I9" s="471" t="s">
        <v>511</v>
      </c>
      <c r="J9" s="471" t="s">
        <v>266</v>
      </c>
      <c r="K9" s="471" t="s">
        <v>267</v>
      </c>
      <c r="L9" s="1263"/>
      <c r="M9" s="472" t="s">
        <v>268</v>
      </c>
      <c r="N9" s="472" t="s">
        <v>269</v>
      </c>
      <c r="O9" s="1261"/>
    </row>
    <row r="10" spans="1:15" ht="21" customHeight="1">
      <c r="A10" s="473" t="s">
        <v>668</v>
      </c>
      <c r="B10" s="474" t="s">
        <v>270</v>
      </c>
      <c r="C10" s="1076">
        <f>SUM(C11:C20)</f>
        <v>382877</v>
      </c>
      <c r="D10" s="483">
        <f>SUM(E10:N10)</f>
        <v>382877</v>
      </c>
      <c r="E10" s="475"/>
      <c r="F10" s="475">
        <v>128469</v>
      </c>
      <c r="G10" s="475">
        <v>6044</v>
      </c>
      <c r="H10" s="475">
        <f>SUM(H11:H17)</f>
        <v>0</v>
      </c>
      <c r="I10" s="475">
        <f>SUM(I11:I17)</f>
        <v>0</v>
      </c>
      <c r="J10" s="475">
        <f>SUM(J11:J17)</f>
        <v>0</v>
      </c>
      <c r="K10" s="475">
        <f>SUM(K11:K17)</f>
        <v>0</v>
      </c>
      <c r="L10" s="475">
        <v>44826</v>
      </c>
      <c r="M10" s="475">
        <v>203538</v>
      </c>
      <c r="N10" s="475">
        <f>SUM(N11:N17)</f>
        <v>0</v>
      </c>
      <c r="O10" s="488"/>
    </row>
    <row r="11" spans="1:15" ht="21" customHeight="1">
      <c r="A11" s="473"/>
      <c r="B11" s="478" t="s">
        <v>271</v>
      </c>
      <c r="C11" s="479">
        <v>10000</v>
      </c>
      <c r="D11" s="479"/>
      <c r="E11" s="476"/>
      <c r="F11" s="476"/>
      <c r="G11" s="476"/>
      <c r="H11" s="476"/>
      <c r="I11" s="476"/>
      <c r="J11" s="476"/>
      <c r="K11" s="476"/>
      <c r="L11" s="476"/>
      <c r="M11" s="477"/>
      <c r="N11" s="477"/>
      <c r="O11" s="488"/>
    </row>
    <row r="12" spans="1:15" ht="21" customHeight="1">
      <c r="A12" s="473"/>
      <c r="B12" s="478" t="s">
        <v>272</v>
      </c>
      <c r="C12" s="479">
        <v>2000</v>
      </c>
      <c r="D12" s="479"/>
      <c r="E12" s="476"/>
      <c r="F12" s="476"/>
      <c r="G12" s="476"/>
      <c r="H12" s="476"/>
      <c r="I12" s="476"/>
      <c r="J12" s="476"/>
      <c r="K12" s="476"/>
      <c r="L12" s="476"/>
      <c r="M12" s="477"/>
      <c r="N12" s="477"/>
      <c r="O12" s="488"/>
    </row>
    <row r="13" spans="1:15" ht="21" customHeight="1">
      <c r="A13" s="473"/>
      <c r="B13" s="480" t="s">
        <v>273</v>
      </c>
      <c r="C13" s="479">
        <v>3214</v>
      </c>
      <c r="D13" s="479"/>
      <c r="E13" s="476"/>
      <c r="F13" s="476"/>
      <c r="G13" s="476"/>
      <c r="H13" s="476"/>
      <c r="I13" s="476"/>
      <c r="J13" s="476"/>
      <c r="K13" s="476"/>
      <c r="L13" s="476"/>
      <c r="M13" s="477"/>
      <c r="N13" s="477"/>
      <c r="O13" s="488"/>
    </row>
    <row r="14" spans="1:15" ht="21" customHeight="1">
      <c r="A14" s="473"/>
      <c r="B14" s="481" t="s">
        <v>274</v>
      </c>
      <c r="C14" s="479">
        <v>14051</v>
      </c>
      <c r="D14" s="479"/>
      <c r="E14" s="476"/>
      <c r="F14" s="476"/>
      <c r="G14" s="476"/>
      <c r="H14" s="476"/>
      <c r="I14" s="476"/>
      <c r="J14" s="476"/>
      <c r="K14" s="476"/>
      <c r="L14" s="476"/>
      <c r="M14" s="477"/>
      <c r="N14" s="477"/>
      <c r="O14" s="488"/>
    </row>
    <row r="15" spans="1:15" ht="21" customHeight="1">
      <c r="A15" s="473"/>
      <c r="B15" s="480" t="s">
        <v>275</v>
      </c>
      <c r="C15" s="479">
        <v>38104</v>
      </c>
      <c r="D15" s="479"/>
      <c r="E15" s="476"/>
      <c r="F15" s="476"/>
      <c r="G15" s="476"/>
      <c r="H15" s="476"/>
      <c r="I15" s="476"/>
      <c r="J15" s="476"/>
      <c r="K15" s="476"/>
      <c r="L15" s="476"/>
      <c r="M15" s="477"/>
      <c r="N15" s="477"/>
      <c r="O15" s="488"/>
    </row>
    <row r="16" spans="1:15" ht="21" customHeight="1">
      <c r="A16" s="473"/>
      <c r="B16" s="480" t="s">
        <v>276</v>
      </c>
      <c r="C16" s="479">
        <v>3000</v>
      </c>
      <c r="D16" s="479"/>
      <c r="E16" s="476"/>
      <c r="F16" s="476"/>
      <c r="G16" s="476"/>
      <c r="H16" s="476"/>
      <c r="I16" s="476"/>
      <c r="J16" s="476"/>
      <c r="K16" s="476"/>
      <c r="L16" s="476"/>
      <c r="M16" s="477"/>
      <c r="N16" s="477"/>
      <c r="O16" s="488"/>
    </row>
    <row r="17" spans="1:15" ht="21" customHeight="1">
      <c r="A17" s="473"/>
      <c r="B17" s="480" t="s">
        <v>277</v>
      </c>
      <c r="C17" s="479">
        <v>285885</v>
      </c>
      <c r="D17" s="479"/>
      <c r="E17" s="476"/>
      <c r="F17" s="476"/>
      <c r="G17" s="476"/>
      <c r="H17" s="476"/>
      <c r="I17" s="476"/>
      <c r="J17" s="476"/>
      <c r="K17" s="476"/>
      <c r="L17" s="476"/>
      <c r="M17" s="477"/>
      <c r="N17" s="477"/>
      <c r="O17" s="488"/>
    </row>
    <row r="18" spans="1:15" ht="21" customHeight="1">
      <c r="A18" s="473"/>
      <c r="B18" s="480" t="s">
        <v>1104</v>
      </c>
      <c r="C18" s="479">
        <v>20000</v>
      </c>
      <c r="D18" s="479"/>
      <c r="E18" s="476"/>
      <c r="F18" s="476"/>
      <c r="G18" s="476"/>
      <c r="H18" s="476"/>
      <c r="I18" s="476"/>
      <c r="J18" s="476"/>
      <c r="K18" s="476"/>
      <c r="L18" s="476"/>
      <c r="M18" s="477"/>
      <c r="N18" s="477"/>
      <c r="O18" s="488"/>
    </row>
    <row r="19" spans="1:15" ht="21" customHeight="1">
      <c r="A19" s="473"/>
      <c r="B19" s="480" t="s">
        <v>0</v>
      </c>
      <c r="C19" s="479"/>
      <c r="D19" s="479"/>
      <c r="E19" s="476"/>
      <c r="F19" s="476"/>
      <c r="G19" s="476"/>
      <c r="H19" s="476"/>
      <c r="I19" s="476"/>
      <c r="J19" s="476"/>
      <c r="K19" s="476"/>
      <c r="L19" s="476"/>
      <c r="M19" s="477"/>
      <c r="N19" s="477"/>
      <c r="O19" s="488"/>
    </row>
    <row r="20" spans="1:15" ht="21" customHeight="1">
      <c r="A20" s="473"/>
      <c r="B20" s="480" t="s">
        <v>418</v>
      </c>
      <c r="C20" s="479">
        <v>6623</v>
      </c>
      <c r="D20" s="479"/>
      <c r="E20" s="476"/>
      <c r="F20" s="476"/>
      <c r="G20" s="476"/>
      <c r="H20" s="476"/>
      <c r="I20" s="476"/>
      <c r="J20" s="476"/>
      <c r="K20" s="476"/>
      <c r="L20" s="476"/>
      <c r="M20" s="477"/>
      <c r="N20" s="477"/>
      <c r="O20" s="488"/>
    </row>
    <row r="21" spans="1:15" ht="21" customHeight="1">
      <c r="A21" s="473" t="s">
        <v>669</v>
      </c>
      <c r="B21" s="482" t="s">
        <v>278</v>
      </c>
      <c r="C21" s="483">
        <f>SUM(C22)</f>
        <v>13772</v>
      </c>
      <c r="D21" s="483">
        <f>SUM(E21:O21)</f>
        <v>13772</v>
      </c>
      <c r="E21" s="483">
        <f>SUM(E22)</f>
        <v>0</v>
      </c>
      <c r="F21" s="483">
        <f>SUM(F22)</f>
        <v>0</v>
      </c>
      <c r="G21" s="483">
        <v>13772</v>
      </c>
      <c r="H21" s="483">
        <f aca="true" t="shared" si="0" ref="H21:N21">SUM(H22)</f>
        <v>0</v>
      </c>
      <c r="I21" s="483">
        <f t="shared" si="0"/>
        <v>0</v>
      </c>
      <c r="J21" s="483">
        <f t="shared" si="0"/>
        <v>0</v>
      </c>
      <c r="K21" s="483">
        <f t="shared" si="0"/>
        <v>0</v>
      </c>
      <c r="L21" s="483">
        <f t="shared" si="0"/>
        <v>0</v>
      </c>
      <c r="M21" s="483">
        <f t="shared" si="0"/>
        <v>0</v>
      </c>
      <c r="N21" s="483">
        <f t="shared" si="0"/>
        <v>0</v>
      </c>
      <c r="O21" s="488"/>
    </row>
    <row r="22" spans="1:15" ht="21" customHeight="1">
      <c r="A22" s="473"/>
      <c r="B22" s="484" t="s">
        <v>279</v>
      </c>
      <c r="C22" s="486">
        <v>13772</v>
      </c>
      <c r="D22" s="486"/>
      <c r="E22" s="539"/>
      <c r="F22" s="539"/>
      <c r="G22" s="539"/>
      <c r="H22" s="539"/>
      <c r="I22" s="539"/>
      <c r="J22" s="539"/>
      <c r="K22" s="539"/>
      <c r="L22" s="539"/>
      <c r="M22" s="538"/>
      <c r="N22" s="538"/>
      <c r="O22" s="488"/>
    </row>
    <row r="23" spans="1:15" ht="21" customHeight="1">
      <c r="A23" s="473" t="s">
        <v>670</v>
      </c>
      <c r="B23" s="482" t="s">
        <v>280</v>
      </c>
      <c r="C23" s="483">
        <f>SUM(C24)</f>
        <v>853557</v>
      </c>
      <c r="D23" s="483">
        <f>SUM(E23:N23)</f>
        <v>853557</v>
      </c>
      <c r="E23" s="539"/>
      <c r="F23" s="539"/>
      <c r="G23" s="485">
        <v>686520</v>
      </c>
      <c r="H23" s="539"/>
      <c r="I23" s="539"/>
      <c r="J23" s="539"/>
      <c r="K23" s="539"/>
      <c r="L23" s="539"/>
      <c r="M23" s="487">
        <v>167037</v>
      </c>
      <c r="N23" s="538"/>
      <c r="O23" s="488"/>
    </row>
    <row r="24" spans="1:15" ht="21" customHeight="1">
      <c r="A24" s="473"/>
      <c r="B24" s="484" t="s">
        <v>281</v>
      </c>
      <c r="C24" s="486">
        <v>853557</v>
      </c>
      <c r="D24" s="486"/>
      <c r="E24" s="539"/>
      <c r="F24" s="539"/>
      <c r="G24" s="539"/>
      <c r="H24" s="539"/>
      <c r="I24" s="539"/>
      <c r="J24" s="539"/>
      <c r="K24" s="539"/>
      <c r="L24" s="539"/>
      <c r="M24" s="538"/>
      <c r="N24" s="538"/>
      <c r="O24" s="488"/>
    </row>
    <row r="25" spans="1:15" ht="21" customHeight="1">
      <c r="A25" s="473" t="s">
        <v>671</v>
      </c>
      <c r="B25" s="482" t="s">
        <v>282</v>
      </c>
      <c r="C25" s="483">
        <f>SUM(C26)</f>
        <v>297041</v>
      </c>
      <c r="D25" s="483">
        <f>SUM(E25:O25)</f>
        <v>297041</v>
      </c>
      <c r="E25" s="485">
        <v>133992</v>
      </c>
      <c r="F25" s="485">
        <v>1534</v>
      </c>
      <c r="G25" s="485">
        <v>11981</v>
      </c>
      <c r="H25" s="539"/>
      <c r="I25" s="539"/>
      <c r="J25" s="539"/>
      <c r="K25" s="539"/>
      <c r="L25" s="485">
        <v>3049</v>
      </c>
      <c r="M25" s="487">
        <v>142485</v>
      </c>
      <c r="N25" s="538"/>
      <c r="O25" s="1049">
        <v>4000</v>
      </c>
    </row>
    <row r="26" spans="1:15" ht="21" customHeight="1">
      <c r="A26" s="473"/>
      <c r="B26" s="484" t="s">
        <v>346</v>
      </c>
      <c r="C26" s="486">
        <v>297041</v>
      </c>
      <c r="D26" s="486"/>
      <c r="E26" s="539"/>
      <c r="F26" s="539"/>
      <c r="G26" s="539"/>
      <c r="H26" s="539"/>
      <c r="I26" s="539"/>
      <c r="J26" s="539"/>
      <c r="K26" s="539"/>
      <c r="L26" s="539"/>
      <c r="M26" s="538"/>
      <c r="N26" s="538"/>
      <c r="O26" s="488"/>
    </row>
    <row r="27" spans="1:15" ht="21" customHeight="1">
      <c r="A27" s="473" t="s">
        <v>672</v>
      </c>
      <c r="B27" s="482" t="s">
        <v>347</v>
      </c>
      <c r="C27" s="483">
        <f>SUM(C28:C43)</f>
        <v>3083723</v>
      </c>
      <c r="D27" s="483">
        <f>SUM(E27:O27)</f>
        <v>3083723</v>
      </c>
      <c r="E27" s="539"/>
      <c r="F27" s="539"/>
      <c r="G27" s="485">
        <v>25621</v>
      </c>
      <c r="H27" s="539"/>
      <c r="I27" s="485">
        <v>1860471</v>
      </c>
      <c r="J27" s="539"/>
      <c r="K27" s="539"/>
      <c r="L27" s="485">
        <v>534530</v>
      </c>
      <c r="M27" s="487">
        <v>7455</v>
      </c>
      <c r="N27" s="487">
        <v>235646</v>
      </c>
      <c r="O27" s="719">
        <v>420000</v>
      </c>
    </row>
    <row r="28" spans="1:15" ht="21" customHeight="1">
      <c r="A28" s="473"/>
      <c r="B28" s="484" t="s">
        <v>413</v>
      </c>
      <c r="C28" s="486"/>
      <c r="D28" s="483"/>
      <c r="E28" s="539"/>
      <c r="F28" s="539"/>
      <c r="G28" s="539"/>
      <c r="H28" s="539"/>
      <c r="I28" s="485"/>
      <c r="J28" s="539"/>
      <c r="K28" s="539"/>
      <c r="L28" s="485"/>
      <c r="M28" s="487"/>
      <c r="N28" s="487"/>
      <c r="O28" s="719"/>
    </row>
    <row r="29" spans="1:15" ht="21" customHeight="1">
      <c r="A29" s="473"/>
      <c r="B29" s="484" t="s">
        <v>348</v>
      </c>
      <c r="C29" s="486">
        <v>70886</v>
      </c>
      <c r="D29" s="486"/>
      <c r="E29" s="539"/>
      <c r="F29" s="539"/>
      <c r="G29" s="539"/>
      <c r="H29" s="539"/>
      <c r="I29" s="539"/>
      <c r="J29" s="539"/>
      <c r="K29" s="539"/>
      <c r="L29" s="539"/>
      <c r="M29" s="538"/>
      <c r="N29" s="538"/>
      <c r="O29" s="488"/>
    </row>
    <row r="30" spans="1:15" ht="21" customHeight="1">
      <c r="A30" s="473"/>
      <c r="B30" s="484" t="s">
        <v>349</v>
      </c>
      <c r="C30" s="486">
        <v>256812</v>
      </c>
      <c r="D30" s="486"/>
      <c r="E30" s="539"/>
      <c r="F30" s="539"/>
      <c r="G30" s="539"/>
      <c r="H30" s="539"/>
      <c r="I30" s="539"/>
      <c r="J30" s="539"/>
      <c r="K30" s="539"/>
      <c r="L30" s="539"/>
      <c r="M30" s="538"/>
      <c r="N30" s="538"/>
      <c r="O30" s="488"/>
    </row>
    <row r="31" spans="1:15" ht="21" customHeight="1">
      <c r="A31" s="473"/>
      <c r="B31" s="484" t="s">
        <v>350</v>
      </c>
      <c r="C31" s="486">
        <v>170889</v>
      </c>
      <c r="D31" s="486"/>
      <c r="E31" s="539"/>
      <c r="F31" s="539"/>
      <c r="G31" s="539"/>
      <c r="H31" s="539"/>
      <c r="I31" s="539"/>
      <c r="J31" s="539"/>
      <c r="K31" s="539"/>
      <c r="L31" s="539"/>
      <c r="M31" s="538"/>
      <c r="N31" s="538"/>
      <c r="O31" s="488"/>
    </row>
    <row r="32" spans="1:15" ht="21" customHeight="1">
      <c r="A32" s="473"/>
      <c r="B32" s="484" t="s">
        <v>351</v>
      </c>
      <c r="C32" s="486">
        <v>420000</v>
      </c>
      <c r="D32" s="486"/>
      <c r="E32" s="539"/>
      <c r="F32" s="539"/>
      <c r="G32" s="539"/>
      <c r="H32" s="539"/>
      <c r="I32" s="539"/>
      <c r="J32" s="539"/>
      <c r="K32" s="539"/>
      <c r="L32" s="539"/>
      <c r="M32" s="538"/>
      <c r="N32" s="538"/>
      <c r="O32" s="488"/>
    </row>
    <row r="33" spans="1:15" ht="21" customHeight="1">
      <c r="A33" s="473"/>
      <c r="B33" s="484" t="s">
        <v>1</v>
      </c>
      <c r="C33" s="486">
        <v>143000</v>
      </c>
      <c r="D33" s="486"/>
      <c r="E33" s="539"/>
      <c r="F33" s="539"/>
      <c r="G33" s="539"/>
      <c r="H33" s="539"/>
      <c r="I33" s="539"/>
      <c r="J33" s="539"/>
      <c r="K33" s="539"/>
      <c r="L33" s="539"/>
      <c r="M33" s="538"/>
      <c r="N33" s="538"/>
      <c r="O33" s="488"/>
    </row>
    <row r="34" spans="1:15" ht="21" customHeight="1">
      <c r="A34" s="473"/>
      <c r="B34" s="484" t="s">
        <v>2</v>
      </c>
      <c r="C34" s="486">
        <v>140000</v>
      </c>
      <c r="D34" s="486"/>
      <c r="E34" s="539"/>
      <c r="F34" s="539"/>
      <c r="G34" s="539"/>
      <c r="H34" s="539"/>
      <c r="I34" s="539"/>
      <c r="J34" s="539"/>
      <c r="K34" s="539"/>
      <c r="L34" s="539"/>
      <c r="M34" s="538"/>
      <c r="N34" s="538"/>
      <c r="O34" s="488"/>
    </row>
    <row r="35" spans="1:15" ht="21" customHeight="1">
      <c r="A35" s="473"/>
      <c r="B35" s="484" t="s">
        <v>3</v>
      </c>
      <c r="C35" s="486">
        <v>70000</v>
      </c>
      <c r="D35" s="486"/>
      <c r="E35" s="539"/>
      <c r="F35" s="539"/>
      <c r="G35" s="539"/>
      <c r="H35" s="539"/>
      <c r="I35" s="539"/>
      <c r="J35" s="539"/>
      <c r="K35" s="539"/>
      <c r="L35" s="539"/>
      <c r="M35" s="538"/>
      <c r="N35" s="538"/>
      <c r="O35" s="488"/>
    </row>
    <row r="36" spans="1:15" ht="21" customHeight="1">
      <c r="A36" s="473"/>
      <c r="B36" s="484" t="s">
        <v>4</v>
      </c>
      <c r="C36" s="486">
        <v>100000</v>
      </c>
      <c r="D36" s="486"/>
      <c r="E36" s="539"/>
      <c r="F36" s="539"/>
      <c r="G36" s="539"/>
      <c r="H36" s="539"/>
      <c r="I36" s="539"/>
      <c r="J36" s="539"/>
      <c r="K36" s="539"/>
      <c r="L36" s="539"/>
      <c r="M36" s="538"/>
      <c r="N36" s="538"/>
      <c r="O36" s="488"/>
    </row>
    <row r="37" spans="1:15" ht="21" customHeight="1">
      <c r="A37" s="473"/>
      <c r="B37" s="484" t="s">
        <v>8</v>
      </c>
      <c r="C37" s="486">
        <v>110000</v>
      </c>
      <c r="D37" s="486"/>
      <c r="E37" s="539"/>
      <c r="F37" s="539"/>
      <c r="G37" s="539"/>
      <c r="H37" s="539"/>
      <c r="I37" s="539"/>
      <c r="J37" s="539"/>
      <c r="K37" s="539"/>
      <c r="L37" s="539"/>
      <c r="M37" s="538"/>
      <c r="N37" s="538"/>
      <c r="O37" s="488"/>
    </row>
    <row r="38" spans="1:15" ht="21" customHeight="1">
      <c r="A38" s="473"/>
      <c r="B38" s="484" t="s">
        <v>9</v>
      </c>
      <c r="C38" s="486">
        <v>58341</v>
      </c>
      <c r="D38" s="486"/>
      <c r="E38" s="539"/>
      <c r="F38" s="539"/>
      <c r="G38" s="539"/>
      <c r="H38" s="539"/>
      <c r="I38" s="539"/>
      <c r="J38" s="539"/>
      <c r="K38" s="539"/>
      <c r="L38" s="539"/>
      <c r="M38" s="538"/>
      <c r="N38" s="538"/>
      <c r="O38" s="488"/>
    </row>
    <row r="39" spans="1:15" ht="21" customHeight="1">
      <c r="A39" s="473"/>
      <c r="B39" s="484" t="s">
        <v>11</v>
      </c>
      <c r="C39" s="486">
        <v>1029589</v>
      </c>
      <c r="D39" s="486"/>
      <c r="E39" s="539"/>
      <c r="F39" s="539"/>
      <c r="G39" s="539"/>
      <c r="H39" s="539"/>
      <c r="I39" s="539"/>
      <c r="J39" s="539"/>
      <c r="K39" s="539"/>
      <c r="L39" s="539"/>
      <c r="M39" s="538"/>
      <c r="N39" s="538"/>
      <c r="O39" s="488"/>
    </row>
    <row r="40" spans="1:15" ht="21" customHeight="1">
      <c r="A40" s="473"/>
      <c r="B40" s="484" t="s">
        <v>395</v>
      </c>
      <c r="C40" s="486">
        <v>65770</v>
      </c>
      <c r="D40" s="486"/>
      <c r="E40" s="539"/>
      <c r="F40" s="539"/>
      <c r="G40" s="539"/>
      <c r="H40" s="539"/>
      <c r="I40" s="539"/>
      <c r="J40" s="539"/>
      <c r="K40" s="539"/>
      <c r="L40" s="539"/>
      <c r="M40" s="538"/>
      <c r="N40" s="538"/>
      <c r="O40" s="488"/>
    </row>
    <row r="41" spans="1:15" ht="21" customHeight="1">
      <c r="A41" s="473"/>
      <c r="B41" s="484" t="s">
        <v>15</v>
      </c>
      <c r="C41" s="486">
        <v>390436</v>
      </c>
      <c r="D41" s="486"/>
      <c r="E41" s="539"/>
      <c r="F41" s="539"/>
      <c r="G41" s="539"/>
      <c r="H41" s="539"/>
      <c r="I41" s="539"/>
      <c r="J41" s="539"/>
      <c r="K41" s="539"/>
      <c r="L41" s="539"/>
      <c r="M41" s="538"/>
      <c r="N41" s="538"/>
      <c r="O41" s="488"/>
    </row>
    <row r="42" spans="1:15" ht="21" customHeight="1">
      <c r="A42" s="473"/>
      <c r="B42" s="484" t="s">
        <v>402</v>
      </c>
      <c r="C42" s="486">
        <v>33000</v>
      </c>
      <c r="D42" s="486"/>
      <c r="E42" s="539"/>
      <c r="F42" s="539"/>
      <c r="G42" s="539"/>
      <c r="H42" s="539"/>
      <c r="I42" s="539"/>
      <c r="J42" s="539"/>
      <c r="K42" s="539"/>
      <c r="L42" s="539"/>
      <c r="M42" s="538"/>
      <c r="N42" s="538"/>
      <c r="O42" s="488"/>
    </row>
    <row r="43" spans="1:15" ht="21" customHeight="1">
      <c r="A43" s="473"/>
      <c r="B43" s="484" t="s">
        <v>396</v>
      </c>
      <c r="C43" s="486">
        <v>25000</v>
      </c>
      <c r="D43" s="486"/>
      <c r="E43" s="539"/>
      <c r="F43" s="539"/>
      <c r="G43" s="539"/>
      <c r="H43" s="539"/>
      <c r="I43" s="539"/>
      <c r="J43" s="539"/>
      <c r="K43" s="539"/>
      <c r="L43" s="539"/>
      <c r="M43" s="538"/>
      <c r="N43" s="538"/>
      <c r="O43" s="488"/>
    </row>
    <row r="44" spans="1:15" ht="21" customHeight="1">
      <c r="A44" s="473" t="s">
        <v>158</v>
      </c>
      <c r="B44" s="482" t="s">
        <v>352</v>
      </c>
      <c r="C44" s="486"/>
      <c r="D44" s="483">
        <f>SUM(E44:N44)</f>
        <v>0</v>
      </c>
      <c r="E44" s="539"/>
      <c r="F44" s="539"/>
      <c r="G44" s="539"/>
      <c r="H44" s="539"/>
      <c r="I44" s="539"/>
      <c r="J44" s="539"/>
      <c r="K44" s="539"/>
      <c r="L44" s="539"/>
      <c r="M44" s="538"/>
      <c r="N44" s="538"/>
      <c r="O44" s="488"/>
    </row>
    <row r="45" spans="1:15" ht="21" customHeight="1">
      <c r="A45" s="473" t="s">
        <v>159</v>
      </c>
      <c r="B45" s="482" t="s">
        <v>353</v>
      </c>
      <c r="C45" s="486"/>
      <c r="D45" s="483">
        <f>SUM(E45:N45)</f>
        <v>0</v>
      </c>
      <c r="E45" s="539"/>
      <c r="F45" s="539"/>
      <c r="G45" s="539"/>
      <c r="H45" s="539"/>
      <c r="I45" s="539"/>
      <c r="J45" s="539"/>
      <c r="K45" s="539"/>
      <c r="L45" s="539"/>
      <c r="M45" s="538"/>
      <c r="N45" s="538"/>
      <c r="O45" s="488"/>
    </row>
    <row r="46" spans="1:15" ht="21" customHeight="1">
      <c r="A46" s="473" t="s">
        <v>160</v>
      </c>
      <c r="B46" s="482" t="s">
        <v>361</v>
      </c>
      <c r="C46" s="486"/>
      <c r="D46" s="483">
        <f>SUM(E46:N46)</f>
        <v>0</v>
      </c>
      <c r="E46" s="539"/>
      <c r="F46" s="539"/>
      <c r="G46" s="539"/>
      <c r="H46" s="539"/>
      <c r="I46" s="539"/>
      <c r="J46" s="539"/>
      <c r="K46" s="539"/>
      <c r="L46" s="539"/>
      <c r="M46" s="538"/>
      <c r="N46" s="538"/>
      <c r="O46" s="488"/>
    </row>
    <row r="47" spans="1:15" ht="21" customHeight="1">
      <c r="A47" s="473" t="s">
        <v>161</v>
      </c>
      <c r="B47" s="482" t="s">
        <v>362</v>
      </c>
      <c r="C47" s="483">
        <f>SUM(C48:C53)</f>
        <v>156428</v>
      </c>
      <c r="D47" s="483">
        <f>SUM(E47:N47)</f>
        <v>156428</v>
      </c>
      <c r="E47" s="485">
        <v>25151</v>
      </c>
      <c r="F47" s="539"/>
      <c r="G47" s="485">
        <v>16562</v>
      </c>
      <c r="H47" s="539"/>
      <c r="I47" s="539"/>
      <c r="J47" s="539"/>
      <c r="K47" s="539"/>
      <c r="L47" s="485">
        <v>2475</v>
      </c>
      <c r="M47" s="487">
        <v>112240</v>
      </c>
      <c r="N47" s="538"/>
      <c r="O47" s="488"/>
    </row>
    <row r="48" spans="1:15" ht="21" customHeight="1">
      <c r="A48" s="473"/>
      <c r="B48" s="484" t="s">
        <v>1069</v>
      </c>
      <c r="C48" s="486">
        <v>10553</v>
      </c>
      <c r="D48" s="486"/>
      <c r="E48" s="539"/>
      <c r="F48" s="539"/>
      <c r="G48" s="539"/>
      <c r="H48" s="539"/>
      <c r="I48" s="539"/>
      <c r="J48" s="539"/>
      <c r="K48" s="539"/>
      <c r="L48" s="539"/>
      <c r="M48" s="538"/>
      <c r="N48" s="538"/>
      <c r="O48" s="488"/>
    </row>
    <row r="49" spans="1:15" ht="21" customHeight="1">
      <c r="A49" s="473"/>
      <c r="B49" s="484" t="s">
        <v>1068</v>
      </c>
      <c r="C49" s="486">
        <v>400</v>
      </c>
      <c r="D49" s="486"/>
      <c r="E49" s="539"/>
      <c r="F49" s="539"/>
      <c r="G49" s="539"/>
      <c r="H49" s="539"/>
      <c r="I49" s="539"/>
      <c r="J49" s="539"/>
      <c r="K49" s="539"/>
      <c r="L49" s="539"/>
      <c r="M49" s="538"/>
      <c r="N49" s="538"/>
      <c r="O49" s="488"/>
    </row>
    <row r="50" spans="1:15" ht="21" customHeight="1">
      <c r="A50" s="473"/>
      <c r="B50" s="484" t="s">
        <v>1066</v>
      </c>
      <c r="C50" s="486">
        <v>62000</v>
      </c>
      <c r="D50" s="486"/>
      <c r="E50" s="539"/>
      <c r="F50" s="539"/>
      <c r="G50" s="539"/>
      <c r="H50" s="539"/>
      <c r="I50" s="539"/>
      <c r="J50" s="539"/>
      <c r="K50" s="539"/>
      <c r="L50" s="539"/>
      <c r="M50" s="538"/>
      <c r="N50" s="538"/>
      <c r="O50" s="488"/>
    </row>
    <row r="51" spans="1:15" ht="21" customHeight="1">
      <c r="A51" s="473"/>
      <c r="B51" s="484" t="s">
        <v>1067</v>
      </c>
      <c r="C51" s="486">
        <v>8475</v>
      </c>
      <c r="D51" s="486"/>
      <c r="E51" s="539"/>
      <c r="F51" s="539"/>
      <c r="G51" s="539"/>
      <c r="H51" s="539"/>
      <c r="I51" s="539"/>
      <c r="J51" s="539"/>
      <c r="K51" s="539"/>
      <c r="L51" s="539"/>
      <c r="M51" s="538"/>
      <c r="N51" s="538"/>
      <c r="O51" s="488"/>
    </row>
    <row r="52" spans="1:15" ht="21" customHeight="1">
      <c r="A52" s="473"/>
      <c r="B52" s="484" t="s">
        <v>1092</v>
      </c>
      <c r="C52" s="486">
        <v>60000</v>
      </c>
      <c r="D52" s="486"/>
      <c r="E52" s="539"/>
      <c r="F52" s="539"/>
      <c r="G52" s="539"/>
      <c r="H52" s="539"/>
      <c r="I52" s="539"/>
      <c r="J52" s="539"/>
      <c r="K52" s="539"/>
      <c r="L52" s="539"/>
      <c r="M52" s="538"/>
      <c r="N52" s="538"/>
      <c r="O52" s="488"/>
    </row>
    <row r="53" spans="1:15" ht="21" customHeight="1">
      <c r="A53" s="473"/>
      <c r="B53" s="484" t="s">
        <v>19</v>
      </c>
      <c r="C53" s="486">
        <v>15000</v>
      </c>
      <c r="D53" s="486"/>
      <c r="E53" s="539"/>
      <c r="F53" s="539"/>
      <c r="G53" s="539"/>
      <c r="H53" s="539"/>
      <c r="I53" s="539"/>
      <c r="J53" s="539"/>
      <c r="K53" s="539"/>
      <c r="L53" s="539"/>
      <c r="M53" s="538"/>
      <c r="N53" s="538"/>
      <c r="O53" s="488"/>
    </row>
    <row r="54" spans="1:15" ht="21" customHeight="1">
      <c r="A54" s="473" t="s">
        <v>162</v>
      </c>
      <c r="B54" s="482" t="s">
        <v>363</v>
      </c>
      <c r="C54" s="483">
        <f>SUM(C55:C64)</f>
        <v>1063564</v>
      </c>
      <c r="D54" s="483">
        <f>SUM(E54:O54)</f>
        <v>1063564</v>
      </c>
      <c r="E54" s="485">
        <v>611022</v>
      </c>
      <c r="F54" s="485">
        <v>9207</v>
      </c>
      <c r="G54" s="483">
        <v>73148</v>
      </c>
      <c r="H54" s="485">
        <v>1290</v>
      </c>
      <c r="I54" s="539"/>
      <c r="J54" s="485">
        <v>600</v>
      </c>
      <c r="K54" s="539"/>
      <c r="L54" s="485">
        <v>25576</v>
      </c>
      <c r="M54" s="487">
        <v>342721</v>
      </c>
      <c r="N54" s="538"/>
      <c r="O54" s="488"/>
    </row>
    <row r="55" spans="1:15" ht="21" customHeight="1">
      <c r="A55" s="473"/>
      <c r="B55" s="484" t="s">
        <v>109</v>
      </c>
      <c r="C55" s="486">
        <v>138154</v>
      </c>
      <c r="D55" s="483"/>
      <c r="E55" s="485"/>
      <c r="F55" s="539"/>
      <c r="G55" s="539"/>
      <c r="H55" s="539"/>
      <c r="I55" s="539"/>
      <c r="J55" s="539"/>
      <c r="K55" s="539"/>
      <c r="L55" s="539"/>
      <c r="M55" s="538"/>
      <c r="N55" s="538"/>
      <c r="O55" s="488"/>
    </row>
    <row r="56" spans="1:15" ht="21" customHeight="1">
      <c r="A56" s="473"/>
      <c r="B56" s="484" t="s">
        <v>110</v>
      </c>
      <c r="C56" s="486">
        <v>148363</v>
      </c>
      <c r="D56" s="483"/>
      <c r="E56" s="485"/>
      <c r="F56" s="539"/>
      <c r="G56" s="539"/>
      <c r="H56" s="539"/>
      <c r="I56" s="539"/>
      <c r="J56" s="539"/>
      <c r="K56" s="539"/>
      <c r="L56" s="539"/>
      <c r="M56" s="538"/>
      <c r="N56" s="538"/>
      <c r="O56" s="488"/>
    </row>
    <row r="57" spans="1:15" ht="21" customHeight="1">
      <c r="A57" s="473"/>
      <c r="B57" s="484" t="s">
        <v>111</v>
      </c>
      <c r="C57" s="486">
        <v>82027</v>
      </c>
      <c r="D57" s="483"/>
      <c r="E57" s="485"/>
      <c r="F57" s="539"/>
      <c r="G57" s="539"/>
      <c r="H57" s="539"/>
      <c r="I57" s="539"/>
      <c r="J57" s="539"/>
      <c r="K57" s="539"/>
      <c r="L57" s="539"/>
      <c r="M57" s="538"/>
      <c r="N57" s="538"/>
      <c r="O57" s="488"/>
    </row>
    <row r="58" spans="1:15" ht="21" customHeight="1">
      <c r="A58" s="473"/>
      <c r="B58" s="484" t="s">
        <v>886</v>
      </c>
      <c r="C58" s="486">
        <v>119633</v>
      </c>
      <c r="D58" s="483"/>
      <c r="E58" s="485"/>
      <c r="F58" s="539"/>
      <c r="G58" s="539"/>
      <c r="H58" s="539"/>
      <c r="I58" s="539"/>
      <c r="J58" s="539"/>
      <c r="K58" s="539"/>
      <c r="L58" s="539"/>
      <c r="M58" s="538"/>
      <c r="N58" s="538"/>
      <c r="O58" s="488"/>
    </row>
    <row r="59" spans="1:15" ht="21" customHeight="1">
      <c r="A59" s="473"/>
      <c r="B59" s="484" t="s">
        <v>112</v>
      </c>
      <c r="C59" s="486">
        <v>261296</v>
      </c>
      <c r="D59" s="483"/>
      <c r="E59" s="485"/>
      <c r="F59" s="539"/>
      <c r="G59" s="539"/>
      <c r="H59" s="539"/>
      <c r="I59" s="539"/>
      <c r="J59" s="539"/>
      <c r="K59" s="539"/>
      <c r="L59" s="539"/>
      <c r="M59" s="538"/>
      <c r="N59" s="538"/>
      <c r="O59" s="488"/>
    </row>
    <row r="60" spans="1:15" ht="21" customHeight="1">
      <c r="A60" s="473"/>
      <c r="B60" s="484" t="s">
        <v>113</v>
      </c>
      <c r="C60" s="486">
        <v>113733</v>
      </c>
      <c r="D60" s="483"/>
      <c r="E60" s="485"/>
      <c r="F60" s="539"/>
      <c r="G60" s="539"/>
      <c r="H60" s="539"/>
      <c r="I60" s="539"/>
      <c r="J60" s="539"/>
      <c r="K60" s="539"/>
      <c r="L60" s="539"/>
      <c r="M60" s="538"/>
      <c r="N60" s="538"/>
      <c r="O60" s="488"/>
    </row>
    <row r="61" spans="1:15" ht="21" customHeight="1">
      <c r="A61" s="473"/>
      <c r="B61" s="484" t="s">
        <v>114</v>
      </c>
      <c r="C61" s="486">
        <v>64002</v>
      </c>
      <c r="D61" s="483"/>
      <c r="E61" s="485"/>
      <c r="F61" s="539"/>
      <c r="G61" s="539"/>
      <c r="H61" s="539"/>
      <c r="I61" s="539"/>
      <c r="J61" s="539"/>
      <c r="K61" s="539"/>
      <c r="L61" s="539"/>
      <c r="M61" s="538"/>
      <c r="N61" s="538"/>
      <c r="O61" s="488"/>
    </row>
    <row r="62" spans="1:15" ht="21" customHeight="1">
      <c r="A62" s="473"/>
      <c r="B62" s="484" t="s">
        <v>115</v>
      </c>
      <c r="C62" s="486">
        <v>63022</v>
      </c>
      <c r="D62" s="483"/>
      <c r="E62" s="485"/>
      <c r="F62" s="539"/>
      <c r="G62" s="539"/>
      <c r="H62" s="539"/>
      <c r="I62" s="539"/>
      <c r="J62" s="539"/>
      <c r="K62" s="539"/>
      <c r="L62" s="539"/>
      <c r="M62" s="538"/>
      <c r="N62" s="538"/>
      <c r="O62" s="488"/>
    </row>
    <row r="63" spans="1:15" ht="21" customHeight="1">
      <c r="A63" s="473"/>
      <c r="B63" s="484" t="s">
        <v>116</v>
      </c>
      <c r="C63" s="486">
        <v>64019</v>
      </c>
      <c r="D63" s="483"/>
      <c r="E63" s="485"/>
      <c r="F63" s="539"/>
      <c r="G63" s="539"/>
      <c r="H63" s="539"/>
      <c r="I63" s="539"/>
      <c r="J63" s="539"/>
      <c r="K63" s="539"/>
      <c r="L63" s="539"/>
      <c r="M63" s="538"/>
      <c r="N63" s="538"/>
      <c r="O63" s="488"/>
    </row>
    <row r="64" spans="1:15" ht="21" customHeight="1">
      <c r="A64" s="473"/>
      <c r="B64" s="484" t="s">
        <v>403</v>
      </c>
      <c r="C64" s="486">
        <v>9315</v>
      </c>
      <c r="D64" s="483"/>
      <c r="E64" s="485"/>
      <c r="F64" s="539"/>
      <c r="G64" s="539"/>
      <c r="H64" s="539"/>
      <c r="I64" s="539"/>
      <c r="J64" s="539"/>
      <c r="K64" s="539"/>
      <c r="L64" s="539"/>
      <c r="M64" s="538"/>
      <c r="N64" s="538"/>
      <c r="O64" s="488"/>
    </row>
    <row r="65" spans="1:15" ht="21" customHeight="1">
      <c r="A65" s="473" t="s">
        <v>163</v>
      </c>
      <c r="B65" s="482" t="s">
        <v>364</v>
      </c>
      <c r="C65" s="483">
        <f>SUM(C66:C86)</f>
        <v>327248</v>
      </c>
      <c r="D65" s="483">
        <f>SUM(E65:O65)</f>
        <v>327248</v>
      </c>
      <c r="E65" s="485">
        <v>220451</v>
      </c>
      <c r="F65" s="485">
        <v>104272</v>
      </c>
      <c r="G65" s="539"/>
      <c r="H65" s="485">
        <v>2098</v>
      </c>
      <c r="I65" s="539"/>
      <c r="J65" s="539"/>
      <c r="K65" s="539"/>
      <c r="L65" s="485">
        <v>427</v>
      </c>
      <c r="M65" s="487"/>
      <c r="N65" s="538"/>
      <c r="O65" s="488"/>
    </row>
    <row r="66" spans="1:15" ht="21" customHeight="1">
      <c r="A66" s="540"/>
      <c r="B66" s="484" t="s">
        <v>1042</v>
      </c>
      <c r="C66" s="486">
        <v>18500</v>
      </c>
      <c r="D66" s="486"/>
      <c r="E66" s="539"/>
      <c r="F66" s="539"/>
      <c r="G66" s="539"/>
      <c r="H66" s="539"/>
      <c r="I66" s="539"/>
      <c r="J66" s="539"/>
      <c r="K66" s="539"/>
      <c r="L66" s="539"/>
      <c r="M66" s="538"/>
      <c r="N66" s="538"/>
      <c r="O66" s="488"/>
    </row>
    <row r="67" spans="1:15" ht="21" customHeight="1">
      <c r="A67" s="540"/>
      <c r="B67" s="484" t="s">
        <v>1043</v>
      </c>
      <c r="C67" s="486">
        <v>42652</v>
      </c>
      <c r="D67" s="486"/>
      <c r="E67" s="539"/>
      <c r="F67" s="539"/>
      <c r="G67" s="539"/>
      <c r="H67" s="539"/>
      <c r="I67" s="539"/>
      <c r="J67" s="539"/>
      <c r="K67" s="539"/>
      <c r="L67" s="539"/>
      <c r="M67" s="538"/>
      <c r="N67" s="538"/>
      <c r="O67" s="488"/>
    </row>
    <row r="68" spans="1:15" ht="21" customHeight="1">
      <c r="A68" s="540"/>
      <c r="B68" s="484" t="s">
        <v>1044</v>
      </c>
      <c r="C68" s="486">
        <v>18367</v>
      </c>
      <c r="D68" s="486"/>
      <c r="E68" s="539"/>
      <c r="F68" s="539"/>
      <c r="G68" s="539"/>
      <c r="H68" s="539"/>
      <c r="I68" s="539"/>
      <c r="J68" s="539"/>
      <c r="K68" s="539"/>
      <c r="L68" s="539"/>
      <c r="M68" s="538"/>
      <c r="N68" s="538"/>
      <c r="O68" s="488"/>
    </row>
    <row r="69" spans="1:15" ht="21" customHeight="1">
      <c r="A69" s="540"/>
      <c r="B69" s="484" t="s">
        <v>1045</v>
      </c>
      <c r="C69" s="486">
        <v>125672</v>
      </c>
      <c r="D69" s="486"/>
      <c r="E69" s="539"/>
      <c r="F69" s="539"/>
      <c r="G69" s="539"/>
      <c r="H69" s="539"/>
      <c r="I69" s="539"/>
      <c r="J69" s="539"/>
      <c r="K69" s="539"/>
      <c r="L69" s="539"/>
      <c r="M69" s="538"/>
      <c r="N69" s="538"/>
      <c r="O69" s="488"/>
    </row>
    <row r="70" spans="1:15" ht="21" customHeight="1">
      <c r="A70" s="540"/>
      <c r="B70" s="484" t="s">
        <v>1046</v>
      </c>
      <c r="C70" s="486">
        <v>35441</v>
      </c>
      <c r="D70" s="486"/>
      <c r="E70" s="539"/>
      <c r="F70" s="539"/>
      <c r="G70" s="539"/>
      <c r="H70" s="539"/>
      <c r="I70" s="539"/>
      <c r="J70" s="539"/>
      <c r="K70" s="539"/>
      <c r="L70" s="539"/>
      <c r="M70" s="538"/>
      <c r="N70" s="538"/>
      <c r="O70" s="488"/>
    </row>
    <row r="71" spans="1:15" ht="21" customHeight="1">
      <c r="A71" s="540"/>
      <c r="B71" s="484" t="s">
        <v>1047</v>
      </c>
      <c r="C71" s="486">
        <v>25000</v>
      </c>
      <c r="D71" s="486"/>
      <c r="E71" s="539"/>
      <c r="F71" s="539"/>
      <c r="G71" s="539"/>
      <c r="H71" s="539"/>
      <c r="I71" s="539"/>
      <c r="J71" s="539"/>
      <c r="K71" s="539"/>
      <c r="L71" s="539"/>
      <c r="M71" s="538"/>
      <c r="N71" s="538"/>
      <c r="O71" s="488"/>
    </row>
    <row r="72" spans="1:15" ht="21" customHeight="1">
      <c r="A72" s="540"/>
      <c r="B72" s="484" t="s">
        <v>1048</v>
      </c>
      <c r="C72" s="486">
        <v>13700</v>
      </c>
      <c r="D72" s="486"/>
      <c r="E72" s="539"/>
      <c r="F72" s="539"/>
      <c r="G72" s="539"/>
      <c r="H72" s="539"/>
      <c r="I72" s="539"/>
      <c r="J72" s="539"/>
      <c r="K72" s="539"/>
      <c r="L72" s="539"/>
      <c r="M72" s="538"/>
      <c r="N72" s="538"/>
      <c r="O72" s="488"/>
    </row>
    <row r="73" spans="1:15" ht="21" customHeight="1">
      <c r="A73" s="540"/>
      <c r="B73" s="484" t="s">
        <v>1049</v>
      </c>
      <c r="C73" s="486">
        <v>7953</v>
      </c>
      <c r="D73" s="486"/>
      <c r="E73" s="539"/>
      <c r="F73" s="539"/>
      <c r="G73" s="539"/>
      <c r="H73" s="539"/>
      <c r="I73" s="539"/>
      <c r="J73" s="539"/>
      <c r="K73" s="539"/>
      <c r="L73" s="539"/>
      <c r="M73" s="538"/>
      <c r="N73" s="538"/>
      <c r="O73" s="488"/>
    </row>
    <row r="74" spans="1:15" ht="21" customHeight="1">
      <c r="A74" s="540"/>
      <c r="B74" s="484" t="s">
        <v>404</v>
      </c>
      <c r="C74" s="486">
        <v>298</v>
      </c>
      <c r="D74" s="486"/>
      <c r="E74" s="539"/>
      <c r="F74" s="539"/>
      <c r="G74" s="539"/>
      <c r="H74" s="539"/>
      <c r="I74" s="539"/>
      <c r="J74" s="539"/>
      <c r="K74" s="539"/>
      <c r="L74" s="539"/>
      <c r="M74" s="538"/>
      <c r="N74" s="538"/>
      <c r="O74" s="488"/>
    </row>
    <row r="75" spans="1:15" ht="21" customHeight="1">
      <c r="A75" s="540"/>
      <c r="B75" s="484" t="s">
        <v>1050</v>
      </c>
      <c r="C75" s="486">
        <v>12622</v>
      </c>
      <c r="D75" s="486"/>
      <c r="E75" s="539"/>
      <c r="F75" s="539"/>
      <c r="G75" s="539"/>
      <c r="H75" s="539"/>
      <c r="I75" s="539"/>
      <c r="J75" s="539"/>
      <c r="K75" s="539"/>
      <c r="L75" s="539"/>
      <c r="M75" s="538"/>
      <c r="N75" s="538"/>
      <c r="O75" s="488"/>
    </row>
    <row r="76" spans="1:15" ht="21" customHeight="1">
      <c r="A76" s="540"/>
      <c r="B76" s="484" t="s">
        <v>1051</v>
      </c>
      <c r="C76" s="486">
        <v>4975</v>
      </c>
      <c r="D76" s="486"/>
      <c r="E76" s="539"/>
      <c r="F76" s="539"/>
      <c r="G76" s="539"/>
      <c r="H76" s="539"/>
      <c r="I76" s="539"/>
      <c r="J76" s="539"/>
      <c r="K76" s="539"/>
      <c r="L76" s="539"/>
      <c r="M76" s="538"/>
      <c r="N76" s="538"/>
      <c r="O76" s="488"/>
    </row>
    <row r="77" spans="1:15" ht="21" customHeight="1">
      <c r="A77" s="540"/>
      <c r="B77" s="484" t="s">
        <v>393</v>
      </c>
      <c r="C77" s="486">
        <v>6000</v>
      </c>
      <c r="D77" s="486"/>
      <c r="E77" s="539"/>
      <c r="F77" s="539"/>
      <c r="G77" s="539"/>
      <c r="H77" s="539"/>
      <c r="I77" s="539"/>
      <c r="J77" s="539"/>
      <c r="K77" s="539"/>
      <c r="L77" s="539"/>
      <c r="M77" s="538"/>
      <c r="N77" s="538"/>
      <c r="O77" s="488"/>
    </row>
    <row r="78" spans="1:15" ht="21" customHeight="1">
      <c r="A78" s="540"/>
      <c r="B78" s="484" t="s">
        <v>1053</v>
      </c>
      <c r="C78" s="486">
        <v>4000</v>
      </c>
      <c r="D78" s="486"/>
      <c r="E78" s="539"/>
      <c r="F78" s="539"/>
      <c r="G78" s="539"/>
      <c r="H78" s="539"/>
      <c r="I78" s="539"/>
      <c r="J78" s="539"/>
      <c r="K78" s="539"/>
      <c r="L78" s="539"/>
      <c r="M78" s="538"/>
      <c r="N78" s="538"/>
      <c r="O78" s="488"/>
    </row>
    <row r="79" spans="1:15" ht="21" customHeight="1">
      <c r="A79" s="540"/>
      <c r="B79" s="484" t="s">
        <v>1054</v>
      </c>
      <c r="C79" s="486">
        <v>1084</v>
      </c>
      <c r="D79" s="486"/>
      <c r="E79" s="539"/>
      <c r="F79" s="539"/>
      <c r="G79" s="539"/>
      <c r="H79" s="539"/>
      <c r="I79" s="539"/>
      <c r="J79" s="539"/>
      <c r="K79" s="539"/>
      <c r="L79" s="539"/>
      <c r="M79" s="538"/>
      <c r="N79" s="538"/>
      <c r="O79" s="488"/>
    </row>
    <row r="80" spans="1:15" ht="21" customHeight="1">
      <c r="A80" s="540"/>
      <c r="B80" s="484" t="s">
        <v>1055</v>
      </c>
      <c r="C80" s="486">
        <v>880</v>
      </c>
      <c r="D80" s="486"/>
      <c r="E80" s="539"/>
      <c r="F80" s="539"/>
      <c r="G80" s="539"/>
      <c r="H80" s="539"/>
      <c r="I80" s="539"/>
      <c r="J80" s="539"/>
      <c r="K80" s="539"/>
      <c r="L80" s="539"/>
      <c r="M80" s="538"/>
      <c r="N80" s="538"/>
      <c r="O80" s="488"/>
    </row>
    <row r="81" spans="1:15" ht="21" customHeight="1">
      <c r="A81" s="540"/>
      <c r="B81" s="484" t="s">
        <v>1058</v>
      </c>
      <c r="C81" s="486">
        <v>300</v>
      </c>
      <c r="D81" s="486"/>
      <c r="E81" s="539"/>
      <c r="F81" s="539"/>
      <c r="G81" s="539"/>
      <c r="H81" s="539"/>
      <c r="I81" s="539"/>
      <c r="J81" s="539"/>
      <c r="K81" s="539"/>
      <c r="L81" s="539"/>
      <c r="M81" s="538"/>
      <c r="N81" s="538"/>
      <c r="O81" s="488"/>
    </row>
    <row r="82" spans="1:15" ht="21" customHeight="1">
      <c r="A82" s="540"/>
      <c r="B82" s="484" t="s">
        <v>1059</v>
      </c>
      <c r="C82" s="486">
        <v>3733</v>
      </c>
      <c r="D82" s="486"/>
      <c r="E82" s="539"/>
      <c r="F82" s="539"/>
      <c r="G82" s="539"/>
      <c r="H82" s="539"/>
      <c r="I82" s="539"/>
      <c r="J82" s="539"/>
      <c r="K82" s="539"/>
      <c r="L82" s="539"/>
      <c r="M82" s="538"/>
      <c r="N82" s="538"/>
      <c r="O82" s="488"/>
    </row>
    <row r="83" spans="1:15" ht="21" customHeight="1">
      <c r="A83" s="540"/>
      <c r="B83" s="484" t="s">
        <v>1061</v>
      </c>
      <c r="C83" s="486">
        <v>2000</v>
      </c>
      <c r="D83" s="486"/>
      <c r="E83" s="539"/>
      <c r="F83" s="539"/>
      <c r="G83" s="539"/>
      <c r="H83" s="539"/>
      <c r="I83" s="539"/>
      <c r="J83" s="539"/>
      <c r="K83" s="539"/>
      <c r="L83" s="539"/>
      <c r="M83" s="538"/>
      <c r="N83" s="538"/>
      <c r="O83" s="488"/>
    </row>
    <row r="84" spans="1:15" ht="21" customHeight="1">
      <c r="A84" s="540"/>
      <c r="B84" s="484" t="s">
        <v>1065</v>
      </c>
      <c r="C84" s="486">
        <v>1427</v>
      </c>
      <c r="D84" s="486"/>
      <c r="E84" s="539"/>
      <c r="F84" s="539"/>
      <c r="G84" s="539"/>
      <c r="H84" s="539"/>
      <c r="I84" s="539"/>
      <c r="J84" s="539"/>
      <c r="K84" s="539"/>
      <c r="L84" s="539"/>
      <c r="M84" s="538"/>
      <c r="N84" s="538"/>
      <c r="O84" s="488"/>
    </row>
    <row r="85" spans="1:15" ht="21" customHeight="1">
      <c r="A85" s="540"/>
      <c r="B85" s="484" t="s">
        <v>394</v>
      </c>
      <c r="C85" s="486">
        <v>644</v>
      </c>
      <c r="D85" s="486"/>
      <c r="E85" s="539"/>
      <c r="F85" s="539"/>
      <c r="G85" s="539"/>
      <c r="H85" s="539"/>
      <c r="I85" s="539"/>
      <c r="J85" s="539"/>
      <c r="K85" s="539"/>
      <c r="L85" s="539"/>
      <c r="M85" s="538"/>
      <c r="N85" s="538"/>
      <c r="O85" s="488"/>
    </row>
    <row r="86" spans="1:15" ht="21" customHeight="1">
      <c r="A86" s="540"/>
      <c r="B86" s="484" t="s">
        <v>20</v>
      </c>
      <c r="C86" s="486">
        <v>2000</v>
      </c>
      <c r="D86" s="486"/>
      <c r="E86" s="539"/>
      <c r="F86" s="539"/>
      <c r="G86" s="539"/>
      <c r="H86" s="539"/>
      <c r="I86" s="539"/>
      <c r="J86" s="539"/>
      <c r="K86" s="539"/>
      <c r="L86" s="539"/>
      <c r="M86" s="538"/>
      <c r="N86" s="538"/>
      <c r="O86" s="488"/>
    </row>
    <row r="87" spans="1:15" ht="21" customHeight="1">
      <c r="A87" s="473" t="s">
        <v>164</v>
      </c>
      <c r="B87" s="482" t="s">
        <v>365</v>
      </c>
      <c r="C87" s="483">
        <f>SUM(C88:C89)</f>
        <v>2027</v>
      </c>
      <c r="D87" s="483">
        <f>SUM(E87:O88)</f>
        <v>2027</v>
      </c>
      <c r="E87" s="539"/>
      <c r="F87" s="539"/>
      <c r="G87" s="485"/>
      <c r="H87" s="539"/>
      <c r="I87" s="539"/>
      <c r="J87" s="539"/>
      <c r="K87" s="539"/>
      <c r="L87" s="539"/>
      <c r="M87" s="487">
        <v>2027</v>
      </c>
      <c r="N87" s="538"/>
      <c r="O87" s="488"/>
    </row>
    <row r="88" spans="1:15" ht="21" customHeight="1">
      <c r="A88" s="473"/>
      <c r="B88" s="484" t="s">
        <v>1056</v>
      </c>
      <c r="C88" s="486">
        <v>1000</v>
      </c>
      <c r="D88" s="486"/>
      <c r="E88" s="539"/>
      <c r="F88" s="539"/>
      <c r="G88" s="539"/>
      <c r="H88" s="539"/>
      <c r="I88" s="539"/>
      <c r="J88" s="539"/>
      <c r="K88" s="539"/>
      <c r="L88" s="539"/>
      <c r="M88" s="538"/>
      <c r="N88" s="538"/>
      <c r="O88" s="488"/>
    </row>
    <row r="89" spans="1:15" ht="21" customHeight="1">
      <c r="A89" s="473"/>
      <c r="B89" s="484" t="s">
        <v>1057</v>
      </c>
      <c r="C89" s="486">
        <v>1027</v>
      </c>
      <c r="D89" s="486"/>
      <c r="E89" s="539"/>
      <c r="F89" s="539"/>
      <c r="G89" s="539"/>
      <c r="H89" s="539"/>
      <c r="I89" s="539"/>
      <c r="J89" s="539"/>
      <c r="K89" s="539"/>
      <c r="L89" s="539"/>
      <c r="M89" s="538"/>
      <c r="N89" s="538"/>
      <c r="O89" s="488"/>
    </row>
    <row r="90" spans="1:15" ht="21" customHeight="1">
      <c r="A90" s="473" t="s">
        <v>366</v>
      </c>
      <c r="B90" s="482" t="s">
        <v>367</v>
      </c>
      <c r="C90" s="483">
        <f>SUM(C91:C103)</f>
        <v>150438</v>
      </c>
      <c r="D90" s="483">
        <f>SUM(E90:O91)</f>
        <v>150438</v>
      </c>
      <c r="E90" s="485">
        <v>22037</v>
      </c>
      <c r="F90" s="485">
        <v>92900</v>
      </c>
      <c r="G90" s="485"/>
      <c r="H90" s="539"/>
      <c r="I90" s="539"/>
      <c r="J90" s="539"/>
      <c r="K90" s="539"/>
      <c r="L90" s="485">
        <v>5052</v>
      </c>
      <c r="M90" s="487">
        <v>30449</v>
      </c>
      <c r="N90" s="538"/>
      <c r="O90" s="488"/>
    </row>
    <row r="91" spans="1:15" ht="21" customHeight="1">
      <c r="A91" s="540"/>
      <c r="B91" s="484" t="s">
        <v>117</v>
      </c>
      <c r="C91" s="486">
        <v>18500</v>
      </c>
      <c r="D91" s="486"/>
      <c r="E91" s="539"/>
      <c r="F91" s="539"/>
      <c r="G91" s="539"/>
      <c r="H91" s="539"/>
      <c r="I91" s="539"/>
      <c r="J91" s="539"/>
      <c r="K91" s="539"/>
      <c r="L91" s="539"/>
      <c r="M91" s="538"/>
      <c r="N91" s="538"/>
      <c r="O91" s="488"/>
    </row>
    <row r="92" spans="1:15" ht="21" customHeight="1">
      <c r="A92" s="540"/>
      <c r="B92" s="484" t="s">
        <v>1078</v>
      </c>
      <c r="C92" s="486"/>
      <c r="D92" s="486"/>
      <c r="E92" s="539"/>
      <c r="F92" s="539"/>
      <c r="G92" s="539"/>
      <c r="H92" s="539"/>
      <c r="I92" s="539"/>
      <c r="J92" s="539"/>
      <c r="K92" s="539"/>
      <c r="L92" s="539"/>
      <c r="M92" s="538"/>
      <c r="N92" s="538"/>
      <c r="O92" s="488"/>
    </row>
    <row r="93" spans="1:15" ht="21" customHeight="1">
      <c r="A93" s="540"/>
      <c r="B93" s="484" t="s">
        <v>1079</v>
      </c>
      <c r="C93" s="486">
        <v>2538</v>
      </c>
      <c r="D93" s="486"/>
      <c r="E93" s="539"/>
      <c r="F93" s="539"/>
      <c r="G93" s="539"/>
      <c r="H93" s="539"/>
      <c r="I93" s="539"/>
      <c r="J93" s="539"/>
      <c r="K93" s="539"/>
      <c r="L93" s="539"/>
      <c r="M93" s="538"/>
      <c r="N93" s="538"/>
      <c r="O93" s="488"/>
    </row>
    <row r="94" spans="1:15" ht="21" customHeight="1">
      <c r="A94" s="540"/>
      <c r="B94" s="484" t="s">
        <v>1080</v>
      </c>
      <c r="C94" s="486">
        <v>2500</v>
      </c>
      <c r="D94" s="486"/>
      <c r="E94" s="539"/>
      <c r="F94" s="539"/>
      <c r="G94" s="539"/>
      <c r="H94" s="539"/>
      <c r="I94" s="539"/>
      <c r="J94" s="539"/>
      <c r="K94" s="539"/>
      <c r="L94" s="539"/>
      <c r="M94" s="538"/>
      <c r="N94" s="538"/>
      <c r="O94" s="488"/>
    </row>
    <row r="95" spans="1:15" ht="21" customHeight="1">
      <c r="A95" s="540"/>
      <c r="B95" s="484" t="s">
        <v>1081</v>
      </c>
      <c r="C95" s="486">
        <v>500</v>
      </c>
      <c r="D95" s="486"/>
      <c r="E95" s="539"/>
      <c r="F95" s="539"/>
      <c r="G95" s="539"/>
      <c r="H95" s="539"/>
      <c r="I95" s="539"/>
      <c r="J95" s="539"/>
      <c r="K95" s="539"/>
      <c r="L95" s="539"/>
      <c r="M95" s="538"/>
      <c r="N95" s="538"/>
      <c r="O95" s="488"/>
    </row>
    <row r="96" spans="1:15" ht="21" customHeight="1">
      <c r="A96" s="540"/>
      <c r="B96" s="484" t="s">
        <v>1082</v>
      </c>
      <c r="C96" s="486">
        <v>5000</v>
      </c>
      <c r="D96" s="486"/>
      <c r="E96" s="539"/>
      <c r="F96" s="539"/>
      <c r="G96" s="539"/>
      <c r="H96" s="539"/>
      <c r="I96" s="539"/>
      <c r="J96" s="539"/>
      <c r="K96" s="539"/>
      <c r="L96" s="539"/>
      <c r="M96" s="538"/>
      <c r="N96" s="538"/>
      <c r="O96" s="488"/>
    </row>
    <row r="97" spans="1:15" ht="21" customHeight="1">
      <c r="A97" s="540"/>
      <c r="B97" s="484" t="s">
        <v>1083</v>
      </c>
      <c r="C97" s="486">
        <v>5000</v>
      </c>
      <c r="D97" s="486"/>
      <c r="E97" s="539"/>
      <c r="F97" s="539"/>
      <c r="G97" s="539"/>
      <c r="H97" s="539"/>
      <c r="I97" s="539"/>
      <c r="J97" s="539"/>
      <c r="K97" s="539"/>
      <c r="L97" s="539"/>
      <c r="M97" s="538"/>
      <c r="N97" s="538"/>
      <c r="O97" s="488"/>
    </row>
    <row r="98" spans="1:15" ht="21" customHeight="1">
      <c r="A98" s="540"/>
      <c r="B98" s="484" t="s">
        <v>1084</v>
      </c>
      <c r="C98" s="486">
        <v>3000</v>
      </c>
      <c r="D98" s="486"/>
      <c r="E98" s="539"/>
      <c r="F98" s="539"/>
      <c r="G98" s="539"/>
      <c r="H98" s="539"/>
      <c r="I98" s="539"/>
      <c r="J98" s="539"/>
      <c r="K98" s="539"/>
      <c r="L98" s="539"/>
      <c r="M98" s="538"/>
      <c r="N98" s="538"/>
      <c r="O98" s="488"/>
    </row>
    <row r="99" spans="1:15" ht="21" customHeight="1">
      <c r="A99" s="540"/>
      <c r="B99" s="484" t="s">
        <v>1085</v>
      </c>
      <c r="C99" s="486">
        <v>3000</v>
      </c>
      <c r="D99" s="486"/>
      <c r="E99" s="539"/>
      <c r="F99" s="539"/>
      <c r="G99" s="539"/>
      <c r="H99" s="539"/>
      <c r="I99" s="539"/>
      <c r="J99" s="539"/>
      <c r="K99" s="539"/>
      <c r="L99" s="539"/>
      <c r="M99" s="538"/>
      <c r="N99" s="538"/>
      <c r="O99" s="488"/>
    </row>
    <row r="100" spans="1:15" ht="21" customHeight="1">
      <c r="A100" s="540"/>
      <c r="B100" s="484" t="s">
        <v>1088</v>
      </c>
      <c r="C100" s="486">
        <v>1500</v>
      </c>
      <c r="D100" s="486"/>
      <c r="E100" s="539"/>
      <c r="F100" s="539"/>
      <c r="G100" s="539"/>
      <c r="H100" s="539"/>
      <c r="I100" s="539"/>
      <c r="J100" s="539"/>
      <c r="K100" s="539"/>
      <c r="L100" s="539"/>
      <c r="M100" s="538"/>
      <c r="N100" s="538"/>
      <c r="O100" s="488"/>
    </row>
    <row r="101" spans="1:15" ht="21" customHeight="1">
      <c r="A101" s="540"/>
      <c r="B101" s="484" t="s">
        <v>1089</v>
      </c>
      <c r="C101" s="486">
        <v>5000</v>
      </c>
      <c r="D101" s="486"/>
      <c r="E101" s="539"/>
      <c r="F101" s="539"/>
      <c r="G101" s="539"/>
      <c r="H101" s="539"/>
      <c r="I101" s="539"/>
      <c r="J101" s="539"/>
      <c r="K101" s="539"/>
      <c r="L101" s="539"/>
      <c r="M101" s="538"/>
      <c r="N101" s="538"/>
      <c r="O101" s="488"/>
    </row>
    <row r="102" spans="1:15" ht="21" customHeight="1">
      <c r="A102" s="540"/>
      <c r="B102" s="484" t="s">
        <v>397</v>
      </c>
      <c r="C102" s="486">
        <v>11000</v>
      </c>
      <c r="D102" s="486"/>
      <c r="E102" s="539"/>
      <c r="F102" s="539"/>
      <c r="G102" s="539"/>
      <c r="H102" s="539"/>
      <c r="I102" s="539"/>
      <c r="J102" s="539"/>
      <c r="K102" s="539"/>
      <c r="L102" s="539"/>
      <c r="M102" s="538"/>
      <c r="N102" s="538"/>
      <c r="O102" s="488"/>
    </row>
    <row r="103" spans="1:15" ht="21" customHeight="1">
      <c r="A103" s="540"/>
      <c r="B103" s="484" t="s">
        <v>888</v>
      </c>
      <c r="C103" s="486">
        <v>92900</v>
      </c>
      <c r="D103" s="486"/>
      <c r="E103" s="539"/>
      <c r="F103" s="539">
        <v>92900</v>
      </c>
      <c r="G103" s="539"/>
      <c r="H103" s="539"/>
      <c r="I103" s="539"/>
      <c r="J103" s="539"/>
      <c r="K103" s="539"/>
      <c r="L103" s="539"/>
      <c r="M103" s="538"/>
      <c r="N103" s="538"/>
      <c r="O103" s="488"/>
    </row>
    <row r="104" spans="1:15" ht="21" customHeight="1">
      <c r="A104" s="473" t="s">
        <v>368</v>
      </c>
      <c r="B104" s="482" t="s">
        <v>369</v>
      </c>
      <c r="C104" s="483">
        <f>SUM(C105:C131)</f>
        <v>2866910</v>
      </c>
      <c r="D104" s="483">
        <f>SUM(E104:O105)</f>
        <v>2866910</v>
      </c>
      <c r="E104" s="539"/>
      <c r="F104" s="539"/>
      <c r="G104" s="485">
        <v>869412</v>
      </c>
      <c r="H104" s="485"/>
      <c r="I104" s="485">
        <v>268660</v>
      </c>
      <c r="J104" s="539"/>
      <c r="K104" s="539"/>
      <c r="L104" s="485">
        <v>312961</v>
      </c>
      <c r="M104" s="487">
        <v>858169</v>
      </c>
      <c r="N104" s="487">
        <v>557708</v>
      </c>
      <c r="O104" s="733"/>
    </row>
    <row r="105" spans="1:15" ht="21" customHeight="1">
      <c r="A105" s="540"/>
      <c r="B105" s="484" t="s">
        <v>1021</v>
      </c>
      <c r="C105" s="486">
        <v>815000</v>
      </c>
      <c r="D105" s="486"/>
      <c r="E105" s="539"/>
      <c r="F105" s="539"/>
      <c r="G105" s="539"/>
      <c r="H105" s="539"/>
      <c r="I105" s="539"/>
      <c r="J105" s="539"/>
      <c r="K105" s="539"/>
      <c r="L105" s="539"/>
      <c r="M105" s="538"/>
      <c r="N105" s="538"/>
      <c r="O105" s="488"/>
    </row>
    <row r="106" spans="1:15" ht="21" customHeight="1">
      <c r="A106" s="540"/>
      <c r="B106" s="484" t="s">
        <v>1022</v>
      </c>
      <c r="C106" s="486">
        <v>65595</v>
      </c>
      <c r="D106" s="486"/>
      <c r="E106" s="539"/>
      <c r="F106" s="539"/>
      <c r="G106" s="539"/>
      <c r="H106" s="539"/>
      <c r="I106" s="539"/>
      <c r="J106" s="539"/>
      <c r="K106" s="539"/>
      <c r="L106" s="539"/>
      <c r="M106" s="538"/>
      <c r="N106" s="538"/>
      <c r="O106" s="488"/>
    </row>
    <row r="107" spans="1:15" ht="21" customHeight="1">
      <c r="A107" s="540"/>
      <c r="B107" s="484" t="s">
        <v>1023</v>
      </c>
      <c r="C107" s="486">
        <v>19500</v>
      </c>
      <c r="D107" s="486"/>
      <c r="E107" s="539"/>
      <c r="F107" s="539"/>
      <c r="G107" s="539"/>
      <c r="H107" s="539"/>
      <c r="I107" s="539"/>
      <c r="J107" s="539"/>
      <c r="K107" s="539"/>
      <c r="L107" s="539"/>
      <c r="M107" s="538"/>
      <c r="N107" s="538"/>
      <c r="O107" s="488"/>
    </row>
    <row r="108" spans="1:15" ht="21" customHeight="1">
      <c r="A108" s="540"/>
      <c r="B108" s="484" t="s">
        <v>1024</v>
      </c>
      <c r="C108" s="486">
        <v>92000</v>
      </c>
      <c r="D108" s="486"/>
      <c r="E108" s="539"/>
      <c r="F108" s="539"/>
      <c r="G108" s="539"/>
      <c r="H108" s="539"/>
      <c r="I108" s="539"/>
      <c r="J108" s="539"/>
      <c r="K108" s="539"/>
      <c r="L108" s="539"/>
      <c r="M108" s="538"/>
      <c r="N108" s="538"/>
      <c r="O108" s="488"/>
    </row>
    <row r="109" spans="1:15" ht="21" customHeight="1">
      <c r="A109" s="540"/>
      <c r="B109" s="480" t="s">
        <v>1027</v>
      </c>
      <c r="C109" s="486">
        <v>1000</v>
      </c>
      <c r="D109" s="486"/>
      <c r="E109" s="539"/>
      <c r="F109" s="539"/>
      <c r="G109" s="539"/>
      <c r="H109" s="539"/>
      <c r="I109" s="539"/>
      <c r="J109" s="539"/>
      <c r="K109" s="539"/>
      <c r="L109" s="539"/>
      <c r="M109" s="538"/>
      <c r="N109" s="538"/>
      <c r="O109" s="488"/>
    </row>
    <row r="110" spans="1:15" ht="21" customHeight="1">
      <c r="A110" s="540"/>
      <c r="B110" s="480" t="s">
        <v>1028</v>
      </c>
      <c r="C110" s="486">
        <v>20000</v>
      </c>
      <c r="D110" s="486"/>
      <c r="E110" s="539"/>
      <c r="F110" s="539"/>
      <c r="G110" s="539"/>
      <c r="H110" s="539"/>
      <c r="I110" s="539"/>
      <c r="J110" s="539"/>
      <c r="K110" s="539"/>
      <c r="L110" s="539"/>
      <c r="M110" s="538"/>
      <c r="N110" s="538"/>
      <c r="O110" s="488"/>
    </row>
    <row r="111" spans="1:15" ht="21" customHeight="1">
      <c r="A111" s="540"/>
      <c r="B111" s="480" t="s">
        <v>1029</v>
      </c>
      <c r="C111" s="486">
        <v>28938</v>
      </c>
      <c r="D111" s="486"/>
      <c r="E111" s="539"/>
      <c r="F111" s="539"/>
      <c r="G111" s="539"/>
      <c r="H111" s="539"/>
      <c r="I111" s="539"/>
      <c r="J111" s="539"/>
      <c r="K111" s="539"/>
      <c r="L111" s="539"/>
      <c r="M111" s="538"/>
      <c r="N111" s="538"/>
      <c r="O111" s="488"/>
    </row>
    <row r="112" spans="1:15" ht="21" customHeight="1">
      <c r="A112" s="540"/>
      <c r="B112" s="480" t="s">
        <v>1030</v>
      </c>
      <c r="C112" s="486">
        <v>10150</v>
      </c>
      <c r="D112" s="486"/>
      <c r="E112" s="539"/>
      <c r="F112" s="539"/>
      <c r="G112" s="539"/>
      <c r="H112" s="539"/>
      <c r="I112" s="539"/>
      <c r="J112" s="539"/>
      <c r="K112" s="539"/>
      <c r="L112" s="539"/>
      <c r="M112" s="538"/>
      <c r="N112" s="538"/>
      <c r="O112" s="488"/>
    </row>
    <row r="113" spans="1:15" ht="21" customHeight="1">
      <c r="A113" s="540"/>
      <c r="B113" s="480" t="s">
        <v>1031</v>
      </c>
      <c r="C113" s="486">
        <v>4000</v>
      </c>
      <c r="D113" s="486"/>
      <c r="E113" s="539"/>
      <c r="F113" s="539"/>
      <c r="G113" s="539"/>
      <c r="H113" s="539"/>
      <c r="I113" s="539"/>
      <c r="J113" s="539"/>
      <c r="K113" s="539"/>
      <c r="L113" s="539"/>
      <c r="M113" s="538"/>
      <c r="N113" s="538"/>
      <c r="O113" s="488"/>
    </row>
    <row r="114" spans="1:15" ht="21" customHeight="1">
      <c r="A114" s="540"/>
      <c r="B114" s="480" t="s">
        <v>1040</v>
      </c>
      <c r="C114" s="486">
        <v>156210</v>
      </c>
      <c r="D114" s="486"/>
      <c r="E114" s="539"/>
      <c r="F114" s="539"/>
      <c r="G114" s="539"/>
      <c r="H114" s="539"/>
      <c r="I114" s="539"/>
      <c r="J114" s="539"/>
      <c r="K114" s="539"/>
      <c r="L114" s="539"/>
      <c r="M114" s="538"/>
      <c r="N114" s="538"/>
      <c r="O114" s="488"/>
    </row>
    <row r="115" spans="1:15" ht="21" customHeight="1">
      <c r="A115" s="540"/>
      <c r="B115" s="480" t="s">
        <v>1039</v>
      </c>
      <c r="C115" s="486">
        <v>642850</v>
      </c>
      <c r="D115" s="486"/>
      <c r="E115" s="539"/>
      <c r="F115" s="539"/>
      <c r="G115" s="539"/>
      <c r="H115" s="539"/>
      <c r="I115" s="539"/>
      <c r="J115" s="539"/>
      <c r="K115" s="539"/>
      <c r="L115" s="539"/>
      <c r="M115" s="538"/>
      <c r="N115" s="538"/>
      <c r="O115" s="488"/>
    </row>
    <row r="116" spans="1:15" ht="21" customHeight="1">
      <c r="A116" s="540"/>
      <c r="B116" s="480" t="s">
        <v>1025</v>
      </c>
      <c r="C116" s="486">
        <v>55000</v>
      </c>
      <c r="D116" s="486"/>
      <c r="E116" s="539"/>
      <c r="F116" s="539"/>
      <c r="G116" s="539"/>
      <c r="H116" s="539"/>
      <c r="I116" s="539"/>
      <c r="J116" s="539"/>
      <c r="K116" s="539"/>
      <c r="L116" s="539"/>
      <c r="M116" s="538"/>
      <c r="N116" s="538"/>
      <c r="O116" s="488"/>
    </row>
    <row r="117" spans="1:15" ht="21" customHeight="1">
      <c r="A117" s="540"/>
      <c r="B117" s="480" t="s">
        <v>405</v>
      </c>
      <c r="C117" s="486">
        <v>9294</v>
      </c>
      <c r="D117" s="486"/>
      <c r="E117" s="539"/>
      <c r="F117" s="539"/>
      <c r="G117" s="539"/>
      <c r="H117" s="539"/>
      <c r="I117" s="539"/>
      <c r="J117" s="539"/>
      <c r="K117" s="539"/>
      <c r="L117" s="539"/>
      <c r="M117" s="538"/>
      <c r="N117" s="538"/>
      <c r="O117" s="488"/>
    </row>
    <row r="118" spans="1:15" ht="21" customHeight="1">
      <c r="A118" s="540"/>
      <c r="B118" s="484" t="s">
        <v>10</v>
      </c>
      <c r="C118" s="486">
        <v>144679</v>
      </c>
      <c r="D118" s="486"/>
      <c r="E118" s="539"/>
      <c r="F118" s="539"/>
      <c r="G118" s="539"/>
      <c r="H118" s="539"/>
      <c r="I118" s="539"/>
      <c r="J118" s="539"/>
      <c r="K118" s="539"/>
      <c r="L118" s="539"/>
      <c r="M118" s="538"/>
      <c r="N118" s="538"/>
      <c r="O118" s="488"/>
    </row>
    <row r="119" spans="1:15" ht="21" customHeight="1">
      <c r="A119" s="540"/>
      <c r="B119" s="484" t="s">
        <v>12</v>
      </c>
      <c r="C119" s="486">
        <v>50000</v>
      </c>
      <c r="D119" s="486"/>
      <c r="E119" s="539"/>
      <c r="F119" s="539"/>
      <c r="G119" s="539"/>
      <c r="H119" s="539"/>
      <c r="I119" s="539"/>
      <c r="J119" s="539"/>
      <c r="K119" s="539"/>
      <c r="L119" s="539"/>
      <c r="M119" s="538"/>
      <c r="N119" s="538"/>
      <c r="O119" s="488"/>
    </row>
    <row r="120" spans="1:15" ht="21" customHeight="1">
      <c r="A120" s="540"/>
      <c r="B120" s="484" t="s">
        <v>14</v>
      </c>
      <c r="C120" s="486">
        <v>270896</v>
      </c>
      <c r="D120" s="486"/>
      <c r="E120" s="539"/>
      <c r="F120" s="539"/>
      <c r="G120" s="539"/>
      <c r="H120" s="539"/>
      <c r="I120" s="539"/>
      <c r="J120" s="539"/>
      <c r="K120" s="539"/>
      <c r="L120" s="539"/>
      <c r="M120" s="538"/>
      <c r="N120" s="538"/>
      <c r="O120" s="488"/>
    </row>
    <row r="121" spans="1:15" ht="21" customHeight="1">
      <c r="A121" s="540"/>
      <c r="B121" s="484" t="s">
        <v>406</v>
      </c>
      <c r="C121" s="486">
        <v>5969</v>
      </c>
      <c r="D121" s="486"/>
      <c r="E121" s="539"/>
      <c r="F121" s="539"/>
      <c r="G121" s="539"/>
      <c r="H121" s="539"/>
      <c r="I121" s="539"/>
      <c r="J121" s="539"/>
      <c r="K121" s="539"/>
      <c r="L121" s="539"/>
      <c r="M121" s="538"/>
      <c r="N121" s="538"/>
      <c r="O121" s="488"/>
    </row>
    <row r="122" spans="1:15" ht="21" customHeight="1">
      <c r="A122" s="540"/>
      <c r="B122" s="484" t="s">
        <v>118</v>
      </c>
      <c r="C122" s="486">
        <v>155460</v>
      </c>
      <c r="D122" s="486"/>
      <c r="E122" s="539"/>
      <c r="F122" s="539"/>
      <c r="G122" s="539"/>
      <c r="H122" s="539"/>
      <c r="I122" s="539"/>
      <c r="J122" s="539"/>
      <c r="K122" s="539"/>
      <c r="L122" s="539"/>
      <c r="M122" s="538"/>
      <c r="N122" s="538"/>
      <c r="O122" s="488"/>
    </row>
    <row r="123" spans="1:15" ht="21" customHeight="1">
      <c r="A123" s="540"/>
      <c r="B123" s="484" t="s">
        <v>119</v>
      </c>
      <c r="C123" s="486">
        <v>46275</v>
      </c>
      <c r="D123" s="486"/>
      <c r="E123" s="539"/>
      <c r="F123" s="539"/>
      <c r="G123" s="539"/>
      <c r="H123" s="539"/>
      <c r="I123" s="539"/>
      <c r="J123" s="539"/>
      <c r="K123" s="539"/>
      <c r="L123" s="539"/>
      <c r="M123" s="538"/>
      <c r="N123" s="538"/>
      <c r="O123" s="488"/>
    </row>
    <row r="124" spans="1:15" ht="21" customHeight="1">
      <c r="A124" s="540"/>
      <c r="B124" s="484" t="s">
        <v>120</v>
      </c>
      <c r="C124" s="486">
        <v>17000</v>
      </c>
      <c r="D124" s="486"/>
      <c r="E124" s="539"/>
      <c r="F124" s="539"/>
      <c r="G124" s="539"/>
      <c r="H124" s="539"/>
      <c r="I124" s="539"/>
      <c r="J124" s="539"/>
      <c r="K124" s="539"/>
      <c r="L124" s="539"/>
      <c r="M124" s="538"/>
      <c r="N124" s="538"/>
      <c r="O124" s="488"/>
    </row>
    <row r="125" spans="1:15" ht="21" customHeight="1">
      <c r="A125" s="540"/>
      <c r="B125" s="484" t="s">
        <v>16</v>
      </c>
      <c r="C125" s="486"/>
      <c r="D125" s="486"/>
      <c r="E125" s="539"/>
      <c r="F125" s="539"/>
      <c r="G125" s="539"/>
      <c r="H125" s="539"/>
      <c r="I125" s="539"/>
      <c r="J125" s="539"/>
      <c r="K125" s="539"/>
      <c r="L125" s="539"/>
      <c r="M125" s="538"/>
      <c r="N125" s="538"/>
      <c r="O125" s="488"/>
    </row>
    <row r="126" spans="1:15" ht="21" customHeight="1">
      <c r="A126" s="540"/>
      <c r="B126" s="484" t="s">
        <v>123</v>
      </c>
      <c r="C126" s="486">
        <v>21762</v>
      </c>
      <c r="D126" s="486"/>
      <c r="E126" s="539"/>
      <c r="F126" s="539"/>
      <c r="G126" s="539"/>
      <c r="H126" s="539"/>
      <c r="I126" s="539"/>
      <c r="J126" s="539"/>
      <c r="K126" s="539"/>
      <c r="L126" s="539"/>
      <c r="M126" s="538"/>
      <c r="N126" s="538"/>
      <c r="O126" s="488"/>
    </row>
    <row r="127" spans="1:15" ht="21" customHeight="1">
      <c r="A127" s="540"/>
      <c r="B127" s="484" t="s">
        <v>17</v>
      </c>
      <c r="C127" s="486">
        <v>168764</v>
      </c>
      <c r="D127" s="486"/>
      <c r="E127" s="539"/>
      <c r="F127" s="539"/>
      <c r="G127" s="539"/>
      <c r="H127" s="539"/>
      <c r="I127" s="539"/>
      <c r="J127" s="539"/>
      <c r="K127" s="539"/>
      <c r="L127" s="539"/>
      <c r="M127" s="538"/>
      <c r="N127" s="538"/>
      <c r="O127" s="488"/>
    </row>
    <row r="128" spans="1:15" ht="21" customHeight="1">
      <c r="A128" s="540"/>
      <c r="B128" s="484" t="s">
        <v>18</v>
      </c>
      <c r="C128" s="486">
        <v>700</v>
      </c>
      <c r="D128" s="486"/>
      <c r="E128" s="539"/>
      <c r="F128" s="539"/>
      <c r="G128" s="539"/>
      <c r="H128" s="539"/>
      <c r="I128" s="539"/>
      <c r="J128" s="539"/>
      <c r="K128" s="539"/>
      <c r="L128" s="539"/>
      <c r="M128" s="538"/>
      <c r="N128" s="538"/>
      <c r="O128" s="488"/>
    </row>
    <row r="129" spans="1:15" ht="21" customHeight="1">
      <c r="A129" s="540"/>
      <c r="B129" s="484" t="s">
        <v>391</v>
      </c>
      <c r="C129" s="486">
        <v>7800</v>
      </c>
      <c r="D129" s="486"/>
      <c r="E129" s="539"/>
      <c r="F129" s="539"/>
      <c r="G129" s="539"/>
      <c r="H129" s="539"/>
      <c r="I129" s="539"/>
      <c r="J129" s="539"/>
      <c r="K129" s="539"/>
      <c r="L129" s="539"/>
      <c r="M129" s="538"/>
      <c r="N129" s="538"/>
      <c r="O129" s="488"/>
    </row>
    <row r="130" spans="1:15" ht="21" customHeight="1">
      <c r="A130" s="540"/>
      <c r="B130" s="484" t="s">
        <v>389</v>
      </c>
      <c r="C130" s="486">
        <v>38068</v>
      </c>
      <c r="D130" s="486"/>
      <c r="E130" s="539"/>
      <c r="F130" s="539"/>
      <c r="G130" s="539"/>
      <c r="H130" s="539"/>
      <c r="I130" s="539"/>
      <c r="J130" s="539"/>
      <c r="K130" s="539"/>
      <c r="L130" s="539"/>
      <c r="M130" s="538"/>
      <c r="N130" s="538"/>
      <c r="O130" s="488"/>
    </row>
    <row r="131" spans="1:15" ht="21" customHeight="1">
      <c r="A131" s="540"/>
      <c r="B131" s="484" t="s">
        <v>21</v>
      </c>
      <c r="C131" s="486">
        <v>20000</v>
      </c>
      <c r="D131" s="486"/>
      <c r="E131" s="539"/>
      <c r="F131" s="539"/>
      <c r="G131" s="539"/>
      <c r="H131" s="539"/>
      <c r="I131" s="539"/>
      <c r="J131" s="539"/>
      <c r="K131" s="539"/>
      <c r="L131" s="539"/>
      <c r="M131" s="538"/>
      <c r="N131" s="538"/>
      <c r="O131" s="488"/>
    </row>
    <row r="132" spans="1:15" ht="21" customHeight="1">
      <c r="A132" s="473" t="s">
        <v>165</v>
      </c>
      <c r="B132" s="482" t="s">
        <v>370</v>
      </c>
      <c r="C132" s="486"/>
      <c r="D132" s="483">
        <f>SUM(E132:N132)</f>
        <v>0</v>
      </c>
      <c r="E132" s="539"/>
      <c r="F132" s="539"/>
      <c r="G132" s="539"/>
      <c r="H132" s="539"/>
      <c r="I132" s="539"/>
      <c r="J132" s="539"/>
      <c r="K132" s="539"/>
      <c r="L132" s="539"/>
      <c r="M132" s="538"/>
      <c r="N132" s="538"/>
      <c r="O132" s="488"/>
    </row>
    <row r="133" spans="1:15" ht="21" customHeight="1">
      <c r="A133" s="473" t="s">
        <v>166</v>
      </c>
      <c r="B133" s="482" t="s">
        <v>376</v>
      </c>
      <c r="C133" s="486"/>
      <c r="D133" s="483">
        <f>SUM(E133:N133)</f>
        <v>0</v>
      </c>
      <c r="E133" s="539"/>
      <c r="F133" s="539"/>
      <c r="G133" s="539"/>
      <c r="H133" s="539"/>
      <c r="I133" s="539"/>
      <c r="J133" s="539"/>
      <c r="K133" s="539"/>
      <c r="L133" s="539"/>
      <c r="M133" s="538"/>
      <c r="N133" s="538"/>
      <c r="O133" s="488"/>
    </row>
    <row r="134" spans="1:15" ht="21" customHeight="1">
      <c r="A134" s="473" t="s">
        <v>167</v>
      </c>
      <c r="B134" s="482" t="s">
        <v>377</v>
      </c>
      <c r="C134" s="483">
        <f>SUM(C135:C142)</f>
        <v>53586</v>
      </c>
      <c r="D134" s="483">
        <f>SUM(E134:N134)</f>
        <v>53586</v>
      </c>
      <c r="E134" s="539"/>
      <c r="F134" s="539"/>
      <c r="G134" s="539"/>
      <c r="H134" s="485">
        <v>500</v>
      </c>
      <c r="I134" s="539"/>
      <c r="J134" s="539"/>
      <c r="K134" s="539"/>
      <c r="L134" s="485">
        <v>1486</v>
      </c>
      <c r="M134" s="487">
        <v>51600</v>
      </c>
      <c r="N134" s="538"/>
      <c r="O134" s="488"/>
    </row>
    <row r="135" spans="1:15" ht="21" customHeight="1">
      <c r="A135" s="473"/>
      <c r="B135" s="484" t="s">
        <v>407</v>
      </c>
      <c r="C135" s="486">
        <v>1486</v>
      </c>
      <c r="D135" s="483"/>
      <c r="E135" s="539"/>
      <c r="F135" s="539"/>
      <c r="G135" s="539"/>
      <c r="H135" s="539"/>
      <c r="I135" s="539"/>
      <c r="J135" s="539"/>
      <c r="K135" s="539"/>
      <c r="L135" s="539"/>
      <c r="M135" s="487"/>
      <c r="N135" s="538"/>
      <c r="O135" s="488"/>
    </row>
    <row r="136" spans="1:15" ht="21" customHeight="1">
      <c r="A136" s="473"/>
      <c r="B136" s="484" t="s">
        <v>1072</v>
      </c>
      <c r="C136" s="486">
        <v>4000</v>
      </c>
      <c r="D136" s="486"/>
      <c r="E136" s="539"/>
      <c r="F136" s="539"/>
      <c r="G136" s="539"/>
      <c r="H136" s="539"/>
      <c r="I136" s="539"/>
      <c r="J136" s="539"/>
      <c r="K136" s="539"/>
      <c r="L136" s="539"/>
      <c r="M136" s="538"/>
      <c r="N136" s="538"/>
      <c r="O136" s="488"/>
    </row>
    <row r="137" spans="1:15" ht="21" customHeight="1">
      <c r="A137" s="473"/>
      <c r="B137" s="484" t="s">
        <v>1073</v>
      </c>
      <c r="C137" s="486">
        <v>6000</v>
      </c>
      <c r="D137" s="486"/>
      <c r="E137" s="539"/>
      <c r="F137" s="539"/>
      <c r="G137" s="539"/>
      <c r="H137" s="539"/>
      <c r="I137" s="539"/>
      <c r="J137" s="539"/>
      <c r="K137" s="539"/>
      <c r="L137" s="539"/>
      <c r="M137" s="538"/>
      <c r="N137" s="538"/>
      <c r="O137" s="488"/>
    </row>
    <row r="138" spans="1:15" ht="21" customHeight="1">
      <c r="A138" s="473"/>
      <c r="B138" s="484" t="s">
        <v>1071</v>
      </c>
      <c r="C138" s="486">
        <v>5000</v>
      </c>
      <c r="D138" s="486"/>
      <c r="E138" s="539"/>
      <c r="F138" s="539"/>
      <c r="G138" s="539"/>
      <c r="H138" s="539"/>
      <c r="I138" s="539"/>
      <c r="J138" s="539"/>
      <c r="K138" s="539"/>
      <c r="L138" s="539"/>
      <c r="M138" s="538"/>
      <c r="N138" s="538"/>
      <c r="O138" s="488"/>
    </row>
    <row r="139" spans="1:15" ht="21" customHeight="1">
      <c r="A139" s="473"/>
      <c r="B139" s="484" t="s">
        <v>1074</v>
      </c>
      <c r="C139" s="486">
        <v>3500</v>
      </c>
      <c r="D139" s="486"/>
      <c r="E139" s="539"/>
      <c r="F139" s="539"/>
      <c r="G139" s="539"/>
      <c r="H139" s="539"/>
      <c r="I139" s="539"/>
      <c r="J139" s="539"/>
      <c r="K139" s="539"/>
      <c r="L139" s="539"/>
      <c r="M139" s="538"/>
      <c r="N139" s="538"/>
      <c r="O139" s="488"/>
    </row>
    <row r="140" spans="1:15" ht="21" customHeight="1">
      <c r="A140" s="473"/>
      <c r="B140" s="484" t="s">
        <v>1075</v>
      </c>
      <c r="C140" s="486">
        <v>11000</v>
      </c>
      <c r="D140" s="486"/>
      <c r="E140" s="539"/>
      <c r="F140" s="539"/>
      <c r="G140" s="539"/>
      <c r="H140" s="539"/>
      <c r="I140" s="539"/>
      <c r="J140" s="539"/>
      <c r="K140" s="539"/>
      <c r="L140" s="539"/>
      <c r="M140" s="538"/>
      <c r="N140" s="538"/>
      <c r="O140" s="488"/>
    </row>
    <row r="141" spans="1:15" ht="21" customHeight="1">
      <c r="A141" s="473"/>
      <c r="B141" s="484" t="s">
        <v>1076</v>
      </c>
      <c r="C141" s="486">
        <v>2600</v>
      </c>
      <c r="D141" s="486"/>
      <c r="E141" s="539"/>
      <c r="F141" s="539"/>
      <c r="G141" s="539"/>
      <c r="H141" s="539"/>
      <c r="I141" s="539"/>
      <c r="J141" s="539"/>
      <c r="K141" s="539"/>
      <c r="L141" s="539"/>
      <c r="M141" s="538"/>
      <c r="N141" s="538"/>
      <c r="O141" s="488"/>
    </row>
    <row r="142" spans="1:15" ht="21" customHeight="1">
      <c r="A142" s="473"/>
      <c r="B142" s="484" t="s">
        <v>1077</v>
      </c>
      <c r="C142" s="486">
        <v>20000</v>
      </c>
      <c r="D142" s="486"/>
      <c r="E142" s="539"/>
      <c r="F142" s="539"/>
      <c r="G142" s="539"/>
      <c r="H142" s="539"/>
      <c r="I142" s="539"/>
      <c r="J142" s="539"/>
      <c r="K142" s="539"/>
      <c r="L142" s="539"/>
      <c r="M142" s="538"/>
      <c r="N142" s="538"/>
      <c r="O142" s="488"/>
    </row>
    <row r="143" spans="1:15" ht="21" customHeight="1">
      <c r="A143" s="473" t="s">
        <v>168</v>
      </c>
      <c r="B143" s="482" t="s">
        <v>379</v>
      </c>
      <c r="C143" s="483">
        <f>SUM(C144:C150)</f>
        <v>64205</v>
      </c>
      <c r="D143" s="483">
        <f>SUM(E143:N143)</f>
        <v>64205</v>
      </c>
      <c r="E143" s="539"/>
      <c r="F143" s="539"/>
      <c r="G143" s="485">
        <v>2707</v>
      </c>
      <c r="H143" s="539"/>
      <c r="I143" s="539"/>
      <c r="J143" s="539"/>
      <c r="K143" s="539"/>
      <c r="L143" s="485">
        <v>27598</v>
      </c>
      <c r="M143" s="487">
        <v>33900</v>
      </c>
      <c r="N143" s="538"/>
      <c r="O143" s="488"/>
    </row>
    <row r="144" spans="1:15" ht="21" customHeight="1">
      <c r="A144" s="473"/>
      <c r="B144" s="484" t="s">
        <v>1035</v>
      </c>
      <c r="C144" s="486"/>
      <c r="D144" s="486"/>
      <c r="E144" s="539"/>
      <c r="F144" s="539"/>
      <c r="G144" s="539"/>
      <c r="H144" s="539"/>
      <c r="I144" s="539"/>
      <c r="J144" s="539"/>
      <c r="K144" s="539"/>
      <c r="L144" s="539"/>
      <c r="M144" s="538"/>
      <c r="N144" s="538"/>
      <c r="O144" s="488"/>
    </row>
    <row r="145" spans="1:15" ht="21" customHeight="1">
      <c r="A145" s="473"/>
      <c r="B145" s="484" t="s">
        <v>1037</v>
      </c>
      <c r="C145" s="486">
        <v>5000</v>
      </c>
      <c r="D145" s="486"/>
      <c r="E145" s="539"/>
      <c r="F145" s="539"/>
      <c r="G145" s="539"/>
      <c r="H145" s="539"/>
      <c r="I145" s="539"/>
      <c r="J145" s="539"/>
      <c r="K145" s="539"/>
      <c r="L145" s="539"/>
      <c r="M145" s="538"/>
      <c r="N145" s="538"/>
      <c r="O145" s="488"/>
    </row>
    <row r="146" spans="1:15" ht="21" customHeight="1">
      <c r="A146" s="473"/>
      <c r="B146" s="484" t="s">
        <v>7</v>
      </c>
      <c r="C146" s="486">
        <v>3000</v>
      </c>
      <c r="D146" s="486"/>
      <c r="E146" s="539"/>
      <c r="F146" s="539"/>
      <c r="G146" s="539"/>
      <c r="H146" s="539"/>
      <c r="I146" s="539"/>
      <c r="J146" s="539"/>
      <c r="K146" s="539"/>
      <c r="L146" s="539"/>
      <c r="M146" s="538"/>
      <c r="N146" s="538"/>
      <c r="O146" s="488"/>
    </row>
    <row r="147" spans="1:15" ht="21" customHeight="1">
      <c r="A147" s="473"/>
      <c r="B147" s="484" t="s">
        <v>410</v>
      </c>
      <c r="C147" s="486">
        <v>2707</v>
      </c>
      <c r="D147" s="486"/>
      <c r="E147" s="539"/>
      <c r="F147" s="539"/>
      <c r="G147" s="539"/>
      <c r="H147" s="539"/>
      <c r="I147" s="539"/>
      <c r="J147" s="539"/>
      <c r="K147" s="539"/>
      <c r="L147" s="539"/>
      <c r="M147" s="538"/>
      <c r="N147" s="538"/>
      <c r="O147" s="488"/>
    </row>
    <row r="148" spans="1:15" ht="21" customHeight="1">
      <c r="A148" s="473"/>
      <c r="B148" s="484" t="s">
        <v>408</v>
      </c>
      <c r="C148" s="486">
        <v>836</v>
      </c>
      <c r="D148" s="486"/>
      <c r="E148" s="539"/>
      <c r="F148" s="539"/>
      <c r="G148" s="539"/>
      <c r="H148" s="539"/>
      <c r="I148" s="539"/>
      <c r="J148" s="539"/>
      <c r="K148" s="539"/>
      <c r="L148" s="539"/>
      <c r="M148" s="538"/>
      <c r="N148" s="538"/>
      <c r="O148" s="488"/>
    </row>
    <row r="149" spans="1:15" ht="21" customHeight="1">
      <c r="A149" s="473"/>
      <c r="B149" s="484" t="s">
        <v>390</v>
      </c>
      <c r="C149" s="486">
        <v>600</v>
      </c>
      <c r="D149" s="486"/>
      <c r="E149" s="539"/>
      <c r="F149" s="539"/>
      <c r="G149" s="539"/>
      <c r="H149" s="539"/>
      <c r="I149" s="539"/>
      <c r="J149" s="539"/>
      <c r="K149" s="539"/>
      <c r="L149" s="539"/>
      <c r="M149" s="538"/>
      <c r="N149" s="538"/>
      <c r="O149" s="488"/>
    </row>
    <row r="150" spans="1:15" ht="21" customHeight="1">
      <c r="A150" s="473"/>
      <c r="B150" s="484" t="s">
        <v>1038</v>
      </c>
      <c r="C150" s="486">
        <v>52062</v>
      </c>
      <c r="D150" s="486"/>
      <c r="E150" s="539"/>
      <c r="F150" s="539"/>
      <c r="G150" s="539"/>
      <c r="H150" s="539"/>
      <c r="I150" s="539"/>
      <c r="J150" s="539"/>
      <c r="K150" s="539"/>
      <c r="L150" s="539"/>
      <c r="M150" s="538"/>
      <c r="N150" s="538"/>
      <c r="O150" s="488"/>
    </row>
    <row r="151" spans="1:15" ht="21" customHeight="1">
      <c r="A151" s="473" t="s">
        <v>169</v>
      </c>
      <c r="B151" s="482" t="s">
        <v>380</v>
      </c>
      <c r="C151" s="483">
        <f>SUM(C152:C164)</f>
        <v>33951</v>
      </c>
      <c r="D151" s="483">
        <f>SUM(E151:N151)</f>
        <v>33951</v>
      </c>
      <c r="E151" s="539"/>
      <c r="F151" s="539"/>
      <c r="G151" s="485">
        <v>1000</v>
      </c>
      <c r="H151" s="539"/>
      <c r="I151" s="539"/>
      <c r="J151" s="539"/>
      <c r="K151" s="539"/>
      <c r="L151" s="539"/>
      <c r="M151" s="487">
        <v>32951</v>
      </c>
      <c r="N151" s="538"/>
      <c r="O151" s="488"/>
    </row>
    <row r="152" spans="1:15" ht="21" customHeight="1">
      <c r="A152" s="473"/>
      <c r="B152" s="484" t="s">
        <v>1034</v>
      </c>
      <c r="C152" s="486">
        <v>13000</v>
      </c>
      <c r="D152" s="486"/>
      <c r="E152" s="539"/>
      <c r="F152" s="539"/>
      <c r="G152" s="539"/>
      <c r="H152" s="539"/>
      <c r="I152" s="539"/>
      <c r="J152" s="539"/>
      <c r="K152" s="539"/>
      <c r="L152" s="539"/>
      <c r="M152" s="538"/>
      <c r="N152" s="538"/>
      <c r="O152" s="488"/>
    </row>
    <row r="153" spans="1:15" ht="21" customHeight="1">
      <c r="A153" s="473"/>
      <c r="B153" s="484" t="s">
        <v>409</v>
      </c>
      <c r="C153" s="486">
        <v>1431</v>
      </c>
      <c r="D153" s="486"/>
      <c r="E153" s="539"/>
      <c r="F153" s="539"/>
      <c r="G153" s="539"/>
      <c r="H153" s="539"/>
      <c r="I153" s="539"/>
      <c r="J153" s="539"/>
      <c r="K153" s="539"/>
      <c r="L153" s="539"/>
      <c r="M153" s="538"/>
      <c r="N153" s="538"/>
      <c r="O153" s="488"/>
    </row>
    <row r="154" spans="1:15" ht="21" customHeight="1">
      <c r="A154" s="473"/>
      <c r="B154" s="484" t="s">
        <v>1103</v>
      </c>
      <c r="C154" s="486">
        <v>6000</v>
      </c>
      <c r="D154" s="486"/>
      <c r="E154" s="539"/>
      <c r="F154" s="539"/>
      <c r="G154" s="539"/>
      <c r="H154" s="539"/>
      <c r="I154" s="539"/>
      <c r="J154" s="539"/>
      <c r="K154" s="539"/>
      <c r="L154" s="539"/>
      <c r="M154" s="538"/>
      <c r="N154" s="538"/>
      <c r="O154" s="488"/>
    </row>
    <row r="155" spans="1:15" ht="21" customHeight="1">
      <c r="A155" s="473"/>
      <c r="B155" s="484" t="s">
        <v>1093</v>
      </c>
      <c r="C155" s="486">
        <v>1052</v>
      </c>
      <c r="D155" s="486"/>
      <c r="E155" s="539"/>
      <c r="F155" s="539"/>
      <c r="G155" s="539"/>
      <c r="H155" s="539"/>
      <c r="I155" s="539"/>
      <c r="J155" s="539"/>
      <c r="K155" s="539"/>
      <c r="L155" s="539"/>
      <c r="M155" s="538"/>
      <c r="N155" s="538"/>
      <c r="O155" s="488"/>
    </row>
    <row r="156" spans="1:15" ht="21" customHeight="1">
      <c r="A156" s="473"/>
      <c r="B156" s="484" t="s">
        <v>1094</v>
      </c>
      <c r="C156" s="486">
        <v>4212</v>
      </c>
      <c r="D156" s="486"/>
      <c r="E156" s="539"/>
      <c r="F156" s="539"/>
      <c r="G156" s="539"/>
      <c r="H156" s="539"/>
      <c r="I156" s="539"/>
      <c r="J156" s="539"/>
      <c r="K156" s="539"/>
      <c r="L156" s="539"/>
      <c r="M156" s="538"/>
      <c r="N156" s="538"/>
      <c r="O156" s="488"/>
    </row>
    <row r="157" spans="1:15" ht="21" customHeight="1">
      <c r="A157" s="473"/>
      <c r="B157" s="484" t="s">
        <v>1095</v>
      </c>
      <c r="C157" s="486">
        <v>1272</v>
      </c>
      <c r="D157" s="486"/>
      <c r="E157" s="539"/>
      <c r="F157" s="539"/>
      <c r="G157" s="539"/>
      <c r="H157" s="539"/>
      <c r="I157" s="539"/>
      <c r="J157" s="539"/>
      <c r="K157" s="539"/>
      <c r="L157" s="539"/>
      <c r="M157" s="538"/>
      <c r="N157" s="538"/>
      <c r="O157" s="488"/>
    </row>
    <row r="158" spans="1:15" ht="21" customHeight="1">
      <c r="A158" s="473"/>
      <c r="B158" s="484" t="s">
        <v>1096</v>
      </c>
      <c r="C158" s="486">
        <v>1142</v>
      </c>
      <c r="D158" s="486"/>
      <c r="E158" s="539"/>
      <c r="F158" s="539"/>
      <c r="G158" s="539"/>
      <c r="H158" s="539"/>
      <c r="I158" s="539"/>
      <c r="J158" s="539"/>
      <c r="K158" s="539"/>
      <c r="L158" s="539"/>
      <c r="M158" s="538"/>
      <c r="N158" s="538"/>
      <c r="O158" s="488"/>
    </row>
    <row r="159" spans="1:15" ht="21" customHeight="1">
      <c r="A159" s="473"/>
      <c r="B159" s="484" t="s">
        <v>1097</v>
      </c>
      <c r="C159" s="486">
        <v>952</v>
      </c>
      <c r="D159" s="486"/>
      <c r="E159" s="539"/>
      <c r="F159" s="539"/>
      <c r="G159" s="539"/>
      <c r="H159" s="539"/>
      <c r="I159" s="539"/>
      <c r="J159" s="539"/>
      <c r="K159" s="539"/>
      <c r="L159" s="539"/>
      <c r="M159" s="538"/>
      <c r="N159" s="538"/>
      <c r="O159" s="488"/>
    </row>
    <row r="160" spans="1:15" ht="21" customHeight="1">
      <c r="A160" s="473"/>
      <c r="B160" s="484" t="s">
        <v>1098</v>
      </c>
      <c r="C160" s="486">
        <v>992</v>
      </c>
      <c r="D160" s="486"/>
      <c r="E160" s="539"/>
      <c r="F160" s="539"/>
      <c r="G160" s="539"/>
      <c r="H160" s="539"/>
      <c r="I160" s="539"/>
      <c r="J160" s="539"/>
      <c r="K160" s="539"/>
      <c r="L160" s="539"/>
      <c r="M160" s="538"/>
      <c r="N160" s="538"/>
      <c r="O160" s="488"/>
    </row>
    <row r="161" spans="1:15" ht="21" customHeight="1">
      <c r="A161" s="473"/>
      <c r="B161" s="484" t="s">
        <v>1099</v>
      </c>
      <c r="C161" s="486">
        <v>992</v>
      </c>
      <c r="D161" s="486"/>
      <c r="E161" s="539"/>
      <c r="F161" s="539"/>
      <c r="G161" s="539"/>
      <c r="H161" s="539"/>
      <c r="I161" s="539"/>
      <c r="J161" s="539"/>
      <c r="K161" s="539"/>
      <c r="L161" s="539"/>
      <c r="M161" s="538"/>
      <c r="N161" s="538"/>
      <c r="O161" s="488"/>
    </row>
    <row r="162" spans="1:15" ht="21" customHeight="1">
      <c r="A162" s="473"/>
      <c r="B162" s="484" t="s">
        <v>1100</v>
      </c>
      <c r="C162" s="486">
        <v>942</v>
      </c>
      <c r="D162" s="486"/>
      <c r="E162" s="539"/>
      <c r="F162" s="539"/>
      <c r="G162" s="539"/>
      <c r="H162" s="539"/>
      <c r="I162" s="539"/>
      <c r="J162" s="539"/>
      <c r="K162" s="539"/>
      <c r="L162" s="539"/>
      <c r="M162" s="538"/>
      <c r="N162" s="538"/>
      <c r="O162" s="488"/>
    </row>
    <row r="163" spans="1:15" ht="21" customHeight="1">
      <c r="A163" s="473"/>
      <c r="B163" s="484" t="s">
        <v>1101</v>
      </c>
      <c r="C163" s="486">
        <v>932</v>
      </c>
      <c r="D163" s="486"/>
      <c r="E163" s="539"/>
      <c r="F163" s="539"/>
      <c r="G163" s="539"/>
      <c r="H163" s="539"/>
      <c r="I163" s="539"/>
      <c r="J163" s="539"/>
      <c r="K163" s="539"/>
      <c r="L163" s="539"/>
      <c r="M163" s="538"/>
      <c r="N163" s="538"/>
      <c r="O163" s="488"/>
    </row>
    <row r="164" spans="1:15" ht="21" customHeight="1">
      <c r="A164" s="473"/>
      <c r="B164" s="484" t="s">
        <v>1102</v>
      </c>
      <c r="C164" s="486">
        <v>1032</v>
      </c>
      <c r="D164" s="486"/>
      <c r="E164" s="539"/>
      <c r="F164" s="539"/>
      <c r="G164" s="539"/>
      <c r="H164" s="539"/>
      <c r="I164" s="539"/>
      <c r="J164" s="539"/>
      <c r="K164" s="539"/>
      <c r="L164" s="539"/>
      <c r="M164" s="538"/>
      <c r="N164" s="538"/>
      <c r="O164" s="488"/>
    </row>
    <row r="165" spans="1:15" ht="21" customHeight="1">
      <c r="A165" s="493"/>
      <c r="B165" s="482"/>
      <c r="C165" s="486"/>
      <c r="D165" s="486"/>
      <c r="E165" s="539"/>
      <c r="F165" s="539"/>
      <c r="G165" s="539"/>
      <c r="H165" s="539"/>
      <c r="I165" s="539"/>
      <c r="J165" s="539"/>
      <c r="K165" s="539"/>
      <c r="L165" s="539"/>
      <c r="M165" s="538"/>
      <c r="N165" s="538"/>
      <c r="O165" s="488"/>
    </row>
    <row r="166" spans="1:15" ht="21" customHeight="1">
      <c r="A166" s="493"/>
      <c r="B166" s="482" t="s">
        <v>6</v>
      </c>
      <c r="C166" s="483">
        <v>54987</v>
      </c>
      <c r="D166" s="483">
        <f>SUM(E166:O166)</f>
        <v>54987</v>
      </c>
      <c r="E166" s="539"/>
      <c r="F166" s="539"/>
      <c r="G166" s="539"/>
      <c r="H166" s="539"/>
      <c r="I166" s="539"/>
      <c r="J166" s="539"/>
      <c r="K166" s="539"/>
      <c r="L166" s="539"/>
      <c r="M166" s="487">
        <v>54987</v>
      </c>
      <c r="N166" s="538"/>
      <c r="O166" s="488"/>
    </row>
    <row r="167" spans="1:15" ht="21" customHeight="1">
      <c r="A167" s="493"/>
      <c r="B167" s="482"/>
      <c r="C167" s="483"/>
      <c r="D167" s="486"/>
      <c r="E167" s="539"/>
      <c r="F167" s="539"/>
      <c r="G167" s="539"/>
      <c r="H167" s="539"/>
      <c r="I167" s="539"/>
      <c r="J167" s="539"/>
      <c r="K167" s="539"/>
      <c r="L167" s="539"/>
      <c r="M167" s="538"/>
      <c r="N167" s="538"/>
      <c r="O167" s="488"/>
    </row>
    <row r="168" spans="1:15" ht="21" customHeight="1">
      <c r="A168" s="493"/>
      <c r="B168" s="482" t="s">
        <v>1033</v>
      </c>
      <c r="C168" s="483">
        <v>62703</v>
      </c>
      <c r="D168" s="483">
        <f aca="true" t="shared" si="1" ref="D168:D180">SUM(E168:O168)</f>
        <v>62703</v>
      </c>
      <c r="E168" s="539"/>
      <c r="F168" s="539"/>
      <c r="G168" s="485"/>
      <c r="H168" s="539"/>
      <c r="I168" s="539"/>
      <c r="J168" s="539"/>
      <c r="K168" s="539"/>
      <c r="L168" s="485">
        <v>22219</v>
      </c>
      <c r="M168" s="487">
        <v>40484</v>
      </c>
      <c r="N168" s="538"/>
      <c r="O168" s="488"/>
    </row>
    <row r="169" spans="1:15" ht="21" customHeight="1">
      <c r="A169" s="493"/>
      <c r="B169" s="482" t="s">
        <v>398</v>
      </c>
      <c r="C169" s="483">
        <v>1650792</v>
      </c>
      <c r="D169" s="483">
        <f t="shared" si="1"/>
        <v>1650792</v>
      </c>
      <c r="E169" s="539"/>
      <c r="F169" s="539"/>
      <c r="G169" s="485">
        <v>11441</v>
      </c>
      <c r="H169" s="539"/>
      <c r="I169" s="539"/>
      <c r="J169" s="539"/>
      <c r="K169" s="539"/>
      <c r="L169" s="485">
        <v>162887</v>
      </c>
      <c r="M169" s="487">
        <v>1466464</v>
      </c>
      <c r="N169" s="538"/>
      <c r="O169" s="720">
        <v>10000</v>
      </c>
    </row>
    <row r="170" spans="1:15" ht="21" customHeight="1">
      <c r="A170" s="493"/>
      <c r="B170" s="482" t="s">
        <v>417</v>
      </c>
      <c r="C170" s="483">
        <v>24130</v>
      </c>
      <c r="D170" s="483">
        <f t="shared" si="1"/>
        <v>24130</v>
      </c>
      <c r="E170" s="539"/>
      <c r="F170" s="539"/>
      <c r="G170" s="485"/>
      <c r="H170" s="539"/>
      <c r="I170" s="539"/>
      <c r="J170" s="539"/>
      <c r="K170" s="539"/>
      <c r="L170" s="485">
        <v>24130</v>
      </c>
      <c r="M170" s="487"/>
      <c r="N170" s="538"/>
      <c r="O170" s="720"/>
    </row>
    <row r="171" spans="1:15" ht="21" customHeight="1">
      <c r="A171" s="493"/>
      <c r="B171" s="482" t="s">
        <v>517</v>
      </c>
      <c r="C171" s="483">
        <v>135000</v>
      </c>
      <c r="D171" s="483">
        <f t="shared" si="1"/>
        <v>135000</v>
      </c>
      <c r="E171" s="539"/>
      <c r="F171" s="539"/>
      <c r="G171" s="485"/>
      <c r="H171" s="539"/>
      <c r="I171" s="539"/>
      <c r="J171" s="539"/>
      <c r="K171" s="539"/>
      <c r="L171" s="539"/>
      <c r="M171" s="487">
        <v>135000</v>
      </c>
      <c r="N171" s="538"/>
      <c r="O171" s="720"/>
    </row>
    <row r="172" spans="1:15" ht="21" customHeight="1">
      <c r="A172" s="493"/>
      <c r="B172" s="482" t="s">
        <v>514</v>
      </c>
      <c r="C172" s="483">
        <v>200000</v>
      </c>
      <c r="D172" s="483">
        <f t="shared" si="1"/>
        <v>200000</v>
      </c>
      <c r="E172" s="539"/>
      <c r="F172" s="539"/>
      <c r="G172" s="485"/>
      <c r="H172" s="539"/>
      <c r="I172" s="539"/>
      <c r="J172" s="539"/>
      <c r="K172" s="539"/>
      <c r="L172" s="539"/>
      <c r="M172" s="487">
        <v>200000</v>
      </c>
      <c r="N172" s="538"/>
      <c r="O172" s="720"/>
    </row>
    <row r="173" spans="1:15" ht="21" customHeight="1">
      <c r="A173" s="493"/>
      <c r="B173" s="482" t="s">
        <v>414</v>
      </c>
      <c r="C173" s="483">
        <v>24455</v>
      </c>
      <c r="D173" s="483">
        <f t="shared" si="1"/>
        <v>24455</v>
      </c>
      <c r="E173" s="539"/>
      <c r="F173" s="539"/>
      <c r="G173" s="485"/>
      <c r="H173" s="539"/>
      <c r="I173" s="539"/>
      <c r="J173" s="539"/>
      <c r="K173" s="539"/>
      <c r="L173" s="485">
        <v>24455</v>
      </c>
      <c r="M173" s="487"/>
      <c r="N173" s="538"/>
      <c r="O173" s="720"/>
    </row>
    <row r="174" spans="1:15" ht="21" customHeight="1">
      <c r="A174" s="493"/>
      <c r="B174" s="482" t="s">
        <v>415</v>
      </c>
      <c r="C174" s="483">
        <v>19302</v>
      </c>
      <c r="D174" s="483">
        <f t="shared" si="1"/>
        <v>19302</v>
      </c>
      <c r="E174" s="539"/>
      <c r="F174" s="539"/>
      <c r="G174" s="485"/>
      <c r="H174" s="539"/>
      <c r="I174" s="539"/>
      <c r="J174" s="539"/>
      <c r="K174" s="539"/>
      <c r="L174" s="485">
        <v>19302</v>
      </c>
      <c r="M174" s="487"/>
      <c r="N174" s="538"/>
      <c r="O174" s="720"/>
    </row>
    <row r="175" spans="1:15" ht="21" customHeight="1">
      <c r="A175" s="493"/>
      <c r="B175" s="482" t="s">
        <v>516</v>
      </c>
      <c r="C175" s="483">
        <v>772788</v>
      </c>
      <c r="D175" s="483">
        <f t="shared" si="1"/>
        <v>772788</v>
      </c>
      <c r="E175" s="539"/>
      <c r="F175" s="539"/>
      <c r="G175" s="485"/>
      <c r="H175" s="539"/>
      <c r="I175" s="485">
        <v>25283</v>
      </c>
      <c r="J175" s="539"/>
      <c r="K175" s="539"/>
      <c r="L175" s="485"/>
      <c r="M175" s="487">
        <v>747505</v>
      </c>
      <c r="N175" s="538"/>
      <c r="O175" s="720"/>
    </row>
    <row r="176" spans="1:15" ht="21" customHeight="1">
      <c r="A176" s="493"/>
      <c r="B176" s="482" t="s">
        <v>520</v>
      </c>
      <c r="C176" s="483">
        <v>56371</v>
      </c>
      <c r="D176" s="483">
        <f t="shared" si="1"/>
        <v>56371</v>
      </c>
      <c r="E176" s="539"/>
      <c r="F176" s="539"/>
      <c r="G176" s="485"/>
      <c r="H176" s="539"/>
      <c r="I176" s="539"/>
      <c r="J176" s="539"/>
      <c r="K176" s="539"/>
      <c r="L176" s="485"/>
      <c r="M176" s="487">
        <v>56371</v>
      </c>
      <c r="N176" s="538"/>
      <c r="O176" s="720"/>
    </row>
    <row r="177" spans="1:15" ht="21" customHeight="1">
      <c r="A177" s="493"/>
      <c r="B177" s="482" t="s">
        <v>130</v>
      </c>
      <c r="C177" s="483">
        <v>1456654</v>
      </c>
      <c r="D177" s="483">
        <f t="shared" si="1"/>
        <v>1456654</v>
      </c>
      <c r="E177" s="485">
        <v>90780</v>
      </c>
      <c r="F177" s="485">
        <v>5113</v>
      </c>
      <c r="G177" s="485">
        <v>171931</v>
      </c>
      <c r="H177" s="539"/>
      <c r="I177" s="539"/>
      <c r="J177" s="539"/>
      <c r="K177" s="539"/>
      <c r="L177" s="485">
        <v>96003</v>
      </c>
      <c r="M177" s="487">
        <v>1092827</v>
      </c>
      <c r="N177" s="538"/>
      <c r="O177" s="488"/>
    </row>
    <row r="178" spans="1:15" ht="21" customHeight="1">
      <c r="A178" s="473"/>
      <c r="B178" s="482" t="s">
        <v>132</v>
      </c>
      <c r="C178" s="483">
        <v>340239</v>
      </c>
      <c r="D178" s="483">
        <f t="shared" si="1"/>
        <v>340239</v>
      </c>
      <c r="E178" s="485">
        <v>80978</v>
      </c>
      <c r="F178" s="485">
        <v>2584</v>
      </c>
      <c r="G178" s="485">
        <v>60374</v>
      </c>
      <c r="H178" s="485">
        <v>31812</v>
      </c>
      <c r="I178" s="539"/>
      <c r="J178" s="539"/>
      <c r="K178" s="539"/>
      <c r="L178" s="485">
        <v>4732</v>
      </c>
      <c r="M178" s="487">
        <v>159759</v>
      </c>
      <c r="N178" s="538"/>
      <c r="O178" s="488"/>
    </row>
    <row r="179" spans="1:15" ht="21" customHeight="1">
      <c r="A179" s="473"/>
      <c r="B179" s="482" t="s">
        <v>133</v>
      </c>
      <c r="C179" s="483">
        <v>540962</v>
      </c>
      <c r="D179" s="483">
        <f t="shared" si="1"/>
        <v>540962</v>
      </c>
      <c r="E179" s="485">
        <v>107127</v>
      </c>
      <c r="F179" s="485">
        <v>4506</v>
      </c>
      <c r="G179" s="485">
        <v>54712</v>
      </c>
      <c r="H179" s="485">
        <v>3313</v>
      </c>
      <c r="I179" s="539"/>
      <c r="J179" s="539"/>
      <c r="K179" s="539"/>
      <c r="L179" s="485">
        <v>10360</v>
      </c>
      <c r="M179" s="487">
        <v>360944</v>
      </c>
      <c r="N179" s="538"/>
      <c r="O179" s="488"/>
    </row>
    <row r="180" spans="1:15" ht="21" customHeight="1">
      <c r="A180" s="473"/>
      <c r="B180" s="482" t="s">
        <v>134</v>
      </c>
      <c r="C180" s="483">
        <v>311329</v>
      </c>
      <c r="D180" s="483">
        <f t="shared" si="1"/>
        <v>311329</v>
      </c>
      <c r="E180" s="485"/>
      <c r="F180" s="485">
        <v>863</v>
      </c>
      <c r="G180" s="485">
        <v>75000</v>
      </c>
      <c r="H180" s="539"/>
      <c r="I180" s="539"/>
      <c r="J180" s="539"/>
      <c r="K180" s="539"/>
      <c r="L180" s="485">
        <v>1857</v>
      </c>
      <c r="M180" s="487">
        <v>233609</v>
      </c>
      <c r="N180" s="538"/>
      <c r="O180" s="488"/>
    </row>
    <row r="181" spans="1:15" ht="21" customHeight="1">
      <c r="A181" s="473"/>
      <c r="B181" s="482"/>
      <c r="C181" s="486"/>
      <c r="D181" s="486"/>
      <c r="E181" s="539"/>
      <c r="F181" s="539"/>
      <c r="G181" s="539"/>
      <c r="H181" s="539"/>
      <c r="I181" s="539"/>
      <c r="J181" s="539"/>
      <c r="K181" s="539"/>
      <c r="L181" s="539"/>
      <c r="M181" s="538"/>
      <c r="N181" s="538"/>
      <c r="O181" s="488"/>
    </row>
    <row r="182" spans="1:15" ht="21" customHeight="1">
      <c r="A182" s="473"/>
      <c r="B182" s="482"/>
      <c r="C182" s="486"/>
      <c r="D182" s="486"/>
      <c r="E182" s="539"/>
      <c r="F182" s="539"/>
      <c r="G182" s="539"/>
      <c r="H182" s="539"/>
      <c r="I182" s="539"/>
      <c r="J182" s="539"/>
      <c r="K182" s="539"/>
      <c r="L182" s="539"/>
      <c r="M182" s="538"/>
      <c r="N182" s="538"/>
      <c r="O182" s="488"/>
    </row>
    <row r="183" spans="1:15" ht="21" customHeight="1">
      <c r="A183" s="473"/>
      <c r="B183" s="529" t="s">
        <v>887</v>
      </c>
      <c r="C183" s="485">
        <f aca="true" t="shared" si="2" ref="C183:O183">SUM(C10+C21+C23+C25+C27+C44+C45+C46+C47+C54+C65+C87+C90+C132+C133+C134+C143+C151+C166+C168+C169+C177+C178+C179+C180+C172+C104+C175+C171+C176+C173+C174+C170)</f>
        <v>14999039</v>
      </c>
      <c r="D183" s="485">
        <f t="shared" si="2"/>
        <v>14999039</v>
      </c>
      <c r="E183" s="485">
        <f t="shared" si="2"/>
        <v>1291538</v>
      </c>
      <c r="F183" s="485">
        <f t="shared" si="2"/>
        <v>349448</v>
      </c>
      <c r="G183" s="485">
        <f t="shared" si="2"/>
        <v>2080225</v>
      </c>
      <c r="H183" s="485">
        <f t="shared" si="2"/>
        <v>39013</v>
      </c>
      <c r="I183" s="485">
        <f t="shared" si="2"/>
        <v>2154414</v>
      </c>
      <c r="J183" s="485">
        <f t="shared" si="2"/>
        <v>600</v>
      </c>
      <c r="K183" s="485">
        <f t="shared" si="2"/>
        <v>0</v>
      </c>
      <c r="L183" s="485">
        <f t="shared" si="2"/>
        <v>1323925</v>
      </c>
      <c r="M183" s="485">
        <f t="shared" si="2"/>
        <v>6532522</v>
      </c>
      <c r="N183" s="485">
        <f t="shared" si="2"/>
        <v>793354</v>
      </c>
      <c r="O183" s="485">
        <f t="shared" si="2"/>
        <v>434000</v>
      </c>
    </row>
    <row r="184" spans="1:15" ht="21" customHeight="1">
      <c r="A184" s="473"/>
      <c r="B184" s="482"/>
      <c r="C184" s="486"/>
      <c r="D184" s="486"/>
      <c r="E184" s="539"/>
      <c r="F184" s="539"/>
      <c r="G184" s="539"/>
      <c r="H184" s="539"/>
      <c r="I184" s="539"/>
      <c r="J184" s="539"/>
      <c r="K184" s="539"/>
      <c r="L184" s="539"/>
      <c r="M184" s="538"/>
      <c r="N184" s="538"/>
      <c r="O184" s="488"/>
    </row>
  </sheetData>
  <mergeCells count="13">
    <mergeCell ref="O8:O9"/>
    <mergeCell ref="L8:L9"/>
    <mergeCell ref="M8:N8"/>
    <mergeCell ref="A3:O3"/>
    <mergeCell ref="B4:N4"/>
    <mergeCell ref="B5:N5"/>
    <mergeCell ref="E8:E9"/>
    <mergeCell ref="F8:F9"/>
    <mergeCell ref="H8:I8"/>
    <mergeCell ref="J8:K8"/>
    <mergeCell ref="B8:B9"/>
    <mergeCell ref="D8:D9"/>
    <mergeCell ref="C8:C9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34">
      <selection activeCell="I55" sqref="I55"/>
    </sheetView>
  </sheetViews>
  <sheetFormatPr defaultColWidth="9.00390625" defaultRowHeight="12.75"/>
  <cols>
    <col min="1" max="1" width="9.125" style="466" customWidth="1"/>
    <col min="2" max="2" width="48.375" style="466" customWidth="1"/>
    <col min="3" max="3" width="13.75390625" style="466" customWidth="1"/>
    <col min="4" max="4" width="11.25390625" style="466" customWidth="1"/>
    <col min="5" max="5" width="11.875" style="466" customWidth="1"/>
    <col min="6" max="6" width="12.25390625" style="466" customWidth="1"/>
    <col min="7" max="7" width="11.375" style="466" customWidth="1"/>
    <col min="8" max="8" width="10.625" style="466" bestFit="1" customWidth="1"/>
    <col min="9" max="9" width="11.25390625" style="466" customWidth="1"/>
    <col min="10" max="10" width="11.625" style="466" customWidth="1"/>
    <col min="11" max="11" width="12.625" style="466" customWidth="1"/>
    <col min="12" max="12" width="10.75390625" style="466" customWidth="1"/>
    <col min="13" max="16384" width="9.125" style="466" customWidth="1"/>
  </cols>
  <sheetData>
    <row r="1" spans="1:13" ht="12.75">
      <c r="A1" s="1267" t="s">
        <v>754</v>
      </c>
      <c r="B1" s="1267"/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</row>
    <row r="2" spans="2:12" ht="18.75">
      <c r="B2" s="1268" t="s">
        <v>381</v>
      </c>
      <c r="C2" s="1268"/>
      <c r="D2" s="1268"/>
      <c r="E2" s="1268"/>
      <c r="F2" s="1268"/>
      <c r="G2" s="1268"/>
      <c r="H2" s="1268"/>
      <c r="I2" s="1268"/>
      <c r="J2" s="1268"/>
      <c r="K2" s="1268"/>
      <c r="L2" s="1268"/>
    </row>
    <row r="3" spans="2:12" ht="18.75">
      <c r="B3" s="1269" t="s">
        <v>255</v>
      </c>
      <c r="C3" s="1269"/>
      <c r="D3" s="1269"/>
      <c r="E3" s="1269"/>
      <c r="F3" s="1269"/>
      <c r="G3" s="1269"/>
      <c r="H3" s="1269"/>
      <c r="I3" s="1269"/>
      <c r="J3" s="1269"/>
      <c r="K3" s="1269"/>
      <c r="L3" s="1269"/>
    </row>
    <row r="4" spans="2:13" ht="9.75" customHeight="1">
      <c r="B4" s="489"/>
      <c r="C4" s="1024"/>
      <c r="D4" s="489"/>
      <c r="E4" s="490"/>
      <c r="F4" s="490"/>
      <c r="G4" s="490"/>
      <c r="H4" s="490"/>
      <c r="I4" s="490"/>
      <c r="J4" s="490"/>
      <c r="K4" s="490"/>
      <c r="L4" s="490"/>
      <c r="M4" s="780" t="s">
        <v>286</v>
      </c>
    </row>
    <row r="5" spans="1:13" ht="27" customHeight="1">
      <c r="A5" s="753"/>
      <c r="B5" s="1266" t="s">
        <v>382</v>
      </c>
      <c r="C5" s="1270" t="s">
        <v>761</v>
      </c>
      <c r="D5" s="1266" t="s">
        <v>383</v>
      </c>
      <c r="E5" s="472" t="s">
        <v>259</v>
      </c>
      <c r="F5" s="1266" t="s">
        <v>260</v>
      </c>
      <c r="G5" s="1266"/>
      <c r="H5" s="1266" t="s">
        <v>261</v>
      </c>
      <c r="I5" s="1266"/>
      <c r="J5" s="1266" t="s">
        <v>384</v>
      </c>
      <c r="K5" s="1266" t="s">
        <v>264</v>
      </c>
      <c r="L5" s="1266"/>
      <c r="M5" s="1266" t="s">
        <v>513</v>
      </c>
    </row>
    <row r="6" spans="1:13" ht="41.25" customHeight="1">
      <c r="A6" s="754"/>
      <c r="B6" s="1266"/>
      <c r="C6" s="1271"/>
      <c r="D6" s="1266"/>
      <c r="E6" s="472" t="s">
        <v>265</v>
      </c>
      <c r="F6" s="472" t="s">
        <v>385</v>
      </c>
      <c r="G6" s="472" t="s">
        <v>386</v>
      </c>
      <c r="H6" s="472" t="s">
        <v>387</v>
      </c>
      <c r="I6" s="472" t="s">
        <v>386</v>
      </c>
      <c r="J6" s="1266"/>
      <c r="K6" s="472" t="s">
        <v>388</v>
      </c>
      <c r="L6" s="472" t="s">
        <v>913</v>
      </c>
      <c r="M6" s="1266"/>
    </row>
    <row r="7" spans="1:13" ht="18" customHeight="1">
      <c r="A7" s="752">
        <v>1801</v>
      </c>
      <c r="B7" s="721" t="s">
        <v>518</v>
      </c>
      <c r="C7" s="722">
        <v>10397</v>
      </c>
      <c r="D7" s="722">
        <f aca="true" t="shared" si="0" ref="D7:D50">SUM(E7:M7)</f>
        <v>10397</v>
      </c>
      <c r="E7" s="472"/>
      <c r="F7" s="472"/>
      <c r="G7" s="472"/>
      <c r="H7" s="472"/>
      <c r="I7" s="472"/>
      <c r="J7" s="472"/>
      <c r="K7" s="722">
        <v>10397</v>
      </c>
      <c r="L7" s="472"/>
      <c r="M7" s="729"/>
    </row>
    <row r="8" spans="1:13" ht="18" customHeight="1">
      <c r="A8" s="533">
        <v>1803</v>
      </c>
      <c r="B8" s="744" t="s">
        <v>512</v>
      </c>
      <c r="C8" s="747">
        <v>5000</v>
      </c>
      <c r="D8" s="722">
        <f t="shared" si="0"/>
        <v>5000</v>
      </c>
      <c r="E8" s="749"/>
      <c r="F8" s="751"/>
      <c r="G8" s="751"/>
      <c r="H8" s="751"/>
      <c r="I8" s="751"/>
      <c r="J8" s="751"/>
      <c r="K8" s="722"/>
      <c r="L8" s="751"/>
      <c r="M8" s="734">
        <v>5000</v>
      </c>
    </row>
    <row r="9" spans="1:13" ht="18" customHeight="1">
      <c r="A9" s="533">
        <v>2985</v>
      </c>
      <c r="B9" s="744" t="s">
        <v>515</v>
      </c>
      <c r="C9" s="747">
        <v>95521</v>
      </c>
      <c r="D9" s="722">
        <f t="shared" si="0"/>
        <v>95521</v>
      </c>
      <c r="E9" s="749">
        <v>95521</v>
      </c>
      <c r="F9" s="751"/>
      <c r="G9" s="751"/>
      <c r="H9" s="751"/>
      <c r="I9" s="751"/>
      <c r="J9" s="751"/>
      <c r="K9" s="722"/>
      <c r="L9" s="751"/>
      <c r="M9" s="730"/>
    </row>
    <row r="10" spans="1:13" ht="18" customHeight="1">
      <c r="A10" s="752">
        <v>3011</v>
      </c>
      <c r="B10" s="721" t="s">
        <v>554</v>
      </c>
      <c r="C10" s="722">
        <v>10533</v>
      </c>
      <c r="D10" s="722">
        <f t="shared" si="0"/>
        <v>10533</v>
      </c>
      <c r="E10" s="934">
        <v>10533</v>
      </c>
      <c r="F10" s="472"/>
      <c r="G10" s="472"/>
      <c r="H10" s="472"/>
      <c r="I10" s="472"/>
      <c r="J10" s="472"/>
      <c r="K10" s="722"/>
      <c r="L10" s="472"/>
      <c r="M10" s="729"/>
    </row>
    <row r="11" spans="1:13" ht="18" customHeight="1">
      <c r="A11" s="532">
        <v>3030</v>
      </c>
      <c r="B11" s="534" t="s">
        <v>172</v>
      </c>
      <c r="C11" s="492">
        <v>30918</v>
      </c>
      <c r="D11" s="722">
        <f t="shared" si="0"/>
        <v>30918</v>
      </c>
      <c r="E11" s="722">
        <v>30918</v>
      </c>
      <c r="F11" s="726"/>
      <c r="G11" s="726"/>
      <c r="H11" s="726"/>
      <c r="I11" s="726"/>
      <c r="J11" s="726"/>
      <c r="K11" s="722"/>
      <c r="L11" s="726"/>
      <c r="M11" s="730"/>
    </row>
    <row r="12" spans="1:13" ht="18" customHeight="1">
      <c r="A12" s="532">
        <v>3141</v>
      </c>
      <c r="B12" s="534" t="s">
        <v>1032</v>
      </c>
      <c r="C12" s="492">
        <v>34000</v>
      </c>
      <c r="D12" s="722">
        <f t="shared" si="0"/>
        <v>34000</v>
      </c>
      <c r="E12" s="727">
        <v>34000</v>
      </c>
      <c r="F12" s="728"/>
      <c r="G12" s="728"/>
      <c r="H12" s="728"/>
      <c r="I12" s="728"/>
      <c r="J12" s="728"/>
      <c r="K12" s="722"/>
      <c r="L12" s="728"/>
      <c r="M12" s="730"/>
    </row>
    <row r="13" spans="1:13" ht="18" customHeight="1">
      <c r="A13" s="532">
        <v>3142</v>
      </c>
      <c r="B13" s="491" t="s">
        <v>27</v>
      </c>
      <c r="C13" s="492">
        <v>7000</v>
      </c>
      <c r="D13" s="722">
        <f t="shared" si="0"/>
        <v>7000</v>
      </c>
      <c r="E13" s="727">
        <v>7000</v>
      </c>
      <c r="F13" s="728"/>
      <c r="G13" s="728"/>
      <c r="H13" s="728"/>
      <c r="I13" s="728"/>
      <c r="J13" s="728"/>
      <c r="K13" s="722"/>
      <c r="L13" s="728"/>
      <c r="M13" s="730"/>
    </row>
    <row r="14" spans="1:13" ht="18" customHeight="1">
      <c r="A14" s="532">
        <v>3143</v>
      </c>
      <c r="B14" s="534" t="s">
        <v>146</v>
      </c>
      <c r="C14" s="492">
        <v>7000</v>
      </c>
      <c r="D14" s="722">
        <f t="shared" si="0"/>
        <v>7000</v>
      </c>
      <c r="E14" s="727">
        <v>7000</v>
      </c>
      <c r="F14" s="728"/>
      <c r="G14" s="728"/>
      <c r="H14" s="728"/>
      <c r="I14" s="728"/>
      <c r="J14" s="728"/>
      <c r="K14" s="722"/>
      <c r="L14" s="728"/>
      <c r="M14" s="730"/>
    </row>
    <row r="15" spans="1:13" ht="18" customHeight="1">
      <c r="A15" s="533">
        <v>3144</v>
      </c>
      <c r="B15" s="494" t="s">
        <v>521</v>
      </c>
      <c r="C15" s="492">
        <v>3500</v>
      </c>
      <c r="D15" s="722">
        <f t="shared" si="0"/>
        <v>3500</v>
      </c>
      <c r="E15" s="727">
        <v>3500</v>
      </c>
      <c r="F15" s="728"/>
      <c r="G15" s="728"/>
      <c r="H15" s="728"/>
      <c r="I15" s="728"/>
      <c r="J15" s="728"/>
      <c r="K15" s="722"/>
      <c r="L15" s="728"/>
      <c r="M15" s="730"/>
    </row>
    <row r="16" spans="1:13" ht="18" customHeight="1">
      <c r="A16" s="532">
        <v>3201</v>
      </c>
      <c r="B16" s="534" t="s">
        <v>121</v>
      </c>
      <c r="C16" s="492">
        <v>17366</v>
      </c>
      <c r="D16" s="722">
        <f t="shared" si="0"/>
        <v>17366</v>
      </c>
      <c r="E16" s="722">
        <v>17366</v>
      </c>
      <c r="F16" s="726"/>
      <c r="G16" s="726"/>
      <c r="H16" s="726"/>
      <c r="I16" s="726"/>
      <c r="J16" s="726"/>
      <c r="K16" s="722"/>
      <c r="L16" s="726"/>
      <c r="M16" s="730"/>
    </row>
    <row r="17" spans="1:13" ht="18" customHeight="1">
      <c r="A17" s="532">
        <v>3207</v>
      </c>
      <c r="B17" s="534" t="s">
        <v>990</v>
      </c>
      <c r="C17" s="492">
        <v>24000</v>
      </c>
      <c r="D17" s="722">
        <f t="shared" si="0"/>
        <v>24000</v>
      </c>
      <c r="E17" s="727">
        <v>24000</v>
      </c>
      <c r="F17" s="728"/>
      <c r="G17" s="728"/>
      <c r="H17" s="728"/>
      <c r="I17" s="728"/>
      <c r="J17" s="728"/>
      <c r="K17" s="722"/>
      <c r="L17" s="728"/>
      <c r="M17" s="730"/>
    </row>
    <row r="18" spans="1:13" ht="18" customHeight="1">
      <c r="A18" s="532">
        <v>3208</v>
      </c>
      <c r="B18" s="534" t="s">
        <v>732</v>
      </c>
      <c r="C18" s="492">
        <v>20500</v>
      </c>
      <c r="D18" s="722">
        <f t="shared" si="0"/>
        <v>20500</v>
      </c>
      <c r="E18" s="727">
        <v>20500</v>
      </c>
      <c r="F18" s="728"/>
      <c r="G18" s="728"/>
      <c r="H18" s="728"/>
      <c r="I18" s="728"/>
      <c r="J18" s="728"/>
      <c r="K18" s="722"/>
      <c r="L18" s="728"/>
      <c r="M18" s="730"/>
    </row>
    <row r="19" spans="1:13" ht="18" customHeight="1">
      <c r="A19" s="532">
        <v>3209</v>
      </c>
      <c r="B19" s="534" t="s">
        <v>1036</v>
      </c>
      <c r="C19" s="492">
        <v>8000</v>
      </c>
      <c r="D19" s="722">
        <f t="shared" si="0"/>
        <v>8000</v>
      </c>
      <c r="E19" s="727">
        <v>8000</v>
      </c>
      <c r="F19" s="728"/>
      <c r="G19" s="728"/>
      <c r="H19" s="728"/>
      <c r="I19" s="728"/>
      <c r="J19" s="728"/>
      <c r="K19" s="722"/>
      <c r="L19" s="728"/>
      <c r="M19" s="730"/>
    </row>
    <row r="20" spans="1:13" ht="18" customHeight="1">
      <c r="A20" s="532">
        <v>3215</v>
      </c>
      <c r="B20" s="534" t="s">
        <v>1019</v>
      </c>
      <c r="C20" s="492">
        <v>22750</v>
      </c>
      <c r="D20" s="722">
        <f t="shared" si="0"/>
        <v>22750</v>
      </c>
      <c r="E20" s="727">
        <v>11443</v>
      </c>
      <c r="F20" s="728"/>
      <c r="G20" s="728"/>
      <c r="H20" s="728"/>
      <c r="I20" s="728"/>
      <c r="J20" s="728">
        <v>11307</v>
      </c>
      <c r="K20" s="722"/>
      <c r="L20" s="728"/>
      <c r="M20" s="730"/>
    </row>
    <row r="21" spans="1:13" ht="18" customHeight="1">
      <c r="A21" s="532">
        <v>3222</v>
      </c>
      <c r="B21" s="534" t="s">
        <v>1041</v>
      </c>
      <c r="C21" s="492">
        <v>91806</v>
      </c>
      <c r="D21" s="722">
        <f t="shared" si="0"/>
        <v>91806</v>
      </c>
      <c r="E21" s="727">
        <v>91806</v>
      </c>
      <c r="F21" s="728"/>
      <c r="G21" s="728"/>
      <c r="H21" s="728"/>
      <c r="I21" s="728"/>
      <c r="J21" s="728"/>
      <c r="K21" s="722"/>
      <c r="L21" s="728"/>
      <c r="M21" s="730"/>
    </row>
    <row r="22" spans="1:13" ht="18" customHeight="1">
      <c r="A22" s="532">
        <v>3310</v>
      </c>
      <c r="B22" s="534" t="s">
        <v>869</v>
      </c>
      <c r="C22" s="492">
        <v>6000</v>
      </c>
      <c r="D22" s="722">
        <f t="shared" si="0"/>
        <v>6000</v>
      </c>
      <c r="E22" s="727">
        <v>6000</v>
      </c>
      <c r="F22" s="728"/>
      <c r="G22" s="728"/>
      <c r="H22" s="728"/>
      <c r="I22" s="728"/>
      <c r="J22" s="728"/>
      <c r="K22" s="722"/>
      <c r="L22" s="728"/>
      <c r="M22" s="730"/>
    </row>
    <row r="23" spans="1:13" ht="18" customHeight="1">
      <c r="A23" s="532">
        <v>3322</v>
      </c>
      <c r="B23" s="534" t="s">
        <v>625</v>
      </c>
      <c r="C23" s="492">
        <v>6500</v>
      </c>
      <c r="D23" s="722">
        <f t="shared" si="0"/>
        <v>6500</v>
      </c>
      <c r="E23" s="727">
        <v>6500</v>
      </c>
      <c r="F23" s="728"/>
      <c r="G23" s="728"/>
      <c r="H23" s="728"/>
      <c r="I23" s="728"/>
      <c r="J23" s="728"/>
      <c r="K23" s="722"/>
      <c r="L23" s="728"/>
      <c r="M23" s="730"/>
    </row>
    <row r="24" spans="1:13" ht="18" customHeight="1">
      <c r="A24" s="532">
        <v>3352</v>
      </c>
      <c r="B24" s="534" t="s">
        <v>567</v>
      </c>
      <c r="C24" s="492">
        <v>13195</v>
      </c>
      <c r="D24" s="722">
        <f t="shared" si="0"/>
        <v>13195</v>
      </c>
      <c r="E24" s="727"/>
      <c r="F24" s="728"/>
      <c r="G24" s="728"/>
      <c r="H24" s="728">
        <v>1013</v>
      </c>
      <c r="I24" s="728"/>
      <c r="J24" s="728"/>
      <c r="K24" s="722">
        <v>12182</v>
      </c>
      <c r="L24" s="728"/>
      <c r="M24" s="730"/>
    </row>
    <row r="25" spans="1:13" ht="18" customHeight="1">
      <c r="A25" s="532">
        <v>3355</v>
      </c>
      <c r="B25" s="534" t="s">
        <v>1070</v>
      </c>
      <c r="C25" s="492">
        <v>6710</v>
      </c>
      <c r="D25" s="722">
        <f t="shared" si="0"/>
        <v>6710</v>
      </c>
      <c r="E25" s="727"/>
      <c r="F25" s="728"/>
      <c r="G25" s="728"/>
      <c r="H25" s="728"/>
      <c r="I25" s="728"/>
      <c r="J25" s="728">
        <v>1710</v>
      </c>
      <c r="K25" s="722">
        <v>5000</v>
      </c>
      <c r="L25" s="728"/>
      <c r="M25" s="730"/>
    </row>
    <row r="26" spans="1:13" ht="18" customHeight="1">
      <c r="A26" s="532">
        <v>3356</v>
      </c>
      <c r="B26" s="534" t="s">
        <v>928</v>
      </c>
      <c r="C26" s="492">
        <v>20000</v>
      </c>
      <c r="D26" s="722">
        <f t="shared" si="0"/>
        <v>20000</v>
      </c>
      <c r="E26" s="727"/>
      <c r="F26" s="728"/>
      <c r="G26" s="728"/>
      <c r="H26" s="728"/>
      <c r="I26" s="728"/>
      <c r="J26" s="728"/>
      <c r="K26" s="722">
        <v>20000</v>
      </c>
      <c r="L26" s="728"/>
      <c r="M26" s="730"/>
    </row>
    <row r="27" spans="1:13" ht="18" customHeight="1">
      <c r="A27" s="532">
        <v>3359</v>
      </c>
      <c r="B27" s="740" t="s">
        <v>419</v>
      </c>
      <c r="C27" s="745">
        <v>6557</v>
      </c>
      <c r="D27" s="722">
        <f t="shared" si="0"/>
        <v>6557</v>
      </c>
      <c r="E27" s="727"/>
      <c r="F27" s="728"/>
      <c r="G27" s="728"/>
      <c r="H27" s="728"/>
      <c r="I27" s="728"/>
      <c r="J27" s="728"/>
      <c r="K27" s="722">
        <v>6557</v>
      </c>
      <c r="L27" s="728"/>
      <c r="M27" s="730"/>
    </row>
    <row r="28" spans="1:13" ht="18" customHeight="1">
      <c r="A28" s="532">
        <v>3422</v>
      </c>
      <c r="B28" s="740" t="s">
        <v>632</v>
      </c>
      <c r="C28" s="745">
        <v>30062</v>
      </c>
      <c r="D28" s="722">
        <f t="shared" si="0"/>
        <v>30062</v>
      </c>
      <c r="E28" s="727">
        <v>14751</v>
      </c>
      <c r="F28" s="728"/>
      <c r="G28" s="728"/>
      <c r="H28" s="728"/>
      <c r="I28" s="728"/>
      <c r="J28" s="728"/>
      <c r="K28" s="722">
        <v>15311</v>
      </c>
      <c r="L28" s="728"/>
      <c r="M28" s="730"/>
    </row>
    <row r="29" spans="1:13" ht="18" customHeight="1">
      <c r="A29" s="532">
        <v>3423</v>
      </c>
      <c r="B29" s="740" t="s">
        <v>631</v>
      </c>
      <c r="C29" s="745">
        <v>10580</v>
      </c>
      <c r="D29" s="722">
        <f t="shared" si="0"/>
        <v>10580</v>
      </c>
      <c r="E29" s="748">
        <v>2909</v>
      </c>
      <c r="F29" s="750"/>
      <c r="G29" s="750"/>
      <c r="H29" s="750"/>
      <c r="I29" s="750"/>
      <c r="J29" s="750"/>
      <c r="K29" s="722">
        <v>7671</v>
      </c>
      <c r="L29" s="750"/>
      <c r="M29" s="730"/>
    </row>
    <row r="30" spans="1:13" ht="18" customHeight="1">
      <c r="A30" s="532">
        <v>3424</v>
      </c>
      <c r="B30" s="741" t="s">
        <v>788</v>
      </c>
      <c r="C30" s="746">
        <v>5770</v>
      </c>
      <c r="D30" s="722">
        <f t="shared" si="0"/>
        <v>5770</v>
      </c>
      <c r="E30" s="748">
        <v>214</v>
      </c>
      <c r="F30" s="750"/>
      <c r="G30" s="750"/>
      <c r="H30" s="750"/>
      <c r="I30" s="750"/>
      <c r="J30" s="750"/>
      <c r="K30" s="722">
        <v>5556</v>
      </c>
      <c r="L30" s="750"/>
      <c r="M30" s="730"/>
    </row>
    <row r="31" spans="1:13" ht="18" customHeight="1">
      <c r="A31" s="532">
        <v>3425</v>
      </c>
      <c r="B31" s="741" t="s">
        <v>152</v>
      </c>
      <c r="C31" s="746">
        <v>4200</v>
      </c>
      <c r="D31" s="722">
        <f t="shared" si="0"/>
        <v>4200</v>
      </c>
      <c r="E31" s="723"/>
      <c r="F31" s="724"/>
      <c r="G31" s="724"/>
      <c r="H31" s="724"/>
      <c r="I31" s="724"/>
      <c r="J31" s="724"/>
      <c r="K31" s="722">
        <v>4200</v>
      </c>
      <c r="L31" s="724"/>
      <c r="M31" s="730"/>
    </row>
    <row r="32" spans="1:13" ht="18" customHeight="1">
      <c r="A32" s="532">
        <v>3426</v>
      </c>
      <c r="B32" s="740" t="s">
        <v>1020</v>
      </c>
      <c r="C32" s="745">
        <v>52000</v>
      </c>
      <c r="D32" s="722">
        <f t="shared" si="0"/>
        <v>52000</v>
      </c>
      <c r="E32" s="723">
        <v>10379</v>
      </c>
      <c r="F32" s="724"/>
      <c r="G32" s="724"/>
      <c r="H32" s="724"/>
      <c r="I32" s="724"/>
      <c r="J32" s="724"/>
      <c r="K32" s="722">
        <v>41621</v>
      </c>
      <c r="L32" s="724"/>
      <c r="M32" s="730"/>
    </row>
    <row r="33" spans="1:13" ht="18" customHeight="1">
      <c r="A33" s="532">
        <v>3427</v>
      </c>
      <c r="B33" s="740" t="s">
        <v>153</v>
      </c>
      <c r="C33" s="745">
        <v>14000</v>
      </c>
      <c r="D33" s="722">
        <f t="shared" si="0"/>
        <v>14000</v>
      </c>
      <c r="E33" s="541">
        <v>4837</v>
      </c>
      <c r="F33" s="725"/>
      <c r="G33" s="725"/>
      <c r="H33" s="725"/>
      <c r="I33" s="725"/>
      <c r="J33" s="725"/>
      <c r="K33" s="722">
        <v>9163</v>
      </c>
      <c r="L33" s="725"/>
      <c r="M33" s="730"/>
    </row>
    <row r="34" spans="1:13" ht="18" customHeight="1">
      <c r="A34" s="532">
        <v>3921</v>
      </c>
      <c r="B34" s="535" t="s">
        <v>1086</v>
      </c>
      <c r="C34" s="536">
        <v>6000</v>
      </c>
      <c r="D34" s="722">
        <f t="shared" si="0"/>
        <v>6000</v>
      </c>
      <c r="E34" s="541"/>
      <c r="F34" s="725"/>
      <c r="G34" s="725"/>
      <c r="H34" s="725"/>
      <c r="I34" s="725"/>
      <c r="J34" s="725"/>
      <c r="K34" s="722">
        <v>6000</v>
      </c>
      <c r="L34" s="725"/>
      <c r="M34" s="730"/>
    </row>
    <row r="35" spans="1:13" ht="18" customHeight="1">
      <c r="A35" s="532">
        <v>3922</v>
      </c>
      <c r="B35" s="535" t="s">
        <v>1087</v>
      </c>
      <c r="C35" s="536">
        <v>5000</v>
      </c>
      <c r="D35" s="722">
        <f t="shared" si="0"/>
        <v>5000</v>
      </c>
      <c r="E35" s="541"/>
      <c r="F35" s="725"/>
      <c r="G35" s="725"/>
      <c r="H35" s="725"/>
      <c r="I35" s="725"/>
      <c r="J35" s="725"/>
      <c r="K35" s="722">
        <v>5000</v>
      </c>
      <c r="L35" s="725"/>
      <c r="M35" s="730"/>
    </row>
    <row r="36" spans="1:13" ht="18" customHeight="1">
      <c r="A36" s="532">
        <v>3924</v>
      </c>
      <c r="B36" s="535" t="s">
        <v>840</v>
      </c>
      <c r="C36" s="536">
        <v>5000</v>
      </c>
      <c r="D36" s="722">
        <f t="shared" si="0"/>
        <v>5000</v>
      </c>
      <c r="E36" s="541"/>
      <c r="F36" s="725"/>
      <c r="G36" s="725"/>
      <c r="H36" s="725"/>
      <c r="I36" s="725"/>
      <c r="J36" s="725">
        <v>3000</v>
      </c>
      <c r="K36" s="722">
        <v>2000</v>
      </c>
      <c r="L36" s="725"/>
      <c r="M36" s="730"/>
    </row>
    <row r="37" spans="1:13" ht="18" customHeight="1">
      <c r="A37" s="532">
        <v>3925</v>
      </c>
      <c r="B37" s="535" t="s">
        <v>25</v>
      </c>
      <c r="C37" s="536">
        <v>284300</v>
      </c>
      <c r="D37" s="722">
        <f t="shared" si="0"/>
        <v>284300</v>
      </c>
      <c r="E37" s="541">
        <v>284300</v>
      </c>
      <c r="F37" s="725"/>
      <c r="G37" s="725"/>
      <c r="H37" s="725"/>
      <c r="I37" s="725"/>
      <c r="J37" s="725"/>
      <c r="K37" s="722"/>
      <c r="L37" s="725"/>
      <c r="M37" s="730"/>
    </row>
    <row r="38" spans="1:13" ht="18" customHeight="1">
      <c r="A38" s="532">
        <v>3926</v>
      </c>
      <c r="B38" s="535" t="s">
        <v>411</v>
      </c>
      <c r="C38" s="536">
        <v>2000</v>
      </c>
      <c r="D38" s="722">
        <f t="shared" si="0"/>
        <v>2000</v>
      </c>
      <c r="E38" s="541">
        <v>2000</v>
      </c>
      <c r="F38" s="725"/>
      <c r="G38" s="725"/>
      <c r="H38" s="725"/>
      <c r="I38" s="725"/>
      <c r="J38" s="725"/>
      <c r="K38" s="722"/>
      <c r="L38" s="725"/>
      <c r="M38" s="730"/>
    </row>
    <row r="39" spans="1:13" ht="18" customHeight="1">
      <c r="A39" s="532">
        <v>3927</v>
      </c>
      <c r="B39" s="535" t="s">
        <v>412</v>
      </c>
      <c r="C39" s="536">
        <v>3238</v>
      </c>
      <c r="D39" s="722">
        <f t="shared" si="0"/>
        <v>3238</v>
      </c>
      <c r="E39" s="541"/>
      <c r="F39" s="725"/>
      <c r="G39" s="725"/>
      <c r="H39" s="725"/>
      <c r="I39" s="725"/>
      <c r="J39" s="725"/>
      <c r="K39" s="722">
        <v>3238</v>
      </c>
      <c r="L39" s="725"/>
      <c r="M39" s="730"/>
    </row>
    <row r="40" spans="1:13" ht="18" customHeight="1">
      <c r="A40" s="532">
        <v>3941</v>
      </c>
      <c r="B40" s="742" t="s">
        <v>1090</v>
      </c>
      <c r="C40" s="536">
        <v>185892</v>
      </c>
      <c r="D40" s="722">
        <f t="shared" si="0"/>
        <v>185892</v>
      </c>
      <c r="E40" s="541">
        <v>107100</v>
      </c>
      <c r="F40" s="725"/>
      <c r="G40" s="725"/>
      <c r="H40" s="725"/>
      <c r="I40" s="725"/>
      <c r="J40" s="725"/>
      <c r="K40" s="722">
        <v>78792</v>
      </c>
      <c r="L40" s="725"/>
      <c r="M40" s="730"/>
    </row>
    <row r="41" spans="1:13" ht="18" customHeight="1">
      <c r="A41" s="532">
        <v>3942</v>
      </c>
      <c r="B41" s="535" t="s">
        <v>1091</v>
      </c>
      <c r="C41" s="536">
        <v>137000</v>
      </c>
      <c r="D41" s="722">
        <f t="shared" si="0"/>
        <v>137000</v>
      </c>
      <c r="E41" s="541">
        <v>68500</v>
      </c>
      <c r="F41" s="725"/>
      <c r="G41" s="725"/>
      <c r="H41" s="725"/>
      <c r="I41" s="725"/>
      <c r="J41" s="725"/>
      <c r="K41" s="722">
        <v>68500</v>
      </c>
      <c r="L41" s="725"/>
      <c r="M41" s="730"/>
    </row>
    <row r="42" spans="1:13" ht="18" customHeight="1">
      <c r="A42" s="532">
        <v>3943</v>
      </c>
      <c r="B42" s="535" t="s">
        <v>392</v>
      </c>
      <c r="C42" s="536">
        <v>60000</v>
      </c>
      <c r="D42" s="722">
        <f t="shared" si="0"/>
        <v>60000</v>
      </c>
      <c r="E42" s="541">
        <v>12509</v>
      </c>
      <c r="F42" s="725"/>
      <c r="G42" s="725"/>
      <c r="H42" s="725"/>
      <c r="I42" s="725"/>
      <c r="J42" s="725"/>
      <c r="K42" s="722">
        <v>47491</v>
      </c>
      <c r="L42" s="725"/>
      <c r="M42" s="730"/>
    </row>
    <row r="43" spans="1:13" ht="18" customHeight="1">
      <c r="A43" s="541">
        <v>3971</v>
      </c>
      <c r="B43" s="743" t="s">
        <v>1019</v>
      </c>
      <c r="C43" s="536">
        <v>5462</v>
      </c>
      <c r="D43" s="722">
        <f t="shared" si="0"/>
        <v>5462</v>
      </c>
      <c r="E43" s="541"/>
      <c r="F43" s="725"/>
      <c r="G43" s="725"/>
      <c r="H43" s="725"/>
      <c r="I43" s="725"/>
      <c r="J43" s="725"/>
      <c r="K43" s="722">
        <v>5462</v>
      </c>
      <c r="L43" s="725"/>
      <c r="M43" s="730"/>
    </row>
    <row r="44" spans="1:13" ht="18" customHeight="1">
      <c r="A44" s="541">
        <v>4033</v>
      </c>
      <c r="B44" s="537" t="s">
        <v>769</v>
      </c>
      <c r="C44" s="536">
        <v>20239</v>
      </c>
      <c r="D44" s="722">
        <f t="shared" si="0"/>
        <v>20239</v>
      </c>
      <c r="E44" s="541"/>
      <c r="F44" s="725"/>
      <c r="G44" s="725"/>
      <c r="H44" s="725"/>
      <c r="I44" s="725"/>
      <c r="J44" s="725"/>
      <c r="K44" s="722">
        <v>20239</v>
      </c>
      <c r="L44" s="725"/>
      <c r="M44" s="730"/>
    </row>
    <row r="45" spans="1:13" ht="18" customHeight="1">
      <c r="A45" s="541">
        <v>4132</v>
      </c>
      <c r="B45" s="537" t="s">
        <v>13</v>
      </c>
      <c r="C45" s="536">
        <v>35676</v>
      </c>
      <c r="D45" s="722">
        <f t="shared" si="0"/>
        <v>35676</v>
      </c>
      <c r="E45" s="541"/>
      <c r="F45" s="725"/>
      <c r="G45" s="725"/>
      <c r="H45" s="725"/>
      <c r="I45" s="725"/>
      <c r="J45" s="725">
        <v>8584</v>
      </c>
      <c r="K45" s="722">
        <v>27092</v>
      </c>
      <c r="L45" s="725"/>
      <c r="M45" s="730"/>
    </row>
    <row r="46" spans="1:13" ht="18" customHeight="1">
      <c r="A46" s="541">
        <v>4134</v>
      </c>
      <c r="B46" s="537" t="s">
        <v>650</v>
      </c>
      <c r="C46" s="536">
        <v>235886</v>
      </c>
      <c r="D46" s="722">
        <f t="shared" si="0"/>
        <v>235886</v>
      </c>
      <c r="E46" s="541">
        <v>49517</v>
      </c>
      <c r="F46" s="725"/>
      <c r="G46" s="725"/>
      <c r="H46" s="725"/>
      <c r="I46" s="725"/>
      <c r="J46" s="725">
        <v>83861</v>
      </c>
      <c r="K46" s="722">
        <v>62508</v>
      </c>
      <c r="L46" s="725"/>
      <c r="M46" s="734">
        <v>40000</v>
      </c>
    </row>
    <row r="47" spans="1:13" ht="18" customHeight="1">
      <c r="A47" s="541">
        <v>5041</v>
      </c>
      <c r="B47" s="537" t="s">
        <v>781</v>
      </c>
      <c r="C47" s="536">
        <v>423362</v>
      </c>
      <c r="D47" s="722">
        <f t="shared" si="0"/>
        <v>423362</v>
      </c>
      <c r="E47" s="541"/>
      <c r="F47" s="725"/>
      <c r="G47" s="725">
        <v>173352</v>
      </c>
      <c r="H47" s="725"/>
      <c r="I47" s="725"/>
      <c r="J47" s="725"/>
      <c r="K47" s="722">
        <v>249561</v>
      </c>
      <c r="L47" s="725">
        <v>449</v>
      </c>
      <c r="M47" s="730"/>
    </row>
    <row r="48" spans="1:13" ht="18" customHeight="1">
      <c r="A48" s="541">
        <v>5038</v>
      </c>
      <c r="B48" s="537" t="s">
        <v>747</v>
      </c>
      <c r="C48" s="536">
        <v>599528</v>
      </c>
      <c r="D48" s="722">
        <f t="shared" si="0"/>
        <v>599528</v>
      </c>
      <c r="E48" s="541"/>
      <c r="F48" s="725"/>
      <c r="G48" s="725">
        <v>599528</v>
      </c>
      <c r="H48" s="725"/>
      <c r="I48" s="725"/>
      <c r="J48" s="725"/>
      <c r="K48" s="722"/>
      <c r="L48" s="725"/>
      <c r="M48" s="730"/>
    </row>
    <row r="49" spans="1:13" ht="18" customHeight="1">
      <c r="A49" s="541">
        <v>6027</v>
      </c>
      <c r="B49" s="537" t="s">
        <v>519</v>
      </c>
      <c r="C49" s="536"/>
      <c r="D49" s="722">
        <f t="shared" si="0"/>
        <v>0</v>
      </c>
      <c r="E49" s="541"/>
      <c r="F49" s="725"/>
      <c r="G49" s="725"/>
      <c r="H49" s="725"/>
      <c r="I49" s="725"/>
      <c r="J49" s="725"/>
      <c r="K49" s="722"/>
      <c r="L49" s="725"/>
      <c r="M49" s="731"/>
    </row>
    <row r="50" spans="1:13" ht="18" customHeight="1">
      <c r="A50" s="541">
        <v>3223</v>
      </c>
      <c r="B50" s="537" t="s">
        <v>315</v>
      </c>
      <c r="C50" s="536">
        <v>26415</v>
      </c>
      <c r="D50" s="722">
        <f t="shared" si="0"/>
        <v>26415</v>
      </c>
      <c r="E50" s="541"/>
      <c r="F50" s="725"/>
      <c r="G50" s="725"/>
      <c r="H50" s="725"/>
      <c r="I50" s="725"/>
      <c r="J50" s="725"/>
      <c r="K50" s="722">
        <v>26415</v>
      </c>
      <c r="L50" s="725"/>
      <c r="M50" s="731"/>
    </row>
    <row r="51" spans="1:13" ht="21" customHeight="1">
      <c r="A51" s="488"/>
      <c r="B51" s="732" t="s">
        <v>646</v>
      </c>
      <c r="C51" s="733">
        <f>SUM(C7:C50)</f>
        <v>2598863</v>
      </c>
      <c r="D51" s="733">
        <f>SUM(D7:D50)</f>
        <v>2598863</v>
      </c>
      <c r="E51" s="733">
        <f>SUM(E7:E50)</f>
        <v>931103</v>
      </c>
      <c r="F51" s="733">
        <f aca="true" t="shared" si="1" ref="F51:L51">SUM(F17:F50)</f>
        <v>0</v>
      </c>
      <c r="G51" s="733">
        <f t="shared" si="1"/>
        <v>772880</v>
      </c>
      <c r="H51" s="733">
        <f t="shared" si="1"/>
        <v>1013</v>
      </c>
      <c r="I51" s="733">
        <f t="shared" si="1"/>
        <v>0</v>
      </c>
      <c r="J51" s="733">
        <f t="shared" si="1"/>
        <v>108462</v>
      </c>
      <c r="K51" s="733">
        <f>SUM(K7:K50)</f>
        <v>739956</v>
      </c>
      <c r="L51" s="733">
        <f t="shared" si="1"/>
        <v>449</v>
      </c>
      <c r="M51" s="733">
        <f>SUM(M7:M50)</f>
        <v>45000</v>
      </c>
    </row>
  </sheetData>
  <mergeCells count="11">
    <mergeCell ref="F5:G5"/>
    <mergeCell ref="H5:I5"/>
    <mergeCell ref="J5:J6"/>
    <mergeCell ref="K5:L5"/>
    <mergeCell ref="A1:M1"/>
    <mergeCell ref="M5:M6"/>
    <mergeCell ref="B2:L2"/>
    <mergeCell ref="B3:L3"/>
    <mergeCell ref="B5:B6"/>
    <mergeCell ref="D5:D6"/>
    <mergeCell ref="C5:C6"/>
  </mergeCells>
  <printOptions/>
  <pageMargins left="1.1811023622047245" right="0.7874015748031497" top="0.1968503937007874" bottom="0.1968503937007874" header="0.5118110236220472" footer="0"/>
  <pageSetup firstPageNumber="61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workbookViewId="0" topLeftCell="A1">
      <selection activeCell="B14" sqref="B14"/>
    </sheetView>
  </sheetViews>
  <sheetFormatPr defaultColWidth="9.00390625" defaultRowHeight="12.75"/>
  <cols>
    <col min="2" max="2" width="45.00390625" style="0" customWidth="1"/>
    <col min="3" max="4" width="13.7539062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273" t="s">
        <v>755</v>
      </c>
      <c r="C3" s="1273"/>
      <c r="D3" s="1273"/>
      <c r="E3" s="1273"/>
      <c r="F3" s="1273"/>
      <c r="G3" s="1273"/>
    </row>
    <row r="4" spans="2:6" ht="18.75">
      <c r="B4" s="1272" t="s">
        <v>1008</v>
      </c>
      <c r="C4" s="1272"/>
      <c r="D4" s="1272"/>
      <c r="E4" s="1272"/>
      <c r="F4" s="1272"/>
    </row>
    <row r="5" spans="2:6" ht="18.75">
      <c r="B5" s="1272" t="s">
        <v>255</v>
      </c>
      <c r="C5" s="1272"/>
      <c r="D5" s="1272"/>
      <c r="E5" s="1272"/>
      <c r="F5" s="1272"/>
    </row>
    <row r="6" spans="2:6" ht="18.75">
      <c r="B6" s="929"/>
      <c r="C6" s="929"/>
      <c r="D6" s="929"/>
      <c r="E6" s="929"/>
      <c r="F6" s="929"/>
    </row>
    <row r="7" spans="2:7" ht="12.75">
      <c r="B7" s="930"/>
      <c r="C7" s="930"/>
      <c r="D7" s="930"/>
      <c r="E7" s="930"/>
      <c r="F7" s="930"/>
      <c r="G7" s="931" t="s">
        <v>286</v>
      </c>
    </row>
    <row r="8" spans="2:7" ht="132.75" customHeight="1">
      <c r="B8" s="932" t="s">
        <v>1009</v>
      </c>
      <c r="C8" s="1270" t="s">
        <v>761</v>
      </c>
      <c r="D8" s="932" t="s">
        <v>383</v>
      </c>
      <c r="E8" s="932" t="s">
        <v>1010</v>
      </c>
      <c r="F8" s="932" t="s">
        <v>1011</v>
      </c>
      <c r="G8" s="472" t="s">
        <v>1012</v>
      </c>
    </row>
    <row r="9" spans="2:7" ht="14.25">
      <c r="B9" s="932" t="s">
        <v>745</v>
      </c>
      <c r="C9" s="1271"/>
      <c r="D9" s="932"/>
      <c r="E9" s="932"/>
      <c r="F9" s="932"/>
      <c r="G9" s="472"/>
    </row>
    <row r="10" spans="2:7" ht="23.25" customHeight="1">
      <c r="B10" s="933" t="s">
        <v>1013</v>
      </c>
      <c r="C10" s="1050">
        <v>156220</v>
      </c>
      <c r="D10" s="1050">
        <f>SUM(E10:G10)</f>
        <v>156220</v>
      </c>
      <c r="E10" s="933"/>
      <c r="F10" s="933"/>
      <c r="G10" s="934">
        <v>156220</v>
      </c>
    </row>
    <row r="11" spans="2:7" ht="18" customHeight="1">
      <c r="B11" s="933"/>
      <c r="C11" s="933"/>
      <c r="D11" s="933"/>
      <c r="E11" s="933"/>
      <c r="F11" s="933"/>
      <c r="G11" s="935"/>
    </row>
    <row r="12" spans="2:7" ht="23.25" customHeight="1">
      <c r="B12" s="936" t="s">
        <v>646</v>
      </c>
      <c r="C12" s="937">
        <f>SUM(C10:C11)</f>
        <v>156220</v>
      </c>
      <c r="D12" s="937">
        <f>SUM(D10:D11)</f>
        <v>156220</v>
      </c>
      <c r="E12" s="936"/>
      <c r="F12" s="936"/>
      <c r="G12" s="938">
        <f>SUM(G10:G11)</f>
        <v>156220</v>
      </c>
    </row>
  </sheetData>
  <mergeCells count="4">
    <mergeCell ref="B4:F4"/>
    <mergeCell ref="B5:F5"/>
    <mergeCell ref="B3:G3"/>
    <mergeCell ref="C8:C9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53"/>
  <sheetViews>
    <sheetView zoomScale="90" zoomScaleNormal="90" workbookViewId="0" topLeftCell="B20">
      <selection activeCell="N46" sqref="N46:N47"/>
    </sheetView>
  </sheetViews>
  <sheetFormatPr defaultColWidth="9.00390625" defaultRowHeight="12.75"/>
  <cols>
    <col min="1" max="1" width="9.125" style="1077" customWidth="1"/>
    <col min="2" max="2" width="21.00390625" style="1077" customWidth="1"/>
    <col min="3" max="3" width="9.75390625" style="1077" customWidth="1"/>
    <col min="4" max="4" width="10.00390625" style="1077" customWidth="1"/>
    <col min="5" max="8" width="8.75390625" style="1077" customWidth="1"/>
    <col min="9" max="9" width="9.875" style="1077" customWidth="1"/>
    <col min="10" max="11" width="10.00390625" style="1077" customWidth="1"/>
    <col min="12" max="12" width="10.25390625" style="1077" customWidth="1"/>
    <col min="13" max="13" width="10.75390625" style="1077" customWidth="1"/>
    <col min="14" max="14" width="9.75390625" style="1077" customWidth="1"/>
    <col min="15" max="15" width="10.25390625" style="1077" customWidth="1"/>
    <col min="16" max="16384" width="9.125" style="1077" customWidth="1"/>
  </cols>
  <sheetData>
    <row r="1" spans="1:15" ht="12.75">
      <c r="A1" s="1283" t="s">
        <v>466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</row>
    <row r="2" spans="1:15" ht="12.75">
      <c r="A2" s="1283" t="s">
        <v>467</v>
      </c>
      <c r="B2" s="1284"/>
      <c r="C2" s="1284"/>
      <c r="D2" s="1284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</row>
    <row r="3" spans="1:15" ht="13.5" thickBot="1">
      <c r="A3" s="1078"/>
      <c r="B3" s="1078"/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9" t="s">
        <v>705</v>
      </c>
    </row>
    <row r="4" spans="1:15" ht="15" customHeight="1" thickBot="1">
      <c r="A4" s="1285" t="s">
        <v>667</v>
      </c>
      <c r="B4" s="1286"/>
      <c r="C4" s="1080" t="s">
        <v>468</v>
      </c>
      <c r="D4" s="1080" t="s">
        <v>469</v>
      </c>
      <c r="E4" s="1080" t="s">
        <v>470</v>
      </c>
      <c r="F4" s="1080" t="s">
        <v>471</v>
      </c>
      <c r="G4" s="1080" t="s">
        <v>472</v>
      </c>
      <c r="H4" s="1080" t="s">
        <v>473</v>
      </c>
      <c r="I4" s="1080" t="s">
        <v>474</v>
      </c>
      <c r="J4" s="1080" t="s">
        <v>475</v>
      </c>
      <c r="K4" s="1080" t="s">
        <v>476</v>
      </c>
      <c r="L4" s="1080" t="s">
        <v>477</v>
      </c>
      <c r="M4" s="1080" t="s">
        <v>478</v>
      </c>
      <c r="N4" s="1080" t="s">
        <v>479</v>
      </c>
      <c r="O4" s="1080" t="s">
        <v>697</v>
      </c>
    </row>
    <row r="5" spans="1:15" ht="15" customHeight="1" thickBot="1">
      <c r="A5" s="1081" t="s">
        <v>693</v>
      </c>
      <c r="B5" s="1082"/>
      <c r="C5" s="1083"/>
      <c r="D5" s="1083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8"/>
    </row>
    <row r="6" spans="1:15" ht="12" customHeight="1">
      <c r="A6" s="1287" t="s">
        <v>480</v>
      </c>
      <c r="B6" s="1288"/>
      <c r="C6" s="1282">
        <v>152471</v>
      </c>
      <c r="D6" s="1282">
        <v>147471</v>
      </c>
      <c r="E6" s="1282">
        <v>147471</v>
      </c>
      <c r="F6" s="1282">
        <v>82746</v>
      </c>
      <c r="G6" s="1282">
        <v>281078</v>
      </c>
      <c r="H6" s="1282">
        <v>274617</v>
      </c>
      <c r="I6" s="1282">
        <v>274617</v>
      </c>
      <c r="J6" s="1282">
        <v>274617</v>
      </c>
      <c r="K6" s="1282">
        <v>479413</v>
      </c>
      <c r="L6" s="1282">
        <v>338670</v>
      </c>
      <c r="M6" s="1282">
        <v>281079</v>
      </c>
      <c r="N6" s="1282">
        <v>281078</v>
      </c>
      <c r="O6" s="1291">
        <f>SUM(C6:N7)</f>
        <v>3015328</v>
      </c>
    </row>
    <row r="7" spans="1:15" ht="12" customHeight="1">
      <c r="A7" s="1289"/>
      <c r="B7" s="1290"/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7"/>
    </row>
    <row r="8" spans="1:15" ht="12" customHeight="1">
      <c r="A8" s="1278" t="s">
        <v>481</v>
      </c>
      <c r="B8" s="1292"/>
      <c r="C8" s="1274">
        <v>204000</v>
      </c>
      <c r="D8" s="1274">
        <v>224719</v>
      </c>
      <c r="E8" s="1274">
        <v>1318697</v>
      </c>
      <c r="F8" s="1274">
        <v>1216285</v>
      </c>
      <c r="G8" s="1274">
        <v>465088</v>
      </c>
      <c r="H8" s="1274">
        <v>209284</v>
      </c>
      <c r="I8" s="1274">
        <v>220000</v>
      </c>
      <c r="J8" s="1274">
        <v>185915</v>
      </c>
      <c r="K8" s="1274">
        <v>1160824</v>
      </c>
      <c r="L8" s="1274">
        <v>1230227</v>
      </c>
      <c r="M8" s="1274">
        <v>326118</v>
      </c>
      <c r="N8" s="1274">
        <v>388299</v>
      </c>
      <c r="O8" s="1276">
        <f>SUM(C8:N8)</f>
        <v>7149456</v>
      </c>
    </row>
    <row r="9" spans="1:15" ht="15.75" customHeight="1">
      <c r="A9" s="1289"/>
      <c r="B9" s="1290"/>
      <c r="C9" s="1275"/>
      <c r="D9" s="1275"/>
      <c r="E9" s="1275"/>
      <c r="F9" s="1275"/>
      <c r="G9" s="1275"/>
      <c r="H9" s="1275"/>
      <c r="I9" s="1275"/>
      <c r="J9" s="1275"/>
      <c r="K9" s="1275"/>
      <c r="L9" s="1275"/>
      <c r="M9" s="1275"/>
      <c r="N9" s="1275"/>
      <c r="O9" s="1277"/>
    </row>
    <row r="10" spans="1:15" ht="17.25" customHeight="1">
      <c r="A10" s="1278" t="s">
        <v>482</v>
      </c>
      <c r="B10" s="1279"/>
      <c r="C10" s="1274">
        <v>108598</v>
      </c>
      <c r="D10" s="1274">
        <v>361899</v>
      </c>
      <c r="E10" s="1274">
        <v>361899</v>
      </c>
      <c r="F10" s="1274">
        <v>251707</v>
      </c>
      <c r="G10" s="1274">
        <v>233911</v>
      </c>
      <c r="H10" s="1274">
        <v>133881</v>
      </c>
      <c r="I10" s="1274">
        <v>247903</v>
      </c>
      <c r="J10" s="1274">
        <v>108598</v>
      </c>
      <c r="K10" s="1274">
        <v>108598</v>
      </c>
      <c r="L10" s="1274">
        <v>108598</v>
      </c>
      <c r="M10" s="1274">
        <v>108598</v>
      </c>
      <c r="N10" s="1274">
        <v>108591</v>
      </c>
      <c r="O10" s="1276">
        <f>SUM(C10:N10)</f>
        <v>2242781</v>
      </c>
    </row>
    <row r="11" spans="1:15" ht="22.5" customHeight="1">
      <c r="A11" s="1280"/>
      <c r="B11" s="1281"/>
      <c r="C11" s="1275"/>
      <c r="D11" s="1275"/>
      <c r="E11" s="1275"/>
      <c r="F11" s="1275"/>
      <c r="G11" s="1275"/>
      <c r="H11" s="1275"/>
      <c r="I11" s="1275"/>
      <c r="J11" s="1275"/>
      <c r="K11" s="1275"/>
      <c r="L11" s="1275"/>
      <c r="M11" s="1275"/>
      <c r="N11" s="1275"/>
      <c r="O11" s="1277"/>
    </row>
    <row r="12" spans="1:15" ht="20.25" customHeight="1">
      <c r="A12" s="1278" t="s">
        <v>501</v>
      </c>
      <c r="B12" s="1279"/>
      <c r="C12" s="1274"/>
      <c r="D12" s="1274"/>
      <c r="E12" s="1274"/>
      <c r="F12" s="1274"/>
      <c r="G12" s="1274"/>
      <c r="H12" s="1274">
        <v>30100</v>
      </c>
      <c r="I12" s="1274"/>
      <c r="J12" s="1274"/>
      <c r="K12" s="1274"/>
      <c r="L12" s="1274"/>
      <c r="M12" s="1274"/>
      <c r="N12" s="1274"/>
      <c r="O12" s="1276">
        <f>SUM(C12:N12)</f>
        <v>30100</v>
      </c>
    </row>
    <row r="13" spans="1:15" ht="15" customHeight="1">
      <c r="A13" s="1280"/>
      <c r="B13" s="1281"/>
      <c r="C13" s="1275"/>
      <c r="D13" s="1275"/>
      <c r="E13" s="1275"/>
      <c r="F13" s="1275"/>
      <c r="G13" s="1275"/>
      <c r="H13" s="1275"/>
      <c r="I13" s="1275"/>
      <c r="J13" s="1275"/>
      <c r="K13" s="1275"/>
      <c r="L13" s="1275"/>
      <c r="M13" s="1275"/>
      <c r="N13" s="1275"/>
      <c r="O13" s="1277"/>
    </row>
    <row r="14" spans="1:15" ht="14.25" customHeight="1">
      <c r="A14" s="1293" t="s">
        <v>483</v>
      </c>
      <c r="B14" s="1279"/>
      <c r="C14" s="1274">
        <v>118000</v>
      </c>
      <c r="D14" s="1274">
        <v>15000</v>
      </c>
      <c r="E14" s="1274">
        <v>15000</v>
      </c>
      <c r="F14" s="1274"/>
      <c r="G14" s="1274">
        <v>55180</v>
      </c>
      <c r="H14" s="1274">
        <v>189538</v>
      </c>
      <c r="I14" s="1274">
        <v>39538</v>
      </c>
      <c r="J14" s="1274">
        <v>39538</v>
      </c>
      <c r="K14" s="1274">
        <v>168723</v>
      </c>
      <c r="L14" s="1274">
        <v>76186</v>
      </c>
      <c r="M14" s="1274">
        <v>59162</v>
      </c>
      <c r="N14" s="1274">
        <v>64248</v>
      </c>
      <c r="O14" s="1276">
        <f>SUM(C14:N14)</f>
        <v>840113</v>
      </c>
    </row>
    <row r="15" spans="1:15" ht="14.25" customHeight="1">
      <c r="A15" s="1280"/>
      <c r="B15" s="1281"/>
      <c r="C15" s="1275"/>
      <c r="D15" s="1275"/>
      <c r="E15" s="1275"/>
      <c r="F15" s="1275"/>
      <c r="G15" s="1275"/>
      <c r="H15" s="1275"/>
      <c r="I15" s="1275"/>
      <c r="J15" s="1275"/>
      <c r="K15" s="1275"/>
      <c r="L15" s="1275"/>
      <c r="M15" s="1275"/>
      <c r="N15" s="1275"/>
      <c r="O15" s="1277"/>
    </row>
    <row r="16" spans="1:15" ht="12" customHeight="1">
      <c r="A16" s="1293" t="s">
        <v>502</v>
      </c>
      <c r="B16" s="1279"/>
      <c r="C16" s="1274"/>
      <c r="D16" s="1274">
        <v>69900</v>
      </c>
      <c r="E16" s="1274">
        <v>171000</v>
      </c>
      <c r="F16" s="1274"/>
      <c r="G16" s="1274">
        <v>200000</v>
      </c>
      <c r="H16" s="1274">
        <v>405479</v>
      </c>
      <c r="I16" s="1274">
        <v>145218</v>
      </c>
      <c r="J16" s="1274">
        <v>176929</v>
      </c>
      <c r="K16" s="1274">
        <v>396528</v>
      </c>
      <c r="L16" s="1274">
        <v>400579</v>
      </c>
      <c r="M16" s="1274">
        <v>327218</v>
      </c>
      <c r="N16" s="1274">
        <v>609739</v>
      </c>
      <c r="O16" s="1276">
        <f>SUM(C16:N16)</f>
        <v>2902590</v>
      </c>
    </row>
    <row r="17" spans="1:15" ht="17.25" customHeight="1">
      <c r="A17" s="1280"/>
      <c r="B17" s="1281"/>
      <c r="C17" s="1275"/>
      <c r="D17" s="1275"/>
      <c r="E17" s="1275"/>
      <c r="F17" s="1275"/>
      <c r="G17" s="1275"/>
      <c r="H17" s="1275"/>
      <c r="I17" s="1275"/>
      <c r="J17" s="1275"/>
      <c r="K17" s="1275"/>
      <c r="L17" s="1275"/>
      <c r="M17" s="1275"/>
      <c r="N17" s="1275"/>
      <c r="O17" s="1277"/>
    </row>
    <row r="18" spans="1:15" ht="14.25" customHeight="1">
      <c r="A18" s="1293" t="s">
        <v>484</v>
      </c>
      <c r="B18" s="1279"/>
      <c r="C18" s="1274">
        <v>124267</v>
      </c>
      <c r="D18" s="1274">
        <v>124267</v>
      </c>
      <c r="E18" s="1274">
        <v>450000</v>
      </c>
      <c r="F18" s="1274">
        <v>400000</v>
      </c>
      <c r="G18" s="1274">
        <v>153769</v>
      </c>
      <c r="H18" s="1274"/>
      <c r="I18" s="1274"/>
      <c r="J18" s="1274"/>
      <c r="K18" s="1274"/>
      <c r="L18" s="1274"/>
      <c r="M18" s="1274"/>
      <c r="N18" s="1274"/>
      <c r="O18" s="1276">
        <f>SUM(C18:N18)</f>
        <v>1252303</v>
      </c>
    </row>
    <row r="19" spans="1:15" ht="14.25" customHeight="1">
      <c r="A19" s="1280"/>
      <c r="B19" s="1281"/>
      <c r="C19" s="1275"/>
      <c r="D19" s="1275"/>
      <c r="E19" s="1275"/>
      <c r="F19" s="1275"/>
      <c r="G19" s="1275"/>
      <c r="H19" s="1275"/>
      <c r="I19" s="1275"/>
      <c r="J19" s="1275"/>
      <c r="K19" s="1275"/>
      <c r="L19" s="1275"/>
      <c r="M19" s="1275"/>
      <c r="N19" s="1275"/>
      <c r="O19" s="1277"/>
    </row>
    <row r="20" spans="1:15" ht="14.25" customHeight="1">
      <c r="A20" s="1293" t="s">
        <v>485</v>
      </c>
      <c r="B20" s="1279"/>
      <c r="C20" s="1274">
        <v>3000</v>
      </c>
      <c r="D20" s="1274">
        <v>3000</v>
      </c>
      <c r="E20" s="1274">
        <v>3000</v>
      </c>
      <c r="F20" s="1274">
        <v>3000</v>
      </c>
      <c r="G20" s="1274">
        <v>3000</v>
      </c>
      <c r="H20" s="1274">
        <v>3000</v>
      </c>
      <c r="I20" s="1274">
        <v>3000</v>
      </c>
      <c r="J20" s="1274">
        <v>3000</v>
      </c>
      <c r="K20" s="1274">
        <v>32000</v>
      </c>
      <c r="L20" s="1274">
        <v>3000</v>
      </c>
      <c r="M20" s="1274">
        <v>3000</v>
      </c>
      <c r="N20" s="1274">
        <v>3000</v>
      </c>
      <c r="O20" s="1276">
        <f>SUM(C20:N20)</f>
        <v>65000</v>
      </c>
    </row>
    <row r="21" spans="1:15" ht="14.25" customHeight="1">
      <c r="A21" s="1280"/>
      <c r="B21" s="1281"/>
      <c r="C21" s="1275"/>
      <c r="D21" s="1275"/>
      <c r="E21" s="1275"/>
      <c r="F21" s="1275"/>
      <c r="G21" s="1275"/>
      <c r="H21" s="1275"/>
      <c r="I21" s="1275"/>
      <c r="J21" s="1275"/>
      <c r="K21" s="1275"/>
      <c r="L21" s="1275"/>
      <c r="M21" s="1275"/>
      <c r="N21" s="1275"/>
      <c r="O21" s="1277"/>
    </row>
    <row r="22" spans="1:15" ht="14.25" customHeight="1">
      <c r="A22" s="1293" t="s">
        <v>486</v>
      </c>
      <c r="B22" s="1279"/>
      <c r="C22" s="1274"/>
      <c r="D22" s="1274"/>
      <c r="E22" s="1274"/>
      <c r="F22" s="1274"/>
      <c r="G22" s="1274"/>
      <c r="H22" s="1274"/>
      <c r="I22" s="1274"/>
      <c r="J22" s="1274"/>
      <c r="K22" s="1274"/>
      <c r="L22" s="1274">
        <v>420000</v>
      </c>
      <c r="M22" s="1274"/>
      <c r="N22" s="1274"/>
      <c r="O22" s="1276">
        <f>SUM(C22:N22)</f>
        <v>420000</v>
      </c>
    </row>
    <row r="23" spans="1:15" ht="14.25" customHeight="1" thickBot="1">
      <c r="A23" s="1298"/>
      <c r="B23" s="1299"/>
      <c r="C23" s="1300"/>
      <c r="D23" s="1300"/>
      <c r="E23" s="1300"/>
      <c r="F23" s="1300"/>
      <c r="G23" s="1300"/>
      <c r="H23" s="1300"/>
      <c r="I23" s="1300"/>
      <c r="J23" s="1300"/>
      <c r="K23" s="1300"/>
      <c r="L23" s="1300"/>
      <c r="M23" s="1300"/>
      <c r="N23" s="1300"/>
      <c r="O23" s="1301"/>
    </row>
    <row r="24" spans="1:15" ht="18" customHeight="1" thickBot="1">
      <c r="A24" s="1089" t="s">
        <v>487</v>
      </c>
      <c r="B24" s="1090"/>
      <c r="C24" s="1091">
        <f aca="true" t="shared" si="0" ref="C24:O24">SUM(C6:C23)</f>
        <v>710336</v>
      </c>
      <c r="D24" s="1091">
        <f t="shared" si="0"/>
        <v>946256</v>
      </c>
      <c r="E24" s="1091">
        <f t="shared" si="0"/>
        <v>2467067</v>
      </c>
      <c r="F24" s="1091">
        <f t="shared" si="0"/>
        <v>1953738</v>
      </c>
      <c r="G24" s="1091">
        <f t="shared" si="0"/>
        <v>1392026</v>
      </c>
      <c r="H24" s="1091">
        <f t="shared" si="0"/>
        <v>1245899</v>
      </c>
      <c r="I24" s="1091">
        <f t="shared" si="0"/>
        <v>930276</v>
      </c>
      <c r="J24" s="1091">
        <f t="shared" si="0"/>
        <v>788597</v>
      </c>
      <c r="K24" s="1091">
        <f t="shared" si="0"/>
        <v>2346086</v>
      </c>
      <c r="L24" s="1091">
        <f t="shared" si="0"/>
        <v>2577260</v>
      </c>
      <c r="M24" s="1091">
        <f t="shared" si="0"/>
        <v>1105175</v>
      </c>
      <c r="N24" s="1091">
        <f t="shared" si="0"/>
        <v>1454955</v>
      </c>
      <c r="O24" s="1092">
        <f t="shared" si="0"/>
        <v>17917671</v>
      </c>
    </row>
    <row r="25" spans="1:15" ht="15" customHeight="1" thickBot="1">
      <c r="A25" s="1093" t="s">
        <v>794</v>
      </c>
      <c r="B25" s="1083"/>
      <c r="C25" s="1094"/>
      <c r="D25" s="1094"/>
      <c r="E25" s="1094"/>
      <c r="F25" s="1094"/>
      <c r="G25" s="1094"/>
      <c r="H25" s="1094"/>
      <c r="I25" s="1094"/>
      <c r="J25" s="1094"/>
      <c r="K25" s="1094"/>
      <c r="L25" s="1094"/>
      <c r="M25" s="1094"/>
      <c r="N25" s="1094"/>
      <c r="O25" s="1095"/>
    </row>
    <row r="26" spans="1:15" ht="12" customHeight="1">
      <c r="A26" s="1294" t="s">
        <v>488</v>
      </c>
      <c r="B26" s="1295"/>
      <c r="C26" s="1282">
        <v>321526</v>
      </c>
      <c r="D26" s="1282">
        <v>216806</v>
      </c>
      <c r="E26" s="1282">
        <v>216805</v>
      </c>
      <c r="F26" s="1282">
        <v>216805</v>
      </c>
      <c r="G26" s="1282">
        <v>216805</v>
      </c>
      <c r="H26" s="1282">
        <v>216806</v>
      </c>
      <c r="I26" s="1282">
        <v>216806</v>
      </c>
      <c r="J26" s="1282">
        <v>208145</v>
      </c>
      <c r="K26" s="1282">
        <v>230905</v>
      </c>
      <c r="L26" s="1282">
        <v>230905</v>
      </c>
      <c r="M26" s="1282">
        <v>230905</v>
      </c>
      <c r="N26" s="1282">
        <v>287874</v>
      </c>
      <c r="O26" s="1291">
        <f>SUM(C26:N26)</f>
        <v>2811093</v>
      </c>
    </row>
    <row r="27" spans="1:15" ht="12.75" customHeight="1">
      <c r="A27" s="1280"/>
      <c r="B27" s="1281"/>
      <c r="C27" s="1296"/>
      <c r="D27" s="1296"/>
      <c r="E27" s="1296"/>
      <c r="F27" s="1296"/>
      <c r="G27" s="1296"/>
      <c r="H27" s="1296"/>
      <c r="I27" s="1296"/>
      <c r="J27" s="1296"/>
      <c r="K27" s="1296"/>
      <c r="L27" s="1296"/>
      <c r="M27" s="1296"/>
      <c r="N27" s="1296"/>
      <c r="O27" s="1277"/>
    </row>
    <row r="28" spans="1:15" ht="15" customHeight="1">
      <c r="A28" s="1293" t="s">
        <v>489</v>
      </c>
      <c r="B28" s="1279"/>
      <c r="C28" s="1274">
        <v>90376</v>
      </c>
      <c r="D28" s="1274">
        <v>55469</v>
      </c>
      <c r="E28" s="1274">
        <v>55469</v>
      </c>
      <c r="F28" s="1274">
        <v>55468</v>
      </c>
      <c r="G28" s="1274">
        <v>55468</v>
      </c>
      <c r="H28" s="1274">
        <v>55469</v>
      </c>
      <c r="I28" s="1274">
        <v>55469</v>
      </c>
      <c r="J28" s="1274">
        <v>53130</v>
      </c>
      <c r="K28" s="1274">
        <v>59194</v>
      </c>
      <c r="L28" s="1274">
        <v>59194</v>
      </c>
      <c r="M28" s="1274">
        <v>59194</v>
      </c>
      <c r="N28" s="1274">
        <v>79108</v>
      </c>
      <c r="O28" s="1276">
        <f>SUM(C28:N28)</f>
        <v>733008</v>
      </c>
    </row>
    <row r="29" spans="1:15" ht="14.25" customHeight="1">
      <c r="A29" s="1280"/>
      <c r="B29" s="1281"/>
      <c r="C29" s="1297"/>
      <c r="D29" s="1297"/>
      <c r="E29" s="1297"/>
      <c r="F29" s="1297"/>
      <c r="G29" s="1297"/>
      <c r="H29" s="1297"/>
      <c r="I29" s="1297"/>
      <c r="J29" s="1297"/>
      <c r="K29" s="1297"/>
      <c r="L29" s="1297"/>
      <c r="M29" s="1297"/>
      <c r="N29" s="1297"/>
      <c r="O29" s="1277"/>
    </row>
    <row r="30" spans="1:15" ht="12" customHeight="1">
      <c r="A30" s="1293" t="s">
        <v>490</v>
      </c>
      <c r="B30" s="1279"/>
      <c r="C30" s="1274">
        <v>550000</v>
      </c>
      <c r="D30" s="1274">
        <v>342123</v>
      </c>
      <c r="E30" s="1274">
        <v>550000</v>
      </c>
      <c r="F30" s="1274">
        <v>461079</v>
      </c>
      <c r="G30" s="1274">
        <v>383623</v>
      </c>
      <c r="H30" s="1274">
        <v>383623</v>
      </c>
      <c r="I30" s="1274">
        <v>383623</v>
      </c>
      <c r="J30" s="1274">
        <v>375966</v>
      </c>
      <c r="K30" s="1274">
        <v>529870</v>
      </c>
      <c r="L30" s="1274">
        <v>707254</v>
      </c>
      <c r="M30" s="1274">
        <v>552000</v>
      </c>
      <c r="N30" s="1274">
        <v>550000</v>
      </c>
      <c r="O30" s="1276">
        <f>SUM(C30:N30)</f>
        <v>5769161</v>
      </c>
    </row>
    <row r="31" spans="1:15" ht="15" customHeight="1">
      <c r="A31" s="1280"/>
      <c r="B31" s="1281"/>
      <c r="C31" s="1297"/>
      <c r="D31" s="1297"/>
      <c r="E31" s="1297"/>
      <c r="F31" s="1297"/>
      <c r="G31" s="1297"/>
      <c r="H31" s="1297"/>
      <c r="I31" s="1297"/>
      <c r="J31" s="1297"/>
      <c r="K31" s="1297"/>
      <c r="L31" s="1297"/>
      <c r="M31" s="1297"/>
      <c r="N31" s="1297"/>
      <c r="O31" s="1277"/>
    </row>
    <row r="32" spans="1:15" ht="12" customHeight="1">
      <c r="A32" s="1293" t="s">
        <v>491</v>
      </c>
      <c r="B32" s="1279"/>
      <c r="C32" s="1274">
        <v>50000</v>
      </c>
      <c r="D32" s="1274">
        <v>50000</v>
      </c>
      <c r="E32" s="1274">
        <v>50000</v>
      </c>
      <c r="F32" s="1274">
        <v>50000</v>
      </c>
      <c r="G32" s="1274">
        <v>80000</v>
      </c>
      <c r="H32" s="1274">
        <v>80000</v>
      </c>
      <c r="I32" s="1274">
        <v>50000</v>
      </c>
      <c r="J32" s="1274">
        <v>60000</v>
      </c>
      <c r="K32" s="1274">
        <v>82530</v>
      </c>
      <c r="L32" s="1274">
        <v>82759</v>
      </c>
      <c r="M32" s="1274">
        <v>91208</v>
      </c>
      <c r="N32" s="1274">
        <v>91205</v>
      </c>
      <c r="O32" s="1276">
        <f>SUM(C32:N32)</f>
        <v>817702</v>
      </c>
    </row>
    <row r="33" spans="1:15" ht="15.75" customHeight="1">
      <c r="A33" s="1280"/>
      <c r="B33" s="1281"/>
      <c r="C33" s="1297"/>
      <c r="D33" s="1297"/>
      <c r="E33" s="1297"/>
      <c r="F33" s="1297"/>
      <c r="G33" s="1297"/>
      <c r="H33" s="1297"/>
      <c r="I33" s="1297"/>
      <c r="J33" s="1297"/>
      <c r="K33" s="1297"/>
      <c r="L33" s="1297"/>
      <c r="M33" s="1297"/>
      <c r="N33" s="1297"/>
      <c r="O33" s="1277"/>
    </row>
    <row r="34" spans="1:15" ht="12" customHeight="1">
      <c r="A34" s="1293" t="s">
        <v>492</v>
      </c>
      <c r="B34" s="1279"/>
      <c r="C34" s="1274"/>
      <c r="D34" s="1274"/>
      <c r="E34" s="1274"/>
      <c r="F34" s="1274"/>
      <c r="G34" s="1274">
        <v>1166</v>
      </c>
      <c r="H34" s="1274">
        <v>3250</v>
      </c>
      <c r="I34" s="1274"/>
      <c r="J34" s="1274"/>
      <c r="K34" s="1274">
        <v>1166</v>
      </c>
      <c r="L34" s="1274">
        <v>826</v>
      </c>
      <c r="M34" s="1274"/>
      <c r="N34" s="1274">
        <v>1168</v>
      </c>
      <c r="O34" s="1276">
        <f>SUM(C34:N34)</f>
        <v>7576</v>
      </c>
    </row>
    <row r="35" spans="1:15" ht="12" customHeight="1">
      <c r="A35" s="1280"/>
      <c r="B35" s="1281"/>
      <c r="C35" s="1275"/>
      <c r="D35" s="1275"/>
      <c r="E35" s="1275"/>
      <c r="F35" s="1275"/>
      <c r="G35" s="1275"/>
      <c r="H35" s="1275"/>
      <c r="I35" s="1275"/>
      <c r="J35" s="1275"/>
      <c r="K35" s="1275"/>
      <c r="L35" s="1275"/>
      <c r="M35" s="1275"/>
      <c r="N35" s="1275"/>
      <c r="O35" s="1277"/>
    </row>
    <row r="36" spans="1:15" ht="12" customHeight="1">
      <c r="A36" s="1293" t="s">
        <v>493</v>
      </c>
      <c r="B36" s="1279"/>
      <c r="C36" s="1274">
        <v>40340</v>
      </c>
      <c r="D36" s="1274">
        <v>40340</v>
      </c>
      <c r="E36" s="1274">
        <v>40340</v>
      </c>
      <c r="F36" s="1274">
        <v>15350</v>
      </c>
      <c r="G36" s="1274">
        <v>15350</v>
      </c>
      <c r="H36" s="1274">
        <v>15347</v>
      </c>
      <c r="I36" s="1274">
        <v>8472</v>
      </c>
      <c r="J36" s="1274">
        <v>8472</v>
      </c>
      <c r="K36" s="1274">
        <v>8472</v>
      </c>
      <c r="L36" s="1274">
        <v>175521</v>
      </c>
      <c r="M36" s="1274">
        <v>8472</v>
      </c>
      <c r="N36" s="1274">
        <v>8472</v>
      </c>
      <c r="O36" s="1276">
        <f>SUM(C36:N36)</f>
        <v>384948</v>
      </c>
    </row>
    <row r="37" spans="1:15" ht="15" customHeight="1">
      <c r="A37" s="1280"/>
      <c r="B37" s="1281"/>
      <c r="C37" s="1297"/>
      <c r="D37" s="1297"/>
      <c r="E37" s="1297"/>
      <c r="F37" s="1297"/>
      <c r="G37" s="1297"/>
      <c r="H37" s="1297"/>
      <c r="I37" s="1297"/>
      <c r="J37" s="1297"/>
      <c r="K37" s="1297"/>
      <c r="L37" s="1297"/>
      <c r="M37" s="1297"/>
      <c r="N37" s="1297"/>
      <c r="O37" s="1277"/>
    </row>
    <row r="38" spans="1:15" ht="15" customHeight="1">
      <c r="A38" s="1293" t="s">
        <v>494</v>
      </c>
      <c r="B38" s="1279"/>
      <c r="C38" s="1274">
        <v>172000</v>
      </c>
      <c r="D38" s="1274">
        <v>238000</v>
      </c>
      <c r="E38" s="1274">
        <v>238000</v>
      </c>
      <c r="F38" s="1274">
        <v>260755</v>
      </c>
      <c r="G38" s="1274">
        <v>300000</v>
      </c>
      <c r="H38" s="1274">
        <v>200000</v>
      </c>
      <c r="I38" s="1274">
        <v>200000</v>
      </c>
      <c r="J38" s="1274">
        <v>400000</v>
      </c>
      <c r="K38" s="1274">
        <v>350000</v>
      </c>
      <c r="L38" s="1274">
        <v>576472</v>
      </c>
      <c r="M38" s="1274">
        <v>350000</v>
      </c>
      <c r="N38" s="1274">
        <v>400000</v>
      </c>
      <c r="O38" s="1276">
        <f>SUM(C38:N38)</f>
        <v>3685227</v>
      </c>
    </row>
    <row r="39" spans="1:15" ht="15" customHeight="1">
      <c r="A39" s="1280"/>
      <c r="B39" s="1281"/>
      <c r="C39" s="1297"/>
      <c r="D39" s="1297"/>
      <c r="E39" s="1297"/>
      <c r="F39" s="1297"/>
      <c r="G39" s="1297"/>
      <c r="H39" s="1297"/>
      <c r="I39" s="1297"/>
      <c r="J39" s="1297"/>
      <c r="K39" s="1297"/>
      <c r="L39" s="1297"/>
      <c r="M39" s="1297"/>
      <c r="N39" s="1297"/>
      <c r="O39" s="1277"/>
    </row>
    <row r="40" spans="1:15" ht="15" customHeight="1">
      <c r="A40" s="1293" t="s">
        <v>495</v>
      </c>
      <c r="B40" s="1279"/>
      <c r="C40" s="1274">
        <v>150000</v>
      </c>
      <c r="D40" s="1274">
        <v>200000</v>
      </c>
      <c r="E40" s="1274">
        <v>200000</v>
      </c>
      <c r="F40" s="1274">
        <v>183051</v>
      </c>
      <c r="G40" s="1274">
        <v>38621</v>
      </c>
      <c r="H40" s="1274">
        <v>49000</v>
      </c>
      <c r="I40" s="1274">
        <v>65000</v>
      </c>
      <c r="J40" s="1274">
        <v>45200</v>
      </c>
      <c r="K40" s="1274">
        <v>44121</v>
      </c>
      <c r="L40" s="1274">
        <v>15500</v>
      </c>
      <c r="M40" s="1274">
        <v>604977</v>
      </c>
      <c r="N40" s="1274">
        <v>5500</v>
      </c>
      <c r="O40" s="1276">
        <f>SUM(C40:N40)</f>
        <v>1600970</v>
      </c>
    </row>
    <row r="41" spans="1:15" ht="15" customHeight="1">
      <c r="A41" s="1280"/>
      <c r="B41" s="1281"/>
      <c r="C41" s="1297"/>
      <c r="D41" s="1297"/>
      <c r="E41" s="1297"/>
      <c r="F41" s="1297"/>
      <c r="G41" s="1297"/>
      <c r="H41" s="1297"/>
      <c r="I41" s="1297"/>
      <c r="J41" s="1297"/>
      <c r="K41" s="1297"/>
      <c r="L41" s="1297"/>
      <c r="M41" s="1297"/>
      <c r="N41" s="1297"/>
      <c r="O41" s="1277"/>
    </row>
    <row r="42" spans="1:15" ht="15" customHeight="1">
      <c r="A42" s="1293" t="s">
        <v>496</v>
      </c>
      <c r="B42" s="1279"/>
      <c r="C42" s="1274">
        <v>232805</v>
      </c>
      <c r="D42" s="1274">
        <v>100700</v>
      </c>
      <c r="E42" s="1274">
        <v>60758</v>
      </c>
      <c r="F42" s="1274">
        <v>121516</v>
      </c>
      <c r="G42" s="1274">
        <v>121516</v>
      </c>
      <c r="H42" s="1274">
        <v>60758</v>
      </c>
      <c r="I42" s="1274">
        <v>60758</v>
      </c>
      <c r="J42" s="1274">
        <v>60758</v>
      </c>
      <c r="K42" s="1274">
        <v>60758</v>
      </c>
      <c r="L42" s="1274">
        <v>86352</v>
      </c>
      <c r="M42" s="1274">
        <v>50000</v>
      </c>
      <c r="N42" s="1274">
        <v>50000</v>
      </c>
      <c r="O42" s="1276">
        <f>SUM(C42:N42)</f>
        <v>1066679</v>
      </c>
    </row>
    <row r="43" spans="1:15" ht="15" customHeight="1">
      <c r="A43" s="1280"/>
      <c r="B43" s="1281"/>
      <c r="C43" s="1297"/>
      <c r="D43" s="1297"/>
      <c r="E43" s="1297"/>
      <c r="F43" s="1297"/>
      <c r="G43" s="1297"/>
      <c r="H43" s="1297"/>
      <c r="I43" s="1297"/>
      <c r="J43" s="1297"/>
      <c r="K43" s="1297"/>
      <c r="L43" s="1297"/>
      <c r="M43" s="1297"/>
      <c r="N43" s="1297"/>
      <c r="O43" s="1277"/>
    </row>
    <row r="44" spans="1:15" ht="12" customHeight="1">
      <c r="A44" s="1293" t="s">
        <v>503</v>
      </c>
      <c r="B44" s="1279"/>
      <c r="C44" s="1274">
        <v>3698</v>
      </c>
      <c r="D44" s="1274">
        <v>3698</v>
      </c>
      <c r="E44" s="1274">
        <v>3698</v>
      </c>
      <c r="F44" s="1274">
        <v>3698</v>
      </c>
      <c r="G44" s="1274">
        <v>3698</v>
      </c>
      <c r="H44" s="1274">
        <v>1300</v>
      </c>
      <c r="I44" s="1274">
        <v>3698</v>
      </c>
      <c r="J44" s="1274">
        <v>3698</v>
      </c>
      <c r="K44" s="1274">
        <v>3698</v>
      </c>
      <c r="L44" s="1274">
        <v>3698</v>
      </c>
      <c r="M44" s="1274">
        <v>3698</v>
      </c>
      <c r="N44" s="1274">
        <v>3696</v>
      </c>
      <c r="O44" s="1276">
        <f>SUM(C44:N44)</f>
        <v>41976</v>
      </c>
    </row>
    <row r="45" spans="1:15" ht="14.25" customHeight="1">
      <c r="A45" s="1280"/>
      <c r="B45" s="1281"/>
      <c r="C45" s="1275"/>
      <c r="D45" s="1275"/>
      <c r="E45" s="1275"/>
      <c r="F45" s="1275"/>
      <c r="G45" s="1275"/>
      <c r="H45" s="1275"/>
      <c r="I45" s="1275"/>
      <c r="J45" s="1275"/>
      <c r="K45" s="1275"/>
      <c r="L45" s="1275"/>
      <c r="M45" s="1275"/>
      <c r="N45" s="1275"/>
      <c r="O45" s="1277"/>
    </row>
    <row r="46" spans="1:15" ht="12" customHeight="1">
      <c r="A46" s="1293" t="s">
        <v>497</v>
      </c>
      <c r="B46" s="1279"/>
      <c r="C46" s="1274"/>
      <c r="D46" s="1274"/>
      <c r="E46" s="1274">
        <v>14093</v>
      </c>
      <c r="F46" s="1274"/>
      <c r="G46" s="1274"/>
      <c r="H46" s="1274">
        <v>14093</v>
      </c>
      <c r="I46" s="1274"/>
      <c r="J46" s="1274"/>
      <c r="K46" s="1274">
        <v>14093</v>
      </c>
      <c r="L46" s="1274"/>
      <c r="M46" s="1274"/>
      <c r="N46" s="1274">
        <v>14092</v>
      </c>
      <c r="O46" s="1276">
        <f>SUM(C46:N46)</f>
        <v>56371</v>
      </c>
    </row>
    <row r="47" spans="1:15" ht="12" customHeight="1">
      <c r="A47" s="1280"/>
      <c r="B47" s="1281"/>
      <c r="C47" s="1275"/>
      <c r="D47" s="1275"/>
      <c r="E47" s="1275"/>
      <c r="F47" s="1275"/>
      <c r="G47" s="1275"/>
      <c r="H47" s="1275"/>
      <c r="I47" s="1275"/>
      <c r="J47" s="1275"/>
      <c r="K47" s="1275"/>
      <c r="L47" s="1275"/>
      <c r="M47" s="1275"/>
      <c r="N47" s="1275"/>
      <c r="O47" s="1277"/>
    </row>
    <row r="48" spans="1:15" ht="12" customHeight="1">
      <c r="A48" s="1293" t="s">
        <v>498</v>
      </c>
      <c r="B48" s="1279"/>
      <c r="C48" s="1274"/>
      <c r="D48" s="1274"/>
      <c r="E48" s="1274"/>
      <c r="F48" s="1274"/>
      <c r="G48" s="1274"/>
      <c r="H48" s="1274">
        <v>1000</v>
      </c>
      <c r="I48" s="1274"/>
      <c r="J48" s="1274">
        <v>6623</v>
      </c>
      <c r="K48" s="1274">
        <v>40094</v>
      </c>
      <c r="L48" s="1274">
        <v>60425</v>
      </c>
      <c r="M48" s="1274">
        <v>30000</v>
      </c>
      <c r="N48" s="1274">
        <v>32030</v>
      </c>
      <c r="O48" s="1276">
        <f>SUM(C48:N48)</f>
        <v>170172</v>
      </c>
    </row>
    <row r="49" spans="1:15" ht="10.5" customHeight="1">
      <c r="A49" s="1280"/>
      <c r="B49" s="1281"/>
      <c r="C49" s="1275"/>
      <c r="D49" s="1275"/>
      <c r="E49" s="1275"/>
      <c r="F49" s="1275"/>
      <c r="G49" s="1275"/>
      <c r="H49" s="1275"/>
      <c r="I49" s="1275"/>
      <c r="J49" s="1275"/>
      <c r="K49" s="1275"/>
      <c r="L49" s="1275"/>
      <c r="M49" s="1275"/>
      <c r="N49" s="1275"/>
      <c r="O49" s="1277"/>
    </row>
    <row r="50" spans="1:15" ht="14.25" customHeight="1">
      <c r="A50" s="1293" t="s">
        <v>499</v>
      </c>
      <c r="B50" s="1279"/>
      <c r="C50" s="1274">
        <v>154558</v>
      </c>
      <c r="D50" s="1274"/>
      <c r="E50" s="1274">
        <v>154558</v>
      </c>
      <c r="F50" s="1274"/>
      <c r="G50" s="1274"/>
      <c r="H50" s="1274">
        <v>154558</v>
      </c>
      <c r="I50" s="1274"/>
      <c r="J50" s="1274"/>
      <c r="K50" s="1274">
        <v>154558</v>
      </c>
      <c r="L50" s="1274"/>
      <c r="M50" s="1274"/>
      <c r="N50" s="1274">
        <v>154556</v>
      </c>
      <c r="O50" s="1276">
        <f>SUM(C50:N50)</f>
        <v>772788</v>
      </c>
    </row>
    <row r="51" spans="1:15" ht="12" customHeight="1" thickBot="1">
      <c r="A51" s="1298"/>
      <c r="B51" s="1299"/>
      <c r="C51" s="1300"/>
      <c r="D51" s="1300"/>
      <c r="E51" s="1300"/>
      <c r="F51" s="1300"/>
      <c r="G51" s="1300"/>
      <c r="H51" s="1300"/>
      <c r="I51" s="1300"/>
      <c r="J51" s="1300"/>
      <c r="K51" s="1300"/>
      <c r="L51" s="1300"/>
      <c r="M51" s="1300"/>
      <c r="N51" s="1300"/>
      <c r="O51" s="1301"/>
    </row>
    <row r="52" spans="1:15" ht="18" customHeight="1" thickBot="1">
      <c r="A52" s="1096" t="s">
        <v>500</v>
      </c>
      <c r="B52" s="1097"/>
      <c r="C52" s="1091">
        <f aca="true" t="shared" si="1" ref="C52:O52">SUM(C26:C51)</f>
        <v>1765303</v>
      </c>
      <c r="D52" s="1091">
        <f t="shared" si="1"/>
        <v>1247136</v>
      </c>
      <c r="E52" s="1091">
        <f t="shared" si="1"/>
        <v>1583721</v>
      </c>
      <c r="F52" s="1091">
        <f t="shared" si="1"/>
        <v>1367722</v>
      </c>
      <c r="G52" s="1091">
        <f t="shared" si="1"/>
        <v>1216247</v>
      </c>
      <c r="H52" s="1091">
        <f t="shared" si="1"/>
        <v>1235204</v>
      </c>
      <c r="I52" s="1091">
        <f t="shared" si="1"/>
        <v>1043826</v>
      </c>
      <c r="J52" s="1091">
        <f t="shared" si="1"/>
        <v>1221992</v>
      </c>
      <c r="K52" s="1091">
        <f t="shared" si="1"/>
        <v>1579459</v>
      </c>
      <c r="L52" s="1091">
        <f t="shared" si="1"/>
        <v>1998906</v>
      </c>
      <c r="M52" s="1091">
        <f t="shared" si="1"/>
        <v>1980454</v>
      </c>
      <c r="N52" s="1091">
        <f t="shared" si="1"/>
        <v>1677701</v>
      </c>
      <c r="O52" s="1092">
        <f t="shared" si="1"/>
        <v>17917671</v>
      </c>
    </row>
    <row r="53" spans="1:15" ht="12.75">
      <c r="A53" s="1098"/>
      <c r="B53" s="1098"/>
      <c r="C53" s="1098"/>
      <c r="D53" s="1098"/>
      <c r="E53" s="1098"/>
      <c r="F53" s="1098"/>
      <c r="G53" s="1098"/>
      <c r="H53" s="1098"/>
      <c r="I53" s="1098"/>
      <c r="J53" s="1098"/>
      <c r="K53" s="1098"/>
      <c r="L53" s="1098"/>
      <c r="M53" s="1098"/>
      <c r="N53" s="1098"/>
      <c r="O53" s="1098"/>
    </row>
  </sheetData>
  <mergeCells count="311">
    <mergeCell ref="N22:N23"/>
    <mergeCell ref="O22:O23"/>
    <mergeCell ref="A46:B47"/>
    <mergeCell ref="C46:C47"/>
    <mergeCell ref="D46:D47"/>
    <mergeCell ref="E46:E47"/>
    <mergeCell ref="F46:F47"/>
    <mergeCell ref="G46:G47"/>
    <mergeCell ref="H46:H47"/>
    <mergeCell ref="I46:I47"/>
    <mergeCell ref="J22:J23"/>
    <mergeCell ref="K22:K23"/>
    <mergeCell ref="L22:L23"/>
    <mergeCell ref="M22:M23"/>
    <mergeCell ref="F22:F23"/>
    <mergeCell ref="G22:G23"/>
    <mergeCell ref="H22:H23"/>
    <mergeCell ref="I22:I23"/>
    <mergeCell ref="A22:B23"/>
    <mergeCell ref="C22:C23"/>
    <mergeCell ref="D22:D23"/>
    <mergeCell ref="E22:E23"/>
    <mergeCell ref="N42:N43"/>
    <mergeCell ref="O42:O43"/>
    <mergeCell ref="J42:J43"/>
    <mergeCell ref="K42:K43"/>
    <mergeCell ref="L42:L43"/>
    <mergeCell ref="M42:M43"/>
    <mergeCell ref="N40:N41"/>
    <mergeCell ref="O40:O41"/>
    <mergeCell ref="A42:B43"/>
    <mergeCell ref="C42:C43"/>
    <mergeCell ref="D42:D43"/>
    <mergeCell ref="E42:E43"/>
    <mergeCell ref="F42:F43"/>
    <mergeCell ref="G42:G43"/>
    <mergeCell ref="H42:H43"/>
    <mergeCell ref="I42:I43"/>
    <mergeCell ref="J40:J41"/>
    <mergeCell ref="K40:K41"/>
    <mergeCell ref="L40:L41"/>
    <mergeCell ref="M40:M41"/>
    <mergeCell ref="N38:N39"/>
    <mergeCell ref="O38:O39"/>
    <mergeCell ref="A40:B41"/>
    <mergeCell ref="C40:C41"/>
    <mergeCell ref="D40:D41"/>
    <mergeCell ref="E40:E41"/>
    <mergeCell ref="F40:F41"/>
    <mergeCell ref="G40:G41"/>
    <mergeCell ref="H40:H41"/>
    <mergeCell ref="I40:I41"/>
    <mergeCell ref="J38:J39"/>
    <mergeCell ref="K38:K39"/>
    <mergeCell ref="L38:L39"/>
    <mergeCell ref="M38:M39"/>
    <mergeCell ref="N50:N51"/>
    <mergeCell ref="O50:O51"/>
    <mergeCell ref="A38:B39"/>
    <mergeCell ref="C38:C39"/>
    <mergeCell ref="D38:D39"/>
    <mergeCell ref="E38:E39"/>
    <mergeCell ref="F38:F39"/>
    <mergeCell ref="G38:G39"/>
    <mergeCell ref="H38:H39"/>
    <mergeCell ref="I38:I39"/>
    <mergeCell ref="J50:J51"/>
    <mergeCell ref="K50:K51"/>
    <mergeCell ref="L50:L51"/>
    <mergeCell ref="M50:M51"/>
    <mergeCell ref="N20:N21"/>
    <mergeCell ref="O20:O21"/>
    <mergeCell ref="A50:B51"/>
    <mergeCell ref="C50:C51"/>
    <mergeCell ref="D50:D51"/>
    <mergeCell ref="E50:E51"/>
    <mergeCell ref="F50:F51"/>
    <mergeCell ref="G50:G51"/>
    <mergeCell ref="H50:H51"/>
    <mergeCell ref="I50:I51"/>
    <mergeCell ref="J20:J21"/>
    <mergeCell ref="K20:K21"/>
    <mergeCell ref="L20:L21"/>
    <mergeCell ref="M20:M21"/>
    <mergeCell ref="N18:N19"/>
    <mergeCell ref="O18:O19"/>
    <mergeCell ref="A20:B21"/>
    <mergeCell ref="C20:C21"/>
    <mergeCell ref="D20:D21"/>
    <mergeCell ref="E20:E21"/>
    <mergeCell ref="F20:F21"/>
    <mergeCell ref="G20:G21"/>
    <mergeCell ref="H20:H21"/>
    <mergeCell ref="I20:I21"/>
    <mergeCell ref="J18:J19"/>
    <mergeCell ref="K18:K19"/>
    <mergeCell ref="L18:L19"/>
    <mergeCell ref="M18:M19"/>
    <mergeCell ref="A18:B19"/>
    <mergeCell ref="C18:C19"/>
    <mergeCell ref="D18:D19"/>
    <mergeCell ref="E18:E19"/>
    <mergeCell ref="F18:F19"/>
    <mergeCell ref="G18:G19"/>
    <mergeCell ref="H18:H19"/>
    <mergeCell ref="I18:I19"/>
    <mergeCell ref="J46:J47"/>
    <mergeCell ref="K46:K47"/>
    <mergeCell ref="L46:L47"/>
    <mergeCell ref="M46:M47"/>
    <mergeCell ref="N46:N47"/>
    <mergeCell ref="O46:O47"/>
    <mergeCell ref="O48:O49"/>
    <mergeCell ref="K48:K49"/>
    <mergeCell ref="N48:N49"/>
    <mergeCell ref="L48:L49"/>
    <mergeCell ref="M48:M49"/>
    <mergeCell ref="G48:G49"/>
    <mergeCell ref="I48:I49"/>
    <mergeCell ref="H48:H49"/>
    <mergeCell ref="J48:J49"/>
    <mergeCell ref="C48:C49"/>
    <mergeCell ref="E48:E49"/>
    <mergeCell ref="D48:D49"/>
    <mergeCell ref="F48:F49"/>
    <mergeCell ref="L44:L45"/>
    <mergeCell ref="M44:M45"/>
    <mergeCell ref="N44:N45"/>
    <mergeCell ref="O44:O45"/>
    <mergeCell ref="O36:O37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K36:K37"/>
    <mergeCell ref="L36:L37"/>
    <mergeCell ref="M36:M37"/>
    <mergeCell ref="N36:N37"/>
    <mergeCell ref="N34:N35"/>
    <mergeCell ref="O34:O35"/>
    <mergeCell ref="C36:C37"/>
    <mergeCell ref="D36:D37"/>
    <mergeCell ref="E36:E37"/>
    <mergeCell ref="F36:F37"/>
    <mergeCell ref="G36:G37"/>
    <mergeCell ref="H36:H37"/>
    <mergeCell ref="I36:I37"/>
    <mergeCell ref="J36:J37"/>
    <mergeCell ref="J34:J35"/>
    <mergeCell ref="K34:K35"/>
    <mergeCell ref="L34:L35"/>
    <mergeCell ref="M34:M35"/>
    <mergeCell ref="M32:M33"/>
    <mergeCell ref="N32:N33"/>
    <mergeCell ref="O32:O33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E32:E33"/>
    <mergeCell ref="F32:F33"/>
    <mergeCell ref="G32:G33"/>
    <mergeCell ref="H32:H33"/>
    <mergeCell ref="L30:L31"/>
    <mergeCell ref="M30:M31"/>
    <mergeCell ref="N30:N31"/>
    <mergeCell ref="O30:O31"/>
    <mergeCell ref="O26:O27"/>
    <mergeCell ref="O28:O29"/>
    <mergeCell ref="D30:D31"/>
    <mergeCell ref="E30:E31"/>
    <mergeCell ref="F30:F31"/>
    <mergeCell ref="G30:G31"/>
    <mergeCell ref="H30:H31"/>
    <mergeCell ref="I30:I31"/>
    <mergeCell ref="J30:J31"/>
    <mergeCell ref="K30:K31"/>
    <mergeCell ref="N26:N27"/>
    <mergeCell ref="H28:H29"/>
    <mergeCell ref="I28:I29"/>
    <mergeCell ref="J28:J29"/>
    <mergeCell ref="K28:K29"/>
    <mergeCell ref="L28:L29"/>
    <mergeCell ref="M28:M29"/>
    <mergeCell ref="N28:N29"/>
    <mergeCell ref="J26:J27"/>
    <mergeCell ref="K26:K27"/>
    <mergeCell ref="L26:L27"/>
    <mergeCell ref="M26:M27"/>
    <mergeCell ref="C30:C31"/>
    <mergeCell ref="C28:C29"/>
    <mergeCell ref="D28:D29"/>
    <mergeCell ref="E28:E29"/>
    <mergeCell ref="F28:F29"/>
    <mergeCell ref="G28:G29"/>
    <mergeCell ref="C26:C27"/>
    <mergeCell ref="D26:D27"/>
    <mergeCell ref="I26:I27"/>
    <mergeCell ref="A34:B35"/>
    <mergeCell ref="A36:B37"/>
    <mergeCell ref="A44:B45"/>
    <mergeCell ref="E26:E27"/>
    <mergeCell ref="F26:F27"/>
    <mergeCell ref="G26:G27"/>
    <mergeCell ref="H26:H27"/>
    <mergeCell ref="C32:C33"/>
    <mergeCell ref="D32:D33"/>
    <mergeCell ref="A48:B49"/>
    <mergeCell ref="A26:B27"/>
    <mergeCell ref="A28:B29"/>
    <mergeCell ref="A30:B31"/>
    <mergeCell ref="A32:B33"/>
    <mergeCell ref="N16:N17"/>
    <mergeCell ref="O16:O17"/>
    <mergeCell ref="J16:J17"/>
    <mergeCell ref="K16:K17"/>
    <mergeCell ref="L16:L17"/>
    <mergeCell ref="M16:M17"/>
    <mergeCell ref="F16:F17"/>
    <mergeCell ref="G16:G17"/>
    <mergeCell ref="H16:H17"/>
    <mergeCell ref="I16:I17"/>
    <mergeCell ref="A16:B17"/>
    <mergeCell ref="C16:C17"/>
    <mergeCell ref="D16:D17"/>
    <mergeCell ref="E16:E17"/>
    <mergeCell ref="F14:F15"/>
    <mergeCell ref="G14:G15"/>
    <mergeCell ref="H14:H15"/>
    <mergeCell ref="O14:O15"/>
    <mergeCell ref="K14:K15"/>
    <mergeCell ref="I14:I15"/>
    <mergeCell ref="J14:J15"/>
    <mergeCell ref="L14:L15"/>
    <mergeCell ref="M14:M15"/>
    <mergeCell ref="N14:N15"/>
    <mergeCell ref="A14:B15"/>
    <mergeCell ref="C14:C15"/>
    <mergeCell ref="D14:D15"/>
    <mergeCell ref="E14:E15"/>
    <mergeCell ref="O10:O11"/>
    <mergeCell ref="N10:N11"/>
    <mergeCell ref="K10:K11"/>
    <mergeCell ref="L10:L11"/>
    <mergeCell ref="M10:M11"/>
    <mergeCell ref="N8:N9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J8:J9"/>
    <mergeCell ref="K8:K9"/>
    <mergeCell ref="L8:L9"/>
    <mergeCell ref="M8:M9"/>
    <mergeCell ref="O6:O7"/>
    <mergeCell ref="A10:B11"/>
    <mergeCell ref="C8:C9"/>
    <mergeCell ref="D8:D9"/>
    <mergeCell ref="E8:E9"/>
    <mergeCell ref="A8:B9"/>
    <mergeCell ref="F8:F9"/>
    <mergeCell ref="G8:G9"/>
    <mergeCell ref="H8:H9"/>
    <mergeCell ref="I8:I9"/>
    <mergeCell ref="A1:O1"/>
    <mergeCell ref="A2:O2"/>
    <mergeCell ref="A4:B4"/>
    <mergeCell ref="A6:B7"/>
    <mergeCell ref="F6:F7"/>
    <mergeCell ref="G6:G7"/>
    <mergeCell ref="H6:H7"/>
    <mergeCell ref="L6:L7"/>
    <mergeCell ref="M6:M7"/>
    <mergeCell ref="N6:N7"/>
    <mergeCell ref="I6:I7"/>
    <mergeCell ref="J6:J7"/>
    <mergeCell ref="K6:K7"/>
    <mergeCell ref="C6:C7"/>
    <mergeCell ref="D6:D7"/>
    <mergeCell ref="E6:E7"/>
    <mergeCell ref="A12:B13"/>
    <mergeCell ref="C12:C13"/>
    <mergeCell ref="D12:D13"/>
    <mergeCell ref="E12:E13"/>
    <mergeCell ref="F12:F13"/>
    <mergeCell ref="G12:G13"/>
    <mergeCell ref="H12:H13"/>
    <mergeCell ref="I12:I13"/>
    <mergeCell ref="N12:N13"/>
    <mergeCell ref="O12:O13"/>
    <mergeCell ref="J12:J13"/>
    <mergeCell ref="K12:K13"/>
    <mergeCell ref="L12:L13"/>
    <mergeCell ref="M12:M13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1"/>
  <sheetViews>
    <sheetView showZeros="0" workbookViewId="0" topLeftCell="A273">
      <selection activeCell="A177" sqref="A177"/>
    </sheetView>
  </sheetViews>
  <sheetFormatPr defaultColWidth="9.00390625" defaultRowHeight="12.75"/>
  <cols>
    <col min="1" max="1" width="8.375" style="401" customWidth="1"/>
    <col min="2" max="2" width="68.75390625" style="325" customWidth="1"/>
    <col min="3" max="5" width="12.125" style="325" customWidth="1"/>
    <col min="6" max="6" width="8.625" style="325" customWidth="1"/>
    <col min="7" max="16384" width="9.125" style="325" customWidth="1"/>
  </cols>
  <sheetData>
    <row r="1" spans="1:6" ht="12.75">
      <c r="A1" s="1105" t="s">
        <v>704</v>
      </c>
      <c r="B1" s="1105"/>
      <c r="C1" s="1106"/>
      <c r="D1" s="1106"/>
      <c r="E1" s="1106"/>
      <c r="F1" s="1102"/>
    </row>
    <row r="2" spans="1:6" ht="12.75">
      <c r="A2" s="1105" t="s">
        <v>22</v>
      </c>
      <c r="B2" s="1105"/>
      <c r="C2" s="1106"/>
      <c r="D2" s="1106"/>
      <c r="E2" s="1106"/>
      <c r="F2" s="1102"/>
    </row>
    <row r="3" spans="1:2" ht="12.75">
      <c r="A3" s="292"/>
      <c r="B3" s="293"/>
    </row>
    <row r="4" spans="1:6" ht="11.25" customHeight="1">
      <c r="A4" s="292"/>
      <c r="B4" s="292"/>
      <c r="C4" s="326"/>
      <c r="D4" s="326"/>
      <c r="E4" s="978"/>
      <c r="F4" s="326" t="s">
        <v>705</v>
      </c>
    </row>
    <row r="5" spans="1:6" s="327" customFormat="1" ht="19.5" customHeight="1">
      <c r="A5" s="1111" t="s">
        <v>729</v>
      </c>
      <c r="B5" s="1109" t="s">
        <v>693</v>
      </c>
      <c r="C5" s="1112" t="s">
        <v>457</v>
      </c>
      <c r="D5" s="1099" t="s">
        <v>991</v>
      </c>
      <c r="E5" s="1115" t="s">
        <v>124</v>
      </c>
      <c r="F5" s="1107" t="s">
        <v>95</v>
      </c>
    </row>
    <row r="6" spans="1:6" s="327" customFormat="1" ht="17.25" customHeight="1">
      <c r="A6" s="1110"/>
      <c r="B6" s="1110"/>
      <c r="C6" s="1113"/>
      <c r="D6" s="1114"/>
      <c r="E6" s="1116"/>
      <c r="F6" s="1108"/>
    </row>
    <row r="7" spans="1:6" s="327" customFormat="1" ht="11.25" customHeight="1">
      <c r="A7" s="328" t="s">
        <v>668</v>
      </c>
      <c r="B7" s="329" t="s">
        <v>669</v>
      </c>
      <c r="C7" s="600" t="s">
        <v>670</v>
      </c>
      <c r="D7" s="600" t="s">
        <v>671</v>
      </c>
      <c r="E7" s="979" t="s">
        <v>672</v>
      </c>
      <c r="F7" s="329" t="s">
        <v>158</v>
      </c>
    </row>
    <row r="8" spans="1:6" s="332" customFormat="1" ht="12.75">
      <c r="A8" s="330"/>
      <c r="B8" s="331" t="s">
        <v>903</v>
      </c>
      <c r="C8" s="601"/>
      <c r="D8" s="601"/>
      <c r="E8" s="977"/>
      <c r="F8" s="642"/>
    </row>
    <row r="9" spans="1:6" ht="8.25" customHeight="1">
      <c r="A9" s="333"/>
      <c r="B9" s="334"/>
      <c r="C9" s="602"/>
      <c r="D9" s="602"/>
      <c r="E9" s="602"/>
      <c r="F9" s="334"/>
    </row>
    <row r="10" spans="1:6" s="327" customFormat="1" ht="12">
      <c r="A10" s="335">
        <v>1010</v>
      </c>
      <c r="B10" s="336" t="s">
        <v>861</v>
      </c>
      <c r="C10" s="603">
        <f>SUM(C11:C13)</f>
        <v>664300</v>
      </c>
      <c r="D10" s="603">
        <f>SUM(D11:D13)</f>
        <v>664300</v>
      </c>
      <c r="E10" s="603">
        <f>SUM(E11:E13)</f>
        <v>668648</v>
      </c>
      <c r="F10" s="643">
        <f>SUM(E10/D10)</f>
        <v>1.0065452355863316</v>
      </c>
    </row>
    <row r="11" spans="1:6" s="327" customFormat="1" ht="12">
      <c r="A11" s="756">
        <v>1014</v>
      </c>
      <c r="B11" s="757" t="s">
        <v>401</v>
      </c>
      <c r="C11" s="758">
        <v>130000</v>
      </c>
      <c r="D11" s="758">
        <v>130000</v>
      </c>
      <c r="E11" s="758">
        <v>130000</v>
      </c>
      <c r="F11" s="964">
        <f aca="true" t="shared" si="0" ref="F11:F72">SUM(E11/D11)</f>
        <v>1</v>
      </c>
    </row>
    <row r="12" spans="1:6" s="327" customFormat="1" ht="12">
      <c r="A12" s="350">
        <v>1015</v>
      </c>
      <c r="B12" s="346" t="s">
        <v>421</v>
      </c>
      <c r="C12" s="612">
        <v>519300</v>
      </c>
      <c r="D12" s="612">
        <v>519300</v>
      </c>
      <c r="E12" s="612">
        <v>519300</v>
      </c>
      <c r="F12" s="964">
        <f t="shared" si="0"/>
        <v>1</v>
      </c>
    </row>
    <row r="13" spans="1:6" s="327" customFormat="1" ht="12">
      <c r="A13" s="350">
        <v>1016</v>
      </c>
      <c r="B13" s="346" t="s">
        <v>422</v>
      </c>
      <c r="C13" s="612">
        <v>15000</v>
      </c>
      <c r="D13" s="612">
        <v>15000</v>
      </c>
      <c r="E13" s="612">
        <v>19348</v>
      </c>
      <c r="F13" s="964">
        <f t="shared" si="0"/>
        <v>1.2898666666666667</v>
      </c>
    </row>
    <row r="14" spans="1:6" s="327" customFormat="1" ht="12">
      <c r="A14" s="338">
        <v>1020</v>
      </c>
      <c r="B14" s="336" t="s">
        <v>798</v>
      </c>
      <c r="C14" s="603">
        <f>SUM(C15:C17)</f>
        <v>210393</v>
      </c>
      <c r="D14" s="603">
        <f>SUM(D15:D17)</f>
        <v>210393</v>
      </c>
      <c r="E14" s="603">
        <f>SUM(E15:E17)</f>
        <v>210393</v>
      </c>
      <c r="F14" s="643">
        <f t="shared" si="0"/>
        <v>1</v>
      </c>
    </row>
    <row r="15" spans="1:6" s="327" customFormat="1" ht="12">
      <c r="A15" s="350">
        <v>1021</v>
      </c>
      <c r="B15" s="352" t="s">
        <v>423</v>
      </c>
      <c r="C15" s="614">
        <v>8000</v>
      </c>
      <c r="D15" s="614">
        <v>8000</v>
      </c>
      <c r="E15" s="614">
        <v>8000</v>
      </c>
      <c r="F15" s="964">
        <f t="shared" si="0"/>
        <v>1</v>
      </c>
    </row>
    <row r="16" spans="1:6" s="327" customFormat="1" ht="12">
      <c r="A16" s="350">
        <v>1022</v>
      </c>
      <c r="B16" s="346" t="s">
        <v>424</v>
      </c>
      <c r="C16" s="612">
        <v>176000</v>
      </c>
      <c r="D16" s="612">
        <v>176000</v>
      </c>
      <c r="E16" s="612">
        <v>176000</v>
      </c>
      <c r="F16" s="964">
        <f t="shared" si="0"/>
        <v>1</v>
      </c>
    </row>
    <row r="17" spans="1:6" s="327" customFormat="1" ht="12">
      <c r="A17" s="350">
        <v>1023</v>
      </c>
      <c r="B17" s="346" t="s">
        <v>425</v>
      </c>
      <c r="C17" s="612">
        <v>26393</v>
      </c>
      <c r="D17" s="612">
        <v>26393</v>
      </c>
      <c r="E17" s="612">
        <v>26393</v>
      </c>
      <c r="F17" s="964">
        <f t="shared" si="0"/>
        <v>1</v>
      </c>
    </row>
    <row r="18" spans="1:6" s="327" customFormat="1" ht="12">
      <c r="A18" s="338">
        <v>1030</v>
      </c>
      <c r="B18" s="340" t="s">
        <v>862</v>
      </c>
      <c r="C18" s="607">
        <f>SUM(C19:C19)</f>
        <v>15000</v>
      </c>
      <c r="D18" s="607">
        <f>SUM(D19:D22)</f>
        <v>780000</v>
      </c>
      <c r="E18" s="607">
        <f>SUM(E19:E22)</f>
        <v>780000</v>
      </c>
      <c r="F18" s="643">
        <f t="shared" si="0"/>
        <v>1</v>
      </c>
    </row>
    <row r="19" spans="1:6" s="327" customFormat="1" ht="12">
      <c r="A19" s="350">
        <v>1031</v>
      </c>
      <c r="B19" s="346" t="s">
        <v>426</v>
      </c>
      <c r="C19" s="612">
        <v>15000</v>
      </c>
      <c r="D19" s="612">
        <v>15000</v>
      </c>
      <c r="E19" s="612">
        <v>15000</v>
      </c>
      <c r="F19" s="964">
        <f t="shared" si="0"/>
        <v>1</v>
      </c>
    </row>
    <row r="20" spans="1:6" s="327" customFormat="1" ht="12">
      <c r="A20" s="351">
        <v>1032</v>
      </c>
      <c r="B20" s="352" t="s">
        <v>806</v>
      </c>
      <c r="C20" s="614"/>
      <c r="D20" s="614">
        <v>380000</v>
      </c>
      <c r="E20" s="614">
        <v>380000</v>
      </c>
      <c r="F20" s="964">
        <f t="shared" si="0"/>
        <v>1</v>
      </c>
    </row>
    <row r="21" spans="1:6" s="327" customFormat="1" ht="12">
      <c r="A21" s="351">
        <v>1033</v>
      </c>
      <c r="B21" s="352" t="s">
        <v>807</v>
      </c>
      <c r="C21" s="614"/>
      <c r="D21" s="614">
        <v>380000</v>
      </c>
      <c r="E21" s="614">
        <v>380000</v>
      </c>
      <c r="F21" s="964">
        <f t="shared" si="0"/>
        <v>1</v>
      </c>
    </row>
    <row r="22" spans="1:6" s="327" customFormat="1" ht="12">
      <c r="A22" s="351">
        <v>1035</v>
      </c>
      <c r="B22" s="352" t="s">
        <v>808</v>
      </c>
      <c r="C22" s="614"/>
      <c r="D22" s="614">
        <v>5000</v>
      </c>
      <c r="E22" s="614">
        <v>5000</v>
      </c>
      <c r="F22" s="964">
        <f t="shared" si="0"/>
        <v>1</v>
      </c>
    </row>
    <row r="23" spans="1:6" s="327" customFormat="1" ht="12">
      <c r="A23" s="341">
        <v>1037</v>
      </c>
      <c r="B23" s="340" t="s">
        <v>98</v>
      </c>
      <c r="C23" s="614"/>
      <c r="D23" s="614"/>
      <c r="E23" s="614">
        <v>3000</v>
      </c>
      <c r="F23" s="643"/>
    </row>
    <row r="24" spans="1:6" s="327" customFormat="1" ht="12">
      <c r="A24" s="341">
        <v>1038</v>
      </c>
      <c r="B24" s="340" t="s">
        <v>943</v>
      </c>
      <c r="C24" s="614"/>
      <c r="D24" s="614"/>
      <c r="E24" s="614">
        <v>10000</v>
      </c>
      <c r="F24" s="643"/>
    </row>
    <row r="25" spans="1:6" s="327" customFormat="1" ht="12">
      <c r="A25" s="342">
        <v>1040</v>
      </c>
      <c r="B25" s="343" t="s">
        <v>863</v>
      </c>
      <c r="C25" s="608">
        <f>SUM(C26:C30)</f>
        <v>438907</v>
      </c>
      <c r="D25" s="608">
        <f>SUM(D26:D31)</f>
        <v>876379</v>
      </c>
      <c r="E25" s="608">
        <f>SUM(E26:E31)</f>
        <v>876379</v>
      </c>
      <c r="F25" s="643">
        <f t="shared" si="0"/>
        <v>1</v>
      </c>
    </row>
    <row r="26" spans="1:6" s="327" customFormat="1" ht="12">
      <c r="A26" s="350">
        <v>1041</v>
      </c>
      <c r="B26" s="334" t="s">
        <v>799</v>
      </c>
      <c r="C26" s="609">
        <v>45360</v>
      </c>
      <c r="D26" s="609">
        <v>49427</v>
      </c>
      <c r="E26" s="609">
        <v>49427</v>
      </c>
      <c r="F26" s="964">
        <f t="shared" si="0"/>
        <v>1</v>
      </c>
    </row>
    <row r="27" spans="1:6" s="327" customFormat="1" ht="12">
      <c r="A27" s="760">
        <v>1042</v>
      </c>
      <c r="B27" s="888" t="s">
        <v>800</v>
      </c>
      <c r="C27" s="758"/>
      <c r="D27" s="758">
        <v>248740</v>
      </c>
      <c r="E27" s="758">
        <v>248740</v>
      </c>
      <c r="F27" s="964">
        <f t="shared" si="0"/>
        <v>1</v>
      </c>
    </row>
    <row r="28" spans="1:6" s="327" customFormat="1" ht="12">
      <c r="A28" s="350">
        <v>1043</v>
      </c>
      <c r="B28" s="334" t="s">
        <v>827</v>
      </c>
      <c r="C28" s="609">
        <v>252720</v>
      </c>
      <c r="D28" s="609">
        <v>252720</v>
      </c>
      <c r="E28" s="609">
        <v>252720</v>
      </c>
      <c r="F28" s="964">
        <f t="shared" si="0"/>
        <v>1</v>
      </c>
    </row>
    <row r="29" spans="1:6" s="327" customFormat="1" ht="12">
      <c r="A29" s="351">
        <v>1044</v>
      </c>
      <c r="B29" s="344" t="s">
        <v>835</v>
      </c>
      <c r="C29" s="610">
        <v>140827</v>
      </c>
      <c r="D29" s="610">
        <v>140827</v>
      </c>
      <c r="E29" s="610">
        <v>140827</v>
      </c>
      <c r="F29" s="964">
        <f t="shared" si="0"/>
        <v>1</v>
      </c>
    </row>
    <row r="30" spans="1:6" s="327" customFormat="1" ht="12">
      <c r="A30" s="351">
        <v>1045</v>
      </c>
      <c r="B30" s="344" t="s">
        <v>828</v>
      </c>
      <c r="C30" s="610"/>
      <c r="D30" s="610"/>
      <c r="E30" s="610"/>
      <c r="F30" s="643"/>
    </row>
    <row r="31" spans="1:6" s="327" customFormat="1" ht="12">
      <c r="A31" s="351">
        <v>1046</v>
      </c>
      <c r="B31" s="344" t="s">
        <v>812</v>
      </c>
      <c r="C31" s="610"/>
      <c r="D31" s="610">
        <v>184665</v>
      </c>
      <c r="E31" s="610">
        <v>184665</v>
      </c>
      <c r="F31" s="643">
        <f t="shared" si="0"/>
        <v>1</v>
      </c>
    </row>
    <row r="32" spans="1:6" s="327" customFormat="1" ht="12">
      <c r="A32" s="342">
        <v>1050</v>
      </c>
      <c r="B32" s="343" t="s">
        <v>864</v>
      </c>
      <c r="C32" s="608">
        <f>SUM(C33:C33)</f>
        <v>30000</v>
      </c>
      <c r="D32" s="608">
        <f>SUM(D33:D33)</f>
        <v>30000</v>
      </c>
      <c r="E32" s="608">
        <f>SUM(E33:E33)</f>
        <v>35000</v>
      </c>
      <c r="F32" s="643">
        <f t="shared" si="0"/>
        <v>1.1666666666666667</v>
      </c>
    </row>
    <row r="33" spans="1:6" s="327" customFormat="1" ht="12.75" thickBot="1">
      <c r="A33" s="350">
        <v>1051</v>
      </c>
      <c r="B33" s="346" t="s">
        <v>427</v>
      </c>
      <c r="C33" s="612">
        <v>30000</v>
      </c>
      <c r="D33" s="612">
        <v>30000</v>
      </c>
      <c r="E33" s="612">
        <v>35000</v>
      </c>
      <c r="F33" s="980">
        <f t="shared" si="0"/>
        <v>1.1666666666666667</v>
      </c>
    </row>
    <row r="34" spans="1:6" s="327" customFormat="1" ht="12.75" thickBot="1">
      <c r="A34" s="347"/>
      <c r="B34" s="348" t="s">
        <v>865</v>
      </c>
      <c r="C34" s="611">
        <f>SUM(C32+C25+C14+C10+C18)</f>
        <v>1358600</v>
      </c>
      <c r="D34" s="611">
        <f>SUM(D32+D25+D14+D10+D18)</f>
        <v>2561072</v>
      </c>
      <c r="E34" s="611">
        <f>SUM(E32+E25+E14+E10+E18)</f>
        <v>2570420</v>
      </c>
      <c r="F34" s="981">
        <f t="shared" si="0"/>
        <v>1.0036500340482424</v>
      </c>
    </row>
    <row r="35" spans="1:6" s="327" customFormat="1" ht="12">
      <c r="A35" s="342"/>
      <c r="B35" s="343"/>
      <c r="C35" s="608"/>
      <c r="D35" s="608"/>
      <c r="E35" s="608"/>
      <c r="F35" s="966"/>
    </row>
    <row r="36" spans="1:6" s="327" customFormat="1" ht="12">
      <c r="A36" s="335">
        <v>1060</v>
      </c>
      <c r="B36" s="336" t="s">
        <v>809</v>
      </c>
      <c r="C36" s="603">
        <f>SUM(C37:C43)</f>
        <v>6557164</v>
      </c>
      <c r="D36" s="603">
        <f>SUM(D37:D41)</f>
        <v>6537164</v>
      </c>
      <c r="E36" s="603">
        <f>SUM(E37:E41)</f>
        <v>6537164</v>
      </c>
      <c r="F36" s="643">
        <f t="shared" si="0"/>
        <v>1</v>
      </c>
    </row>
    <row r="37" spans="1:6" s="327" customFormat="1" ht="12">
      <c r="A37" s="350">
        <v>1061</v>
      </c>
      <c r="B37" s="346" t="s">
        <v>96</v>
      </c>
      <c r="C37" s="612">
        <v>2700000</v>
      </c>
      <c r="D37" s="612">
        <v>2700000</v>
      </c>
      <c r="E37" s="612">
        <v>2700000</v>
      </c>
      <c r="F37" s="964">
        <f t="shared" si="0"/>
        <v>1</v>
      </c>
    </row>
    <row r="38" spans="1:6" s="327" customFormat="1" ht="12">
      <c r="A38" s="350">
        <v>1062</v>
      </c>
      <c r="B38" s="346" t="s">
        <v>97</v>
      </c>
      <c r="C38" s="612">
        <v>410000</v>
      </c>
      <c r="D38" s="612">
        <v>410000</v>
      </c>
      <c r="E38" s="612">
        <v>410000</v>
      </c>
      <c r="F38" s="964">
        <f t="shared" si="0"/>
        <v>1</v>
      </c>
    </row>
    <row r="39" spans="1:6" s="327" customFormat="1" ht="12">
      <c r="A39" s="345">
        <v>1063</v>
      </c>
      <c r="B39" s="344" t="s">
        <v>699</v>
      </c>
      <c r="C39" s="610">
        <v>75000</v>
      </c>
      <c r="D39" s="610">
        <v>75000</v>
      </c>
      <c r="E39" s="610">
        <v>75000</v>
      </c>
      <c r="F39" s="964">
        <f t="shared" si="0"/>
        <v>1</v>
      </c>
    </row>
    <row r="40" spans="1:6" s="327" customFormat="1" ht="12">
      <c r="A40" s="345">
        <v>1064</v>
      </c>
      <c r="B40" s="344" t="s">
        <v>570</v>
      </c>
      <c r="C40" s="610">
        <v>20000</v>
      </c>
      <c r="D40" s="610"/>
      <c r="E40" s="610"/>
      <c r="F40" s="643"/>
    </row>
    <row r="41" spans="1:6" s="327" customFormat="1" ht="12">
      <c r="A41" s="345">
        <v>1065</v>
      </c>
      <c r="B41" s="334" t="s">
        <v>707</v>
      </c>
      <c r="C41" s="609">
        <v>3352164</v>
      </c>
      <c r="D41" s="609">
        <v>3352164</v>
      </c>
      <c r="E41" s="609">
        <v>3352164</v>
      </c>
      <c r="F41" s="964">
        <f t="shared" si="0"/>
        <v>1</v>
      </c>
    </row>
    <row r="42" spans="1:6" s="327" customFormat="1" ht="12">
      <c r="A42" s="341">
        <v>1066</v>
      </c>
      <c r="B42" s="353" t="s">
        <v>811</v>
      </c>
      <c r="C42" s="609"/>
      <c r="D42" s="613">
        <f>SUM(D43:D44)</f>
        <v>20000</v>
      </c>
      <c r="E42" s="613">
        <f>SUM(E43:E44)</f>
        <v>20000</v>
      </c>
      <c r="F42" s="643">
        <f t="shared" si="0"/>
        <v>1</v>
      </c>
    </row>
    <row r="43" spans="1:6" s="327" customFormat="1" ht="12">
      <c r="A43" s="345">
        <v>1067</v>
      </c>
      <c r="B43" s="334" t="s">
        <v>679</v>
      </c>
      <c r="C43" s="609"/>
      <c r="D43" s="609"/>
      <c r="E43" s="609"/>
      <c r="F43" s="643"/>
    </row>
    <row r="44" spans="1:6" s="327" customFormat="1" ht="12">
      <c r="A44" s="345">
        <v>1068</v>
      </c>
      <c r="B44" s="344" t="s">
        <v>570</v>
      </c>
      <c r="C44" s="610"/>
      <c r="D44" s="610">
        <v>20000</v>
      </c>
      <c r="E44" s="610">
        <v>20000</v>
      </c>
      <c r="F44" s="964">
        <f t="shared" si="0"/>
        <v>1</v>
      </c>
    </row>
    <row r="45" spans="1:6" s="327" customFormat="1" ht="12">
      <c r="A45" s="341">
        <v>1070</v>
      </c>
      <c r="B45" s="340" t="s">
        <v>810</v>
      </c>
      <c r="C45" s="607">
        <f>SUM(C46:C46)</f>
        <v>170000</v>
      </c>
      <c r="D45" s="607">
        <f>SUM(D46:D46)</f>
        <v>170000</v>
      </c>
      <c r="E45" s="607">
        <f>SUM(E46:E46)</f>
        <v>170000</v>
      </c>
      <c r="F45" s="643">
        <f t="shared" si="0"/>
        <v>1</v>
      </c>
    </row>
    <row r="46" spans="1:6" s="327" customFormat="1" ht="12">
      <c r="A46" s="333">
        <v>1072</v>
      </c>
      <c r="B46" s="334" t="s">
        <v>706</v>
      </c>
      <c r="C46" s="609">
        <v>170000</v>
      </c>
      <c r="D46" s="609">
        <v>170000</v>
      </c>
      <c r="E46" s="609">
        <v>170000</v>
      </c>
      <c r="F46" s="964">
        <f t="shared" si="0"/>
        <v>1</v>
      </c>
    </row>
    <row r="47" spans="1:6" s="327" customFormat="1" ht="12">
      <c r="A47" s="338">
        <v>1080</v>
      </c>
      <c r="B47" s="353" t="s">
        <v>939</v>
      </c>
      <c r="C47" s="613">
        <f>SUM(C48:C50)</f>
        <v>765000</v>
      </c>
      <c r="D47" s="613">
        <f>SUM(D48:D50)</f>
        <v>0</v>
      </c>
      <c r="E47" s="613">
        <f>SUM(E48:E50)</f>
        <v>0</v>
      </c>
      <c r="F47" s="643"/>
    </row>
    <row r="48" spans="1:6" s="327" customFormat="1" ht="12">
      <c r="A48" s="333">
        <v>1081</v>
      </c>
      <c r="B48" s="346" t="s">
        <v>949</v>
      </c>
      <c r="C48" s="609">
        <v>380000</v>
      </c>
      <c r="D48" s="609"/>
      <c r="E48" s="609"/>
      <c r="F48" s="643"/>
    </row>
    <row r="49" spans="1:6" s="327" customFormat="1" ht="12">
      <c r="A49" s="333">
        <v>1082</v>
      </c>
      <c r="B49" s="346" t="s">
        <v>950</v>
      </c>
      <c r="C49" s="612">
        <v>380000</v>
      </c>
      <c r="D49" s="612"/>
      <c r="E49" s="612"/>
      <c r="F49" s="643"/>
    </row>
    <row r="50" spans="1:6" s="327" customFormat="1" ht="12">
      <c r="A50" s="333">
        <v>1084</v>
      </c>
      <c r="B50" s="346" t="s">
        <v>951</v>
      </c>
      <c r="C50" s="612">
        <v>5000</v>
      </c>
      <c r="D50" s="612"/>
      <c r="E50" s="612"/>
      <c r="F50" s="643"/>
    </row>
    <row r="51" spans="1:6" s="327" customFormat="1" ht="12">
      <c r="A51" s="338">
        <v>1090</v>
      </c>
      <c r="B51" s="336" t="s">
        <v>816</v>
      </c>
      <c r="C51" s="603">
        <f>SUM(C52:C59)</f>
        <v>403490</v>
      </c>
      <c r="D51" s="603">
        <f>SUM(D52:D59)</f>
        <v>399290</v>
      </c>
      <c r="E51" s="603">
        <f>SUM(E52:E59)</f>
        <v>399677</v>
      </c>
      <c r="F51" s="643">
        <f t="shared" si="0"/>
        <v>1.00096922036615</v>
      </c>
    </row>
    <row r="52" spans="1:6" s="327" customFormat="1" ht="12">
      <c r="A52" s="333">
        <v>1091</v>
      </c>
      <c r="B52" s="334" t="s">
        <v>565</v>
      </c>
      <c r="C52" s="609">
        <v>4000</v>
      </c>
      <c r="D52" s="609">
        <v>4000</v>
      </c>
      <c r="E52" s="609">
        <v>0</v>
      </c>
      <c r="F52" s="964">
        <f t="shared" si="0"/>
        <v>0</v>
      </c>
    </row>
    <row r="53" spans="1:6" s="327" customFormat="1" ht="12">
      <c r="A53" s="333">
        <v>1092</v>
      </c>
      <c r="B53" s="334" t="s">
        <v>701</v>
      </c>
      <c r="C53" s="612"/>
      <c r="D53" s="612"/>
      <c r="E53" s="612">
        <v>460</v>
      </c>
      <c r="F53" s="643"/>
    </row>
    <row r="54" spans="1:6" s="327" customFormat="1" ht="12">
      <c r="A54" s="333">
        <v>1093</v>
      </c>
      <c r="B54" s="346" t="s">
        <v>905</v>
      </c>
      <c r="C54" s="614">
        <v>4000</v>
      </c>
      <c r="D54" s="614"/>
      <c r="E54" s="614"/>
      <c r="F54" s="643"/>
    </row>
    <row r="55" spans="1:6" s="327" customFormat="1" ht="12">
      <c r="A55" s="333">
        <v>1094</v>
      </c>
      <c r="B55" s="346" t="s">
        <v>906</v>
      </c>
      <c r="C55" s="612">
        <v>200</v>
      </c>
      <c r="D55" s="612"/>
      <c r="E55" s="612"/>
      <c r="F55" s="643"/>
    </row>
    <row r="56" spans="1:6" s="327" customFormat="1" ht="12">
      <c r="A56" s="333">
        <v>1095</v>
      </c>
      <c r="B56" s="352" t="s">
        <v>907</v>
      </c>
      <c r="C56" s="612">
        <v>289290</v>
      </c>
      <c r="D56" s="612">
        <v>289290</v>
      </c>
      <c r="E56" s="612">
        <v>275217</v>
      </c>
      <c r="F56" s="964">
        <f t="shared" si="0"/>
        <v>0.9513533132842477</v>
      </c>
    </row>
    <row r="57" spans="1:6" s="327" customFormat="1" ht="12">
      <c r="A57" s="333">
        <v>1096</v>
      </c>
      <c r="B57" s="346" t="s">
        <v>908</v>
      </c>
      <c r="C57" s="612">
        <v>6000</v>
      </c>
      <c r="D57" s="612">
        <v>6000</v>
      </c>
      <c r="E57" s="612">
        <v>6000</v>
      </c>
      <c r="F57" s="964">
        <f t="shared" si="0"/>
        <v>1</v>
      </c>
    </row>
    <row r="58" spans="1:6" s="327" customFormat="1" ht="12">
      <c r="A58" s="333">
        <v>1097</v>
      </c>
      <c r="B58" s="346" t="s">
        <v>909</v>
      </c>
      <c r="C58" s="612">
        <v>60000</v>
      </c>
      <c r="D58" s="612">
        <v>60000</v>
      </c>
      <c r="E58" s="612">
        <v>78000</v>
      </c>
      <c r="F58" s="964">
        <f t="shared" si="0"/>
        <v>1.3</v>
      </c>
    </row>
    <row r="59" spans="1:6" s="327" customFormat="1" ht="12">
      <c r="A59" s="756">
        <v>1098</v>
      </c>
      <c r="B59" s="757" t="s">
        <v>579</v>
      </c>
      <c r="C59" s="758">
        <v>40000</v>
      </c>
      <c r="D59" s="758">
        <v>40000</v>
      </c>
      <c r="E59" s="758">
        <v>40000</v>
      </c>
      <c r="F59" s="964">
        <f t="shared" si="0"/>
        <v>1</v>
      </c>
    </row>
    <row r="60" spans="1:6" s="327" customFormat="1" ht="12">
      <c r="A60" s="338">
        <v>1115</v>
      </c>
      <c r="B60" s="353" t="s">
        <v>813</v>
      </c>
      <c r="C60" s="613"/>
      <c r="D60" s="613">
        <v>4000</v>
      </c>
      <c r="E60" s="613">
        <v>18415</v>
      </c>
      <c r="F60" s="643">
        <f t="shared" si="0"/>
        <v>4.60375</v>
      </c>
    </row>
    <row r="61" spans="1:6" s="327" customFormat="1" ht="12">
      <c r="A61" s="338">
        <v>1116</v>
      </c>
      <c r="B61" s="353" t="s">
        <v>814</v>
      </c>
      <c r="C61" s="612"/>
      <c r="D61" s="613">
        <v>200</v>
      </c>
      <c r="E61" s="613">
        <v>200</v>
      </c>
      <c r="F61" s="643">
        <f t="shared" si="0"/>
        <v>1</v>
      </c>
    </row>
    <row r="62" spans="1:6" s="327" customFormat="1" ht="12.75" thickBot="1">
      <c r="A62" s="376">
        <v>1117</v>
      </c>
      <c r="B62" s="404" t="s">
        <v>712</v>
      </c>
      <c r="C62" s="578"/>
      <c r="D62" s="545"/>
      <c r="E62" s="545">
        <v>4000</v>
      </c>
      <c r="F62" s="984"/>
    </row>
    <row r="63" spans="1:6" s="327" customFormat="1" ht="12.75" thickBot="1">
      <c r="A63" s="349"/>
      <c r="B63" s="348" t="s">
        <v>388</v>
      </c>
      <c r="C63" s="611">
        <f>SUM(C51+C45+C36+C47)</f>
        <v>7895654</v>
      </c>
      <c r="D63" s="611">
        <f>SUM(D51+D45+D36+D47+D60+D61+D42)</f>
        <v>7130654</v>
      </c>
      <c r="E63" s="611">
        <f>SUM(E51+E45+E36+E47+E60+E61+E42+E62)</f>
        <v>7149456</v>
      </c>
      <c r="F63" s="981">
        <f t="shared" si="0"/>
        <v>1.0026367847886042</v>
      </c>
    </row>
    <row r="64" spans="1:6" s="327" customFormat="1" ht="12">
      <c r="A64" s="337"/>
      <c r="B64" s="357"/>
      <c r="C64" s="605"/>
      <c r="D64" s="605"/>
      <c r="E64" s="605"/>
      <c r="F64" s="966"/>
    </row>
    <row r="65" spans="1:6" s="327" customFormat="1" ht="12">
      <c r="A65" s="350">
        <v>1121</v>
      </c>
      <c r="B65" s="352" t="s">
        <v>94</v>
      </c>
      <c r="C65" s="612">
        <v>1267600</v>
      </c>
      <c r="D65" s="612">
        <v>1267600</v>
      </c>
      <c r="E65" s="612">
        <v>1267600</v>
      </c>
      <c r="F65" s="964">
        <f t="shared" si="0"/>
        <v>1</v>
      </c>
    </row>
    <row r="66" spans="1:6" s="327" customFormat="1" ht="12">
      <c r="A66" s="350">
        <v>1122</v>
      </c>
      <c r="B66" s="352" t="s">
        <v>947</v>
      </c>
      <c r="C66" s="612"/>
      <c r="D66" s="612">
        <v>120754</v>
      </c>
      <c r="E66" s="612">
        <v>200304</v>
      </c>
      <c r="F66" s="964">
        <f t="shared" si="0"/>
        <v>1.6587773489905095</v>
      </c>
    </row>
    <row r="67" spans="1:6" s="327" customFormat="1" ht="12">
      <c r="A67" s="350">
        <v>1124</v>
      </c>
      <c r="B67" s="346" t="s">
        <v>192</v>
      </c>
      <c r="C67" s="612">
        <v>128469</v>
      </c>
      <c r="D67" s="612">
        <v>174994</v>
      </c>
      <c r="E67" s="612">
        <v>217180</v>
      </c>
      <c r="F67" s="964">
        <f t="shared" si="0"/>
        <v>1.2410711224384836</v>
      </c>
    </row>
    <row r="68" spans="1:6" s="327" customFormat="1" ht="12">
      <c r="A68" s="351"/>
      <c r="B68" s="352"/>
      <c r="C68" s="614"/>
      <c r="D68" s="614"/>
      <c r="E68" s="614"/>
      <c r="F68" s="643"/>
    </row>
    <row r="69" spans="1:6" s="327" customFormat="1" ht="12">
      <c r="A69" s="351">
        <v>1131</v>
      </c>
      <c r="B69" s="352" t="s">
        <v>910</v>
      </c>
      <c r="C69" s="614"/>
      <c r="D69" s="614">
        <v>8243</v>
      </c>
      <c r="E69" s="614">
        <v>9392</v>
      </c>
      <c r="F69" s="964">
        <f t="shared" si="0"/>
        <v>1.1393909984229043</v>
      </c>
    </row>
    <row r="70" spans="1:6" s="362" customFormat="1" ht="12">
      <c r="A70" s="350">
        <v>1132</v>
      </c>
      <c r="B70" s="346" t="s">
        <v>911</v>
      </c>
      <c r="C70" s="604"/>
      <c r="D70" s="604"/>
      <c r="E70" s="604"/>
      <c r="F70" s="643"/>
    </row>
    <row r="71" spans="1:6" s="362" customFormat="1" ht="12.75" thickBot="1">
      <c r="A71" s="384">
        <v>1133</v>
      </c>
      <c r="B71" s="400" t="s">
        <v>843</v>
      </c>
      <c r="C71" s="615"/>
      <c r="D71" s="615"/>
      <c r="E71" s="615"/>
      <c r="F71" s="982"/>
    </row>
    <row r="72" spans="1:6" s="362" customFormat="1" ht="12.75" thickBot="1">
      <c r="A72" s="385">
        <v>1134</v>
      </c>
      <c r="B72" s="364" t="s">
        <v>189</v>
      </c>
      <c r="C72" s="616"/>
      <c r="D72" s="616">
        <f>SUM(D69:D71)</f>
        <v>8243</v>
      </c>
      <c r="E72" s="616">
        <f>SUM(E69:E71)</f>
        <v>9392</v>
      </c>
      <c r="F72" s="981">
        <f t="shared" si="0"/>
        <v>1.1393909984229043</v>
      </c>
    </row>
    <row r="73" spans="1:6" s="362" customFormat="1" ht="12.75" thickBot="1">
      <c r="A73" s="385"/>
      <c r="B73" s="364"/>
      <c r="C73" s="616"/>
      <c r="D73" s="616"/>
      <c r="E73" s="616"/>
      <c r="F73" s="981"/>
    </row>
    <row r="74" spans="1:6" s="362" customFormat="1" ht="12.75" thickBot="1">
      <c r="A74" s="385">
        <v>1135</v>
      </c>
      <c r="B74" s="364" t="s">
        <v>874</v>
      </c>
      <c r="C74" s="616"/>
      <c r="D74" s="616"/>
      <c r="E74" s="616">
        <v>25000</v>
      </c>
      <c r="F74" s="981"/>
    </row>
    <row r="75" spans="1:6" s="362" customFormat="1" ht="12.75" thickBot="1">
      <c r="A75" s="363"/>
      <c r="B75" s="364"/>
      <c r="C75" s="615"/>
      <c r="D75" s="615"/>
      <c r="E75" s="615"/>
      <c r="F75" s="981"/>
    </row>
    <row r="76" spans="1:6" s="362" customFormat="1" ht="12.75" thickBot="1">
      <c r="A76" s="385">
        <v>1136</v>
      </c>
      <c r="B76" s="364" t="s">
        <v>925</v>
      </c>
      <c r="C76" s="615"/>
      <c r="D76" s="615"/>
      <c r="E76" s="616">
        <v>4500</v>
      </c>
      <c r="F76" s="981"/>
    </row>
    <row r="77" spans="1:6" s="362" customFormat="1" ht="12.75" thickBot="1">
      <c r="A77" s="385"/>
      <c r="B77" s="364"/>
      <c r="C77" s="615"/>
      <c r="D77" s="615"/>
      <c r="E77" s="615"/>
      <c r="F77" s="981"/>
    </row>
    <row r="78" spans="1:6" s="362" customFormat="1" ht="12.75" thickBot="1">
      <c r="A78" s="385">
        <v>1137</v>
      </c>
      <c r="B78" s="364" t="s">
        <v>201</v>
      </c>
      <c r="C78" s="615"/>
      <c r="D78" s="618">
        <v>342158</v>
      </c>
      <c r="E78" s="618">
        <v>342158</v>
      </c>
      <c r="F78" s="985">
        <f>SUM(E78/D78)</f>
        <v>1</v>
      </c>
    </row>
    <row r="79" spans="1:6" s="362" customFormat="1" ht="12.75" thickBot="1">
      <c r="A79" s="363"/>
      <c r="B79" s="364"/>
      <c r="C79" s="615"/>
      <c r="D79" s="615"/>
      <c r="E79" s="615"/>
      <c r="F79" s="984"/>
    </row>
    <row r="80" spans="1:6" s="362" customFormat="1" ht="17.25" customHeight="1" thickBot="1">
      <c r="A80" s="645">
        <v>1138</v>
      </c>
      <c r="B80" s="568" t="s">
        <v>202</v>
      </c>
      <c r="C80" s="617">
        <f>SUM(C72+C63+C34+C76+C65+C67)</f>
        <v>10650323</v>
      </c>
      <c r="D80" s="617">
        <f>SUM(D72+D63+D34+D76+D65+D67+D78+D66)</f>
        <v>11605475</v>
      </c>
      <c r="E80" s="617">
        <f>SUM(E72+E63+E34+E76+E65+E67+E78+E66+E74)</f>
        <v>11786010</v>
      </c>
      <c r="F80" s="981">
        <f>SUM(E80/D80)</f>
        <v>1.015556019895782</v>
      </c>
    </row>
    <row r="81" spans="1:6" s="362" customFormat="1" ht="12" customHeight="1">
      <c r="A81" s="1028"/>
      <c r="B81" s="1029"/>
      <c r="C81" s="1030"/>
      <c r="D81" s="1030"/>
      <c r="E81" s="1030"/>
      <c r="F81" s="993"/>
    </row>
    <row r="82" spans="1:6" s="362" customFormat="1" ht="12" customHeight="1">
      <c r="A82" s="338">
        <v>1139</v>
      </c>
      <c r="B82" s="336" t="s">
        <v>873</v>
      </c>
      <c r="C82" s="613"/>
      <c r="D82" s="613"/>
      <c r="E82" s="613">
        <v>25283</v>
      </c>
      <c r="F82" s="643"/>
    </row>
    <row r="83" spans="1:6" s="362" customFormat="1" ht="12" customHeight="1">
      <c r="A83" s="339"/>
      <c r="B83" s="352"/>
      <c r="C83" s="606"/>
      <c r="D83" s="606"/>
      <c r="E83" s="606"/>
      <c r="F83" s="966"/>
    </row>
    <row r="84" spans="1:6" s="362" customFormat="1" ht="11.25" customHeight="1">
      <c r="A84" s="342">
        <v>1140</v>
      </c>
      <c r="B84" s="343" t="s">
        <v>912</v>
      </c>
      <c r="C84" s="608">
        <f>SUM(C85+C88)</f>
        <v>586113</v>
      </c>
      <c r="D84" s="608">
        <f>SUM(D85+D88+D90)</f>
        <v>836113</v>
      </c>
      <c r="E84" s="608">
        <f>SUM(E85+E88+E90)</f>
        <v>840113</v>
      </c>
      <c r="F84" s="643">
        <f>SUM(E84/D84)</f>
        <v>1.004784042348343</v>
      </c>
    </row>
    <row r="85" spans="1:6" s="362" customFormat="1" ht="12">
      <c r="A85" s="333">
        <v>1141</v>
      </c>
      <c r="B85" s="334" t="s">
        <v>709</v>
      </c>
      <c r="C85" s="609">
        <f>SUM(C86:C87)</f>
        <v>265063</v>
      </c>
      <c r="D85" s="609">
        <f>SUM(D86:D87)</f>
        <v>265063</v>
      </c>
      <c r="E85" s="609">
        <f>SUM(E86:E87)</f>
        <v>269063</v>
      </c>
      <c r="F85" s="964">
        <f>SUM(E85/D85)</f>
        <v>1.0150907520098995</v>
      </c>
    </row>
    <row r="86" spans="1:6" s="362" customFormat="1" ht="12">
      <c r="A86" s="644">
        <v>1142</v>
      </c>
      <c r="B86" s="346" t="s">
        <v>435</v>
      </c>
      <c r="C86" s="612">
        <v>15063</v>
      </c>
      <c r="D86" s="612">
        <v>15063</v>
      </c>
      <c r="E86" s="612">
        <v>19063</v>
      </c>
      <c r="F86" s="964">
        <f>SUM(E86/D86)</f>
        <v>1.2655513509924983</v>
      </c>
    </row>
    <row r="87" spans="1:6" s="362" customFormat="1" ht="12">
      <c r="A87" s="644">
        <v>1143</v>
      </c>
      <c r="B87" s="346" t="s">
        <v>801</v>
      </c>
      <c r="C87" s="612">
        <v>250000</v>
      </c>
      <c r="D87" s="612">
        <v>250000</v>
      </c>
      <c r="E87" s="612">
        <v>250000</v>
      </c>
      <c r="F87" s="964">
        <f>SUM(E87/D87)</f>
        <v>1</v>
      </c>
    </row>
    <row r="88" spans="1:6" s="362" customFormat="1" ht="12">
      <c r="A88" s="333">
        <v>1144</v>
      </c>
      <c r="B88" s="334" t="s">
        <v>710</v>
      </c>
      <c r="C88" s="609">
        <v>321050</v>
      </c>
      <c r="D88" s="609">
        <v>321050</v>
      </c>
      <c r="E88" s="609">
        <v>321050</v>
      </c>
      <c r="F88" s="964">
        <f>SUM(E88/D88)</f>
        <v>1</v>
      </c>
    </row>
    <row r="89" spans="1:6" s="362" customFormat="1" ht="12">
      <c r="A89" s="335">
        <v>1150</v>
      </c>
      <c r="B89" s="336" t="s">
        <v>953</v>
      </c>
      <c r="C89" s="603">
        <f>SUM(C90:C90)</f>
        <v>250000</v>
      </c>
      <c r="D89" s="603"/>
      <c r="E89" s="603"/>
      <c r="F89" s="964"/>
    </row>
    <row r="90" spans="1:6" s="362" customFormat="1" ht="12">
      <c r="A90" s="333">
        <v>1151</v>
      </c>
      <c r="B90" s="334" t="s">
        <v>768</v>
      </c>
      <c r="C90" s="612">
        <v>250000</v>
      </c>
      <c r="D90" s="612">
        <v>250000</v>
      </c>
      <c r="E90" s="612">
        <v>250000</v>
      </c>
      <c r="F90" s="964">
        <f>SUM(E90/D90)</f>
        <v>1</v>
      </c>
    </row>
    <row r="91" spans="1:6" s="362" customFormat="1" ht="12">
      <c r="A91" s="351">
        <v>1154</v>
      </c>
      <c r="B91" s="352" t="s">
        <v>317</v>
      </c>
      <c r="C91" s="612">
        <v>4067</v>
      </c>
      <c r="D91" s="605"/>
      <c r="E91" s="605"/>
      <c r="F91" s="643"/>
    </row>
    <row r="92" spans="1:6" s="362" customFormat="1" ht="12">
      <c r="A92" s="648">
        <v>1155</v>
      </c>
      <c r="B92" s="860" t="s">
        <v>74</v>
      </c>
      <c r="C92" s="862">
        <v>248740</v>
      </c>
      <c r="D92" s="862"/>
      <c r="E92" s="862"/>
      <c r="F92" s="643"/>
    </row>
    <row r="93" spans="1:6" s="362" customFormat="1" ht="12.75" thickBot="1">
      <c r="A93" s="649">
        <v>1156</v>
      </c>
      <c r="B93" s="861" t="s">
        <v>889</v>
      </c>
      <c r="C93" s="863">
        <v>184665</v>
      </c>
      <c r="D93" s="863"/>
      <c r="E93" s="863"/>
      <c r="F93" s="982"/>
    </row>
    <row r="94" spans="1:6" s="362" customFormat="1" ht="12.75" thickBot="1">
      <c r="A94" s="349"/>
      <c r="B94" s="348" t="s">
        <v>913</v>
      </c>
      <c r="C94" s="611">
        <f>SUM(C84+C89+C92+C93+C91)</f>
        <v>1273585</v>
      </c>
      <c r="D94" s="611">
        <f>SUM(D84+D89+D92+D93+D91)</f>
        <v>836113</v>
      </c>
      <c r="E94" s="611">
        <f>SUM(E84+E89+E92+E93+E91)</f>
        <v>840113</v>
      </c>
      <c r="F94" s="981">
        <f>SUM(E94/D94)</f>
        <v>1.004784042348343</v>
      </c>
    </row>
    <row r="95" spans="1:6" ht="12" customHeight="1">
      <c r="A95" s="345"/>
      <c r="B95" s="344"/>
      <c r="C95" s="609"/>
      <c r="D95" s="609"/>
      <c r="E95" s="609"/>
      <c r="F95" s="966"/>
    </row>
    <row r="96" spans="1:6" ht="12" customHeight="1">
      <c r="A96" s="341">
        <v>1160</v>
      </c>
      <c r="B96" s="365" t="s">
        <v>128</v>
      </c>
      <c r="C96" s="613">
        <f>SUM(C97:C103)</f>
        <v>2155033</v>
      </c>
      <c r="D96" s="613">
        <f>SUM(D97:D103)</f>
        <v>2490483</v>
      </c>
      <c r="E96" s="613">
        <f>SUM(E97:E103)</f>
        <v>1490483</v>
      </c>
      <c r="F96" s="643">
        <f>SUM(E96/D96)</f>
        <v>0.5984714611583376</v>
      </c>
    </row>
    <row r="97" spans="1:6" ht="12" customHeight="1">
      <c r="A97" s="333">
        <v>1161</v>
      </c>
      <c r="B97" s="346" t="s">
        <v>580</v>
      </c>
      <c r="C97" s="612"/>
      <c r="D97" s="612"/>
      <c r="E97" s="612"/>
      <c r="F97" s="643"/>
    </row>
    <row r="98" spans="1:6" ht="12" customHeight="1">
      <c r="A98" s="333">
        <v>1162</v>
      </c>
      <c r="B98" s="346" t="s">
        <v>780</v>
      </c>
      <c r="C98" s="612"/>
      <c r="D98" s="612">
        <v>94118</v>
      </c>
      <c r="E98" s="612">
        <v>94118</v>
      </c>
      <c r="F98" s="964">
        <f aca="true" t="shared" si="1" ref="F98:F103">SUM(E98/D98)</f>
        <v>1</v>
      </c>
    </row>
    <row r="99" spans="1:6" ht="12" customHeight="1">
      <c r="A99" s="345">
        <v>1163</v>
      </c>
      <c r="B99" s="346" t="s">
        <v>854</v>
      </c>
      <c r="C99" s="612">
        <v>96000</v>
      </c>
      <c r="D99" s="612">
        <v>305624</v>
      </c>
      <c r="E99" s="612">
        <v>305624</v>
      </c>
      <c r="F99" s="964">
        <f t="shared" si="1"/>
        <v>1</v>
      </c>
    </row>
    <row r="100" spans="1:6" ht="12" customHeight="1">
      <c r="A100" s="760">
        <v>1164</v>
      </c>
      <c r="B100" s="757" t="s">
        <v>171</v>
      </c>
      <c r="C100" s="758">
        <v>145479</v>
      </c>
      <c r="D100" s="758">
        <v>145479</v>
      </c>
      <c r="E100" s="758">
        <v>145479</v>
      </c>
      <c r="F100" s="964">
        <f t="shared" si="1"/>
        <v>1</v>
      </c>
    </row>
    <row r="101" spans="1:6" ht="12" customHeight="1">
      <c r="A101" s="760">
        <v>1165</v>
      </c>
      <c r="B101" s="757" t="s">
        <v>400</v>
      </c>
      <c r="C101" s="758">
        <v>1000000</v>
      </c>
      <c r="D101" s="758">
        <v>1000000</v>
      </c>
      <c r="E101" s="758"/>
      <c r="F101" s="964">
        <f t="shared" si="1"/>
        <v>0</v>
      </c>
    </row>
    <row r="102" spans="1:6" ht="12" customHeight="1">
      <c r="A102" s="760">
        <v>1166</v>
      </c>
      <c r="B102" s="757" t="s">
        <v>399</v>
      </c>
      <c r="C102" s="758">
        <v>843654</v>
      </c>
      <c r="D102" s="758">
        <v>843654</v>
      </c>
      <c r="E102" s="758">
        <v>843654</v>
      </c>
      <c r="F102" s="964">
        <f t="shared" si="1"/>
        <v>1</v>
      </c>
    </row>
    <row r="103" spans="1:6" ht="12" customHeight="1">
      <c r="A103" s="760">
        <v>1167</v>
      </c>
      <c r="B103" s="757" t="s">
        <v>173</v>
      </c>
      <c r="C103" s="758">
        <v>69900</v>
      </c>
      <c r="D103" s="758">
        <v>101608</v>
      </c>
      <c r="E103" s="758">
        <v>101608</v>
      </c>
      <c r="F103" s="964">
        <f t="shared" si="1"/>
        <v>1</v>
      </c>
    </row>
    <row r="104" spans="1:6" ht="12" customHeight="1">
      <c r="A104" s="341"/>
      <c r="B104" s="365"/>
      <c r="C104" s="613"/>
      <c r="D104" s="613"/>
      <c r="E104" s="613"/>
      <c r="F104" s="643"/>
    </row>
    <row r="105" spans="1:6" ht="12" customHeight="1">
      <c r="A105" s="341">
        <v>1180</v>
      </c>
      <c r="B105" s="365" t="s">
        <v>129</v>
      </c>
      <c r="C105" s="613">
        <f>SUM(C107:C107)</f>
        <v>819000</v>
      </c>
      <c r="D105" s="613">
        <f>SUM(D107:D107)</f>
        <v>819000</v>
      </c>
      <c r="E105" s="613">
        <f>SUM(E106:E107)</f>
        <v>1411528</v>
      </c>
      <c r="F105" s="643">
        <f>SUM(E105/D105)</f>
        <v>1.7234774114774114</v>
      </c>
    </row>
    <row r="106" spans="1:6" ht="12" customHeight="1">
      <c r="A106" s="351">
        <v>1181</v>
      </c>
      <c r="B106" s="366" t="s">
        <v>762</v>
      </c>
      <c r="C106" s="613"/>
      <c r="D106" s="613"/>
      <c r="E106" s="612">
        <v>599528</v>
      </c>
      <c r="F106" s="643"/>
    </row>
    <row r="107" spans="1:6" ht="12" customHeight="1">
      <c r="A107" s="333">
        <v>1182</v>
      </c>
      <c r="B107" s="334" t="s">
        <v>686</v>
      </c>
      <c r="C107" s="612">
        <v>819000</v>
      </c>
      <c r="D107" s="612">
        <v>819000</v>
      </c>
      <c r="E107" s="612">
        <v>812000</v>
      </c>
      <c r="F107" s="964">
        <f>SUM(E107/D107)</f>
        <v>0.9914529914529915</v>
      </c>
    </row>
    <row r="108" spans="1:6" ht="12" customHeight="1" thickBot="1">
      <c r="A108" s="385">
        <v>1185</v>
      </c>
      <c r="B108" s="364" t="s">
        <v>106</v>
      </c>
      <c r="C108" s="618"/>
      <c r="D108" s="618"/>
      <c r="E108" s="618"/>
      <c r="F108" s="982"/>
    </row>
    <row r="109" spans="1:6" ht="12" customHeight="1" thickBot="1">
      <c r="A109" s="369"/>
      <c r="B109" s="360" t="s">
        <v>203</v>
      </c>
      <c r="C109" s="544">
        <f>SUM(C96+C105)</f>
        <v>2974033</v>
      </c>
      <c r="D109" s="544">
        <f>SUM(D96+D105)</f>
        <v>3309483</v>
      </c>
      <c r="E109" s="544">
        <f>SUM(E96+E105)</f>
        <v>2902011</v>
      </c>
      <c r="F109" s="981">
        <f>SUM(E109/D109)</f>
        <v>0.8768774458125332</v>
      </c>
    </row>
    <row r="110" spans="1:6" ht="12" customHeight="1">
      <c r="A110" s="345"/>
      <c r="B110" s="344"/>
      <c r="C110" s="610"/>
      <c r="D110" s="610"/>
      <c r="E110" s="610"/>
      <c r="F110" s="966"/>
    </row>
    <row r="111" spans="1:6" ht="12" customHeight="1" thickBot="1">
      <c r="A111" s="358">
        <v>1191</v>
      </c>
      <c r="B111" s="359" t="s">
        <v>728</v>
      </c>
      <c r="C111" s="619"/>
      <c r="D111" s="619"/>
      <c r="E111" s="619">
        <v>579</v>
      </c>
      <c r="F111" s="982"/>
    </row>
    <row r="112" spans="1:6" s="327" customFormat="1" ht="12.75" thickBot="1">
      <c r="A112" s="371"/>
      <c r="B112" s="372" t="s">
        <v>914</v>
      </c>
      <c r="C112" s="620">
        <f>SUM(C111)</f>
        <v>0</v>
      </c>
      <c r="D112" s="620">
        <f>SUM(D111)</f>
        <v>0</v>
      </c>
      <c r="E112" s="620">
        <f>SUM(E111)</f>
        <v>579</v>
      </c>
      <c r="F112" s="981"/>
    </row>
    <row r="113" spans="1:6" s="327" customFormat="1" ht="12">
      <c r="A113" s="399"/>
      <c r="B113" s="367"/>
      <c r="C113" s="621"/>
      <c r="D113" s="621"/>
      <c r="E113" s="621"/>
      <c r="F113" s="966"/>
    </row>
    <row r="114" spans="1:6" s="327" customFormat="1" ht="12">
      <c r="A114" s="345">
        <v>1192</v>
      </c>
      <c r="B114" s="346" t="s">
        <v>858</v>
      </c>
      <c r="C114" s="612">
        <v>248534</v>
      </c>
      <c r="D114" s="612">
        <v>1174249</v>
      </c>
      <c r="E114" s="612">
        <v>1174249</v>
      </c>
      <c r="F114" s="964">
        <f>SUM(E114/D114)</f>
        <v>1</v>
      </c>
    </row>
    <row r="115" spans="1:6" s="327" customFormat="1" ht="12.75">
      <c r="A115" s="341"/>
      <c r="B115" s="377" t="s">
        <v>186</v>
      </c>
      <c r="C115" s="613">
        <f>SUM(C114:C114)</f>
        <v>248534</v>
      </c>
      <c r="D115" s="613">
        <f>SUM(D114:D114)</f>
        <v>1174249</v>
      </c>
      <c r="E115" s="613">
        <f>SUM(E114:E114)</f>
        <v>1174249</v>
      </c>
      <c r="F115" s="643">
        <f>SUM(E115/D115)</f>
        <v>1</v>
      </c>
    </row>
    <row r="116" spans="1:6" s="327" customFormat="1" ht="12">
      <c r="A116" s="335"/>
      <c r="B116" s="336"/>
      <c r="C116" s="603"/>
      <c r="D116" s="603"/>
      <c r="E116" s="603"/>
      <c r="F116" s="643"/>
    </row>
    <row r="117" spans="1:6" s="327" customFormat="1" ht="12">
      <c r="A117" s="376"/>
      <c r="B117" s="404" t="s">
        <v>926</v>
      </c>
      <c r="C117" s="545">
        <f>SUM(C118:C121)</f>
        <v>90000</v>
      </c>
      <c r="D117" s="545">
        <f>SUM(D118:D121)</f>
        <v>90000</v>
      </c>
      <c r="E117" s="545">
        <f>SUM(E118:E121)</f>
        <v>65000</v>
      </c>
      <c r="F117" s="643">
        <f>SUM(E117/D117)</f>
        <v>0.7222222222222222</v>
      </c>
    </row>
    <row r="118" spans="1:6" s="327" customFormat="1" ht="12">
      <c r="A118" s="350">
        <v>1193</v>
      </c>
      <c r="B118" s="334" t="s">
        <v>856</v>
      </c>
      <c r="C118" s="603"/>
      <c r="D118" s="603"/>
      <c r="E118" s="603"/>
      <c r="F118" s="964"/>
    </row>
    <row r="119" spans="1:6" s="327" customFormat="1" ht="12">
      <c r="A119" s="333">
        <v>1194</v>
      </c>
      <c r="B119" s="334" t="s">
        <v>857</v>
      </c>
      <c r="C119" s="612">
        <v>40000</v>
      </c>
      <c r="D119" s="612">
        <v>40000</v>
      </c>
      <c r="E119" s="612">
        <v>40000</v>
      </c>
      <c r="F119" s="964">
        <f>SUM(E119/D119)</f>
        <v>1</v>
      </c>
    </row>
    <row r="120" spans="1:6" s="327" customFormat="1" ht="12">
      <c r="A120" s="333">
        <v>1195</v>
      </c>
      <c r="B120" s="344" t="s">
        <v>187</v>
      </c>
      <c r="C120" s="614">
        <v>25000</v>
      </c>
      <c r="D120" s="614">
        <v>25000</v>
      </c>
      <c r="E120" s="614">
        <v>25000</v>
      </c>
      <c r="F120" s="964">
        <f>SUM(E120/D120)</f>
        <v>1</v>
      </c>
    </row>
    <row r="121" spans="1:6" s="327" customFormat="1" ht="12.75" thickBot="1">
      <c r="A121" s="354">
        <v>1196</v>
      </c>
      <c r="B121" s="781" t="s">
        <v>458</v>
      </c>
      <c r="C121" s="578">
        <v>25000</v>
      </c>
      <c r="D121" s="578">
        <v>25000</v>
      </c>
      <c r="E121" s="578"/>
      <c r="F121" s="980">
        <f>SUM(E121/D121)</f>
        <v>0</v>
      </c>
    </row>
    <row r="122" spans="1:6" ht="15.75" thickBot="1">
      <c r="A122" s="571"/>
      <c r="B122" s="450" t="s">
        <v>204</v>
      </c>
      <c r="C122" s="572">
        <f>SUM(C115+C112+C109+C94+C117)</f>
        <v>4586152</v>
      </c>
      <c r="D122" s="572">
        <f>SUM(D115+D112+D109+D94+D117)</f>
        <v>5409845</v>
      </c>
      <c r="E122" s="572">
        <f>SUM(E115+E112+E109+E94+E117+E82)</f>
        <v>5007235</v>
      </c>
      <c r="F122" s="984">
        <f>SUM(E122/D122)</f>
        <v>0.925578274423759</v>
      </c>
    </row>
    <row r="123" spans="1:6" ht="15.75" thickBot="1">
      <c r="A123" s="571"/>
      <c r="B123" s="450"/>
      <c r="C123" s="622"/>
      <c r="D123" s="622"/>
      <c r="E123" s="622"/>
      <c r="F123" s="981"/>
    </row>
    <row r="124" spans="1:6" ht="18" customHeight="1" thickBot="1">
      <c r="A124" s="567">
        <v>1200</v>
      </c>
      <c r="B124" s="576" t="s">
        <v>239</v>
      </c>
      <c r="C124" s="623"/>
      <c r="D124" s="623"/>
      <c r="E124" s="623"/>
      <c r="F124" s="981"/>
    </row>
    <row r="125" spans="1:6" ht="12.75">
      <c r="A125" s="374"/>
      <c r="B125" s="405"/>
      <c r="C125" s="624"/>
      <c r="D125" s="624"/>
      <c r="E125" s="624"/>
      <c r="F125" s="966"/>
    </row>
    <row r="126" spans="1:6" ht="12">
      <c r="A126" s="338">
        <v>1210</v>
      </c>
      <c r="B126" s="340" t="s">
        <v>188</v>
      </c>
      <c r="C126" s="612"/>
      <c r="D126" s="612"/>
      <c r="E126" s="612"/>
      <c r="F126" s="643"/>
    </row>
    <row r="127" spans="1:6" ht="12">
      <c r="A127" s="345">
        <v>1211</v>
      </c>
      <c r="B127" s="352" t="s">
        <v>915</v>
      </c>
      <c r="C127" s="614">
        <v>420000</v>
      </c>
      <c r="D127" s="614">
        <v>420000</v>
      </c>
      <c r="E127" s="614">
        <v>420000</v>
      </c>
      <c r="F127" s="643"/>
    </row>
    <row r="128" spans="1:6" ht="12">
      <c r="A128" s="345">
        <v>1212</v>
      </c>
      <c r="B128" s="346" t="s">
        <v>855</v>
      </c>
      <c r="C128" s="613"/>
      <c r="D128" s="613"/>
      <c r="E128" s="613"/>
      <c r="F128" s="643"/>
    </row>
    <row r="129" spans="1:6" ht="12.75">
      <c r="A129" s="345"/>
      <c r="B129" s="377" t="s">
        <v>916</v>
      </c>
      <c r="C129" s="613">
        <f>SUM(C127:C128)</f>
        <v>420000</v>
      </c>
      <c r="D129" s="613">
        <f>SUM(D127:D128)</f>
        <v>420000</v>
      </c>
      <c r="E129" s="613">
        <f>SUM(E127:E128)</f>
        <v>420000</v>
      </c>
      <c r="F129" s="643"/>
    </row>
    <row r="130" spans="1:6" ht="13.5" thickBot="1">
      <c r="A130" s="368"/>
      <c r="B130" s="570"/>
      <c r="C130" s="625"/>
      <c r="D130" s="625"/>
      <c r="E130" s="625"/>
      <c r="F130" s="982"/>
    </row>
    <row r="131" spans="1:6" ht="19.5" customHeight="1" thickBot="1">
      <c r="A131" s="391"/>
      <c r="B131" s="576" t="s">
        <v>183</v>
      </c>
      <c r="C131" s="577">
        <f>SUM(C129)</f>
        <v>420000</v>
      </c>
      <c r="D131" s="577">
        <f>SUM(D129)</f>
        <v>420000</v>
      </c>
      <c r="E131" s="577">
        <f>SUM(E129)</f>
        <v>420000</v>
      </c>
      <c r="F131" s="981">
        <f>SUM(E131/D131)</f>
        <v>1</v>
      </c>
    </row>
    <row r="132" spans="1:6" ht="13.5" thickBot="1">
      <c r="A132" s="354"/>
      <c r="B132" s="375"/>
      <c r="C132" s="545"/>
      <c r="D132" s="545"/>
      <c r="E132" s="545"/>
      <c r="F132" s="981"/>
    </row>
    <row r="133" spans="1:6" s="327" customFormat="1" ht="17.25" customHeight="1" thickBot="1">
      <c r="A133" s="378"/>
      <c r="B133" s="574" t="s">
        <v>917</v>
      </c>
      <c r="C133" s="626">
        <f>SUM(C122+C80+C131)</f>
        <v>15656475</v>
      </c>
      <c r="D133" s="626">
        <f>SUM(D122+D80+D131)</f>
        <v>17435320</v>
      </c>
      <c r="E133" s="626">
        <f>SUM(E122+E80+E131)</f>
        <v>17213245</v>
      </c>
      <c r="F133" s="981">
        <f>SUM(E133/D133)</f>
        <v>0.98726292376624</v>
      </c>
    </row>
    <row r="134" spans="1:6" s="327" customFormat="1" ht="12">
      <c r="A134" s="381"/>
      <c r="B134" s="382"/>
      <c r="C134" s="624"/>
      <c r="D134" s="624"/>
      <c r="E134" s="624"/>
      <c r="F134" s="966"/>
    </row>
    <row r="135" spans="1:6" s="327" customFormat="1" ht="12.75">
      <c r="A135" s="350"/>
      <c r="B135" s="331" t="s">
        <v>802</v>
      </c>
      <c r="C135" s="613"/>
      <c r="D135" s="613"/>
      <c r="E135" s="613"/>
      <c r="F135" s="643"/>
    </row>
    <row r="136" spans="1:6" s="327" customFormat="1" ht="12.75">
      <c r="A136" s="356"/>
      <c r="B136" s="331"/>
      <c r="C136" s="545"/>
      <c r="D136" s="545"/>
      <c r="E136" s="545"/>
      <c r="F136" s="643"/>
    </row>
    <row r="137" spans="1:6" s="327" customFormat="1" ht="12">
      <c r="A137" s="350">
        <v>1230</v>
      </c>
      <c r="B137" s="346" t="s">
        <v>861</v>
      </c>
      <c r="C137" s="612">
        <v>5000</v>
      </c>
      <c r="D137" s="612">
        <v>5000</v>
      </c>
      <c r="E137" s="612">
        <v>5000</v>
      </c>
      <c r="F137" s="964">
        <f>SUM(E137/D137)</f>
        <v>1</v>
      </c>
    </row>
    <row r="138" spans="1:6" s="327" customFormat="1" ht="12">
      <c r="A138" s="350">
        <v>1235</v>
      </c>
      <c r="B138" s="346" t="s">
        <v>798</v>
      </c>
      <c r="C138" s="612">
        <v>1000</v>
      </c>
      <c r="D138" s="612">
        <v>1000</v>
      </c>
      <c r="E138" s="612">
        <v>5000</v>
      </c>
      <c r="F138" s="964">
        <f>SUM(E138/D138)</f>
        <v>5</v>
      </c>
    </row>
    <row r="139" spans="1:6" s="327" customFormat="1" ht="12">
      <c r="A139" s="350">
        <v>1240</v>
      </c>
      <c r="B139" s="346" t="s">
        <v>862</v>
      </c>
      <c r="C139" s="612"/>
      <c r="D139" s="612"/>
      <c r="E139" s="612">
        <v>10</v>
      </c>
      <c r="F139" s="964"/>
    </row>
    <row r="140" spans="1:6" s="327" customFormat="1" ht="12">
      <c r="A140" s="351">
        <v>1252</v>
      </c>
      <c r="B140" s="352" t="s">
        <v>973</v>
      </c>
      <c r="C140" s="614"/>
      <c r="D140" s="614"/>
      <c r="E140" s="614">
        <v>200</v>
      </c>
      <c r="F140" s="964"/>
    </row>
    <row r="141" spans="1:6" s="327" customFormat="1" ht="12">
      <c r="A141" s="350">
        <v>1255</v>
      </c>
      <c r="B141" s="346" t="s">
        <v>99</v>
      </c>
      <c r="C141" s="612"/>
      <c r="D141" s="612"/>
      <c r="E141" s="612">
        <v>475</v>
      </c>
      <c r="F141" s="964"/>
    </row>
    <row r="142" spans="1:6" s="327" customFormat="1" ht="12">
      <c r="A142" s="351">
        <v>1260</v>
      </c>
      <c r="B142" s="352" t="s">
        <v>863</v>
      </c>
      <c r="C142" s="614">
        <v>270</v>
      </c>
      <c r="D142" s="614">
        <v>270</v>
      </c>
      <c r="E142" s="614">
        <v>2100</v>
      </c>
      <c r="F142" s="964">
        <f>SUM(E142/D142)</f>
        <v>7.777777777777778</v>
      </c>
    </row>
    <row r="143" spans="1:6" s="327" customFormat="1" ht="12">
      <c r="A143" s="350">
        <v>1261</v>
      </c>
      <c r="B143" s="346" t="s">
        <v>842</v>
      </c>
      <c r="C143" s="612"/>
      <c r="D143" s="612"/>
      <c r="E143" s="612">
        <v>7850</v>
      </c>
      <c r="F143" s="964"/>
    </row>
    <row r="144" spans="1:6" s="327" customFormat="1" ht="12.75" thickBot="1">
      <c r="A144" s="358">
        <v>1270</v>
      </c>
      <c r="B144" s="359" t="s">
        <v>864</v>
      </c>
      <c r="C144" s="627"/>
      <c r="D144" s="627"/>
      <c r="E144" s="627">
        <v>643</v>
      </c>
      <c r="F144" s="982"/>
    </row>
    <row r="145" spans="1:6" s="327" customFormat="1" ht="12.75" thickBot="1">
      <c r="A145" s="385">
        <v>1275</v>
      </c>
      <c r="B145" s="372" t="s">
        <v>865</v>
      </c>
      <c r="C145" s="616">
        <f>SUM(C137+C139+C142+C138)</f>
        <v>6270</v>
      </c>
      <c r="D145" s="616">
        <f>SUM(D137+D139+D142+D138)</f>
        <v>6270</v>
      </c>
      <c r="E145" s="616">
        <f>SUM(E137:E144)</f>
        <v>21278</v>
      </c>
      <c r="F145" s="981">
        <f>SUM(E145/D145)</f>
        <v>3.3936204146730464</v>
      </c>
    </row>
    <row r="146" spans="1:6" s="327" customFormat="1" ht="12.75" thickBot="1">
      <c r="A146" s="351"/>
      <c r="B146" s="352"/>
      <c r="C146" s="614"/>
      <c r="D146" s="614"/>
      <c r="E146" s="614"/>
      <c r="F146" s="981"/>
    </row>
    <row r="147" spans="1:6" s="327" customFormat="1" ht="12.75" thickBot="1">
      <c r="A147" s="361">
        <v>1276</v>
      </c>
      <c r="B147" s="360" t="s">
        <v>205</v>
      </c>
      <c r="C147" s="544"/>
      <c r="D147" s="544">
        <v>84833</v>
      </c>
      <c r="E147" s="544">
        <v>84833</v>
      </c>
      <c r="F147" s="981">
        <f>SUM(E147/D147)</f>
        <v>1</v>
      </c>
    </row>
    <row r="148" spans="1:6" s="327" customFormat="1" ht="12">
      <c r="A148" s="376"/>
      <c r="B148" s="404"/>
      <c r="C148" s="545"/>
      <c r="D148" s="545"/>
      <c r="E148" s="545"/>
      <c r="F148" s="966"/>
    </row>
    <row r="149" spans="1:6" s="327" customFormat="1" ht="12">
      <c r="A149" s="338">
        <v>1277</v>
      </c>
      <c r="B149" s="353" t="s">
        <v>843</v>
      </c>
      <c r="C149" s="613"/>
      <c r="D149" s="613"/>
      <c r="E149" s="613"/>
      <c r="F149" s="643"/>
    </row>
    <row r="150" spans="1:6" s="327" customFormat="1" ht="12">
      <c r="A150" s="351"/>
      <c r="B150" s="340"/>
      <c r="C150" s="614"/>
      <c r="D150" s="614"/>
      <c r="E150" s="614"/>
      <c r="F150" s="643"/>
    </row>
    <row r="151" spans="1:6" s="327" customFormat="1" ht="15">
      <c r="A151" s="782">
        <v>1280</v>
      </c>
      <c r="B151" s="783" t="s">
        <v>206</v>
      </c>
      <c r="C151" s="613">
        <f>SUM(C145)</f>
        <v>6270</v>
      </c>
      <c r="D151" s="613">
        <f>SUM(D145+D147)</f>
        <v>91103</v>
      </c>
      <c r="E151" s="613">
        <f>SUM(E145+E147)</f>
        <v>106111</v>
      </c>
      <c r="F151" s="643">
        <f>SUM(E151/D151)</f>
        <v>1.1647366167963733</v>
      </c>
    </row>
    <row r="152" spans="1:6" s="327" customFormat="1" ht="12.75">
      <c r="A152" s="338"/>
      <c r="B152" s="377"/>
      <c r="C152" s="613"/>
      <c r="D152" s="613"/>
      <c r="E152" s="613"/>
      <c r="F152" s="643"/>
    </row>
    <row r="153" spans="1:6" s="327" customFormat="1" ht="12.75" thickBot="1">
      <c r="A153" s="393">
        <v>1281</v>
      </c>
      <c r="B153" s="647" t="s">
        <v>207</v>
      </c>
      <c r="C153" s="625"/>
      <c r="D153" s="625">
        <v>78054</v>
      </c>
      <c r="E153" s="625">
        <v>78054</v>
      </c>
      <c r="F153" s="982">
        <f>SUM(E153/D153)</f>
        <v>1</v>
      </c>
    </row>
    <row r="154" spans="1:6" s="327" customFormat="1" ht="12">
      <c r="A154" s="383"/>
      <c r="B154" s="646"/>
      <c r="C154" s="624"/>
      <c r="D154" s="624"/>
      <c r="E154" s="624"/>
      <c r="F154" s="966"/>
    </row>
    <row r="155" spans="1:6" s="327" customFormat="1" ht="12.75" thickBot="1">
      <c r="A155" s="368"/>
      <c r="B155" s="647" t="s">
        <v>926</v>
      </c>
      <c r="C155" s="625"/>
      <c r="D155" s="393"/>
      <c r="E155" s="393"/>
      <c r="F155" s="982"/>
    </row>
    <row r="156" spans="1:6" s="327" customFormat="1" ht="12.75" thickBot="1">
      <c r="A156" s="391"/>
      <c r="B156" s="372" t="s">
        <v>735</v>
      </c>
      <c r="C156" s="616">
        <f>SUM(C155)</f>
        <v>0</v>
      </c>
      <c r="D156" s="616">
        <f>SUM(D155)</f>
        <v>0</v>
      </c>
      <c r="E156" s="616">
        <f>SUM(E155)</f>
        <v>0</v>
      </c>
      <c r="F156" s="981"/>
    </row>
    <row r="157" spans="1:6" s="327" customFormat="1" ht="12.75" thickBot="1">
      <c r="A157" s="390"/>
      <c r="B157" s="388"/>
      <c r="C157" s="543"/>
      <c r="D157" s="543"/>
      <c r="E157" s="543"/>
      <c r="F157" s="981"/>
    </row>
    <row r="158" spans="1:6" s="327" customFormat="1" ht="15.75" thickBot="1">
      <c r="A158" s="580">
        <v>1283</v>
      </c>
      <c r="B158" s="579" t="s">
        <v>174</v>
      </c>
      <c r="C158" s="543"/>
      <c r="D158" s="543">
        <f>SUM(D153)</f>
        <v>78054</v>
      </c>
      <c r="E158" s="543">
        <f>SUM(E153)</f>
        <v>78054</v>
      </c>
      <c r="F158" s="981">
        <f>SUM(E158/D158)</f>
        <v>1</v>
      </c>
    </row>
    <row r="159" spans="1:6" s="327" customFormat="1" ht="13.5" thickBot="1">
      <c r="A159" s="387"/>
      <c r="B159" s="389"/>
      <c r="C159" s="543"/>
      <c r="D159" s="543"/>
      <c r="E159" s="543"/>
      <c r="F159" s="981"/>
    </row>
    <row r="160" spans="1:6" s="327" customFormat="1" ht="12.75" thickBot="1">
      <c r="A160" s="387">
        <v>1284</v>
      </c>
      <c r="B160" s="548" t="s">
        <v>240</v>
      </c>
      <c r="C160" s="582">
        <f>SUM('3a.m.'!C46-'1b.mell '!C151)</f>
        <v>1571564</v>
      </c>
      <c r="D160" s="582">
        <f>SUM('3a.m.'!D46-'1b.mell '!D151)-D158</f>
        <v>1513929</v>
      </c>
      <c r="E160" s="582">
        <f>SUM('3a.m.'!E46-'1b.mell '!E151)-E158</f>
        <v>1499243</v>
      </c>
      <c r="F160" s="985">
        <f>SUM(E160/D160)</f>
        <v>0.9902994129843605</v>
      </c>
    </row>
    <row r="161" spans="1:6" s="327" customFormat="1" ht="15.75" customHeight="1" thickBot="1">
      <c r="A161" s="390">
        <v>1285</v>
      </c>
      <c r="B161" s="581" t="s">
        <v>176</v>
      </c>
      <c r="C161" s="543">
        <f>SUM(C160)</f>
        <v>1571564</v>
      </c>
      <c r="D161" s="543">
        <f>SUM(D160)</f>
        <v>1513929</v>
      </c>
      <c r="E161" s="543">
        <f>SUM(E160)</f>
        <v>1499243</v>
      </c>
      <c r="F161" s="981">
        <f>SUM(E161/D161)</f>
        <v>0.9902994129843605</v>
      </c>
    </row>
    <row r="162" spans="1:6" s="327" customFormat="1" ht="12.75" thickBot="1">
      <c r="A162" s="369"/>
      <c r="B162" s="348"/>
      <c r="C162" s="544"/>
      <c r="D162" s="544"/>
      <c r="E162" s="544"/>
      <c r="F162" s="981"/>
    </row>
    <row r="163" spans="1:6" s="327" customFormat="1" ht="12.75" thickBot="1">
      <c r="A163" s="391">
        <v>1287</v>
      </c>
      <c r="B163" s="548" t="s">
        <v>240</v>
      </c>
      <c r="C163" s="386">
        <f>SUM('3a.m.'!C51+'4.mell.'!C96+'5.mell. '!C38+'3a.m.'!C52-C156)</f>
        <v>112242</v>
      </c>
      <c r="D163" s="386">
        <f>SUM('3a.m.'!D51+'4.mell.'!D96+'5.mell. '!D38+'3a.m.'!D52-D156)</f>
        <v>192811</v>
      </c>
      <c r="E163" s="386">
        <f>SUM('3a.m.'!E51+'4.mell.'!E96+'5.mell. '!E38+'3a.m.'!E52)</f>
        <v>192811</v>
      </c>
      <c r="F163" s="985">
        <f>SUM(E163/D163)</f>
        <v>1</v>
      </c>
    </row>
    <row r="164" spans="1:6" s="327" customFormat="1" ht="15.75" thickBot="1">
      <c r="A164" s="361">
        <v>1288</v>
      </c>
      <c r="B164" s="581" t="s">
        <v>183</v>
      </c>
      <c r="C164" s="544">
        <f>SUM(C163)</f>
        <v>112242</v>
      </c>
      <c r="D164" s="544">
        <f>SUM(D163)</f>
        <v>192811</v>
      </c>
      <c r="E164" s="544">
        <f>SUM(E163)</f>
        <v>192811</v>
      </c>
      <c r="F164" s="981">
        <f>SUM(E164/D164)</f>
        <v>1</v>
      </c>
    </row>
    <row r="165" spans="1:6" s="963" customFormat="1" ht="12" customHeight="1">
      <c r="A165" s="381"/>
      <c r="B165" s="382" t="s">
        <v>360</v>
      </c>
      <c r="C165" s="381"/>
      <c r="D165" s="381"/>
      <c r="E165" s="381"/>
      <c r="F165" s="992"/>
    </row>
    <row r="166" spans="1:6" s="327" customFormat="1" ht="15.75" thickBot="1">
      <c r="A166" s="376"/>
      <c r="B166" s="955"/>
      <c r="C166" s="616"/>
      <c r="D166" s="616"/>
      <c r="E166" s="616"/>
      <c r="F166" s="982"/>
    </row>
    <row r="167" spans="1:6" s="327" customFormat="1" ht="18.75" customHeight="1" thickBot="1">
      <c r="A167" s="378"/>
      <c r="B167" s="574" t="s">
        <v>918</v>
      </c>
      <c r="C167" s="575">
        <f>SUM(C164+C151+C160+C158)</f>
        <v>1690076</v>
      </c>
      <c r="D167" s="575">
        <f>SUM(D164+D151+D160+D158)</f>
        <v>1875897</v>
      </c>
      <c r="E167" s="575">
        <f>SUM(E164+E151+E160+E158)</f>
        <v>1876219</v>
      </c>
      <c r="F167" s="981">
        <f>SUM(E167/D167)</f>
        <v>1.000171651215392</v>
      </c>
    </row>
    <row r="168" spans="1:6" s="327" customFormat="1" ht="12.75" thickBot="1">
      <c r="A168" s="387"/>
      <c r="B168" s="548"/>
      <c r="C168" s="543"/>
      <c r="D168" s="543"/>
      <c r="E168" s="543"/>
      <c r="F168" s="981"/>
    </row>
    <row r="169" spans="1:6" s="327" customFormat="1" ht="12.75">
      <c r="A169" s="381"/>
      <c r="B169" s="454" t="s">
        <v>825</v>
      </c>
      <c r="C169" s="624"/>
      <c r="D169" s="624"/>
      <c r="E169" s="624"/>
      <c r="F169" s="966"/>
    </row>
    <row r="170" spans="1:6" s="327" customFormat="1" ht="12.75">
      <c r="A170" s="351"/>
      <c r="B170" s="394"/>
      <c r="C170" s="607"/>
      <c r="D170" s="607"/>
      <c r="E170" s="607"/>
      <c r="F170" s="966"/>
    </row>
    <row r="171" spans="1:6" s="327" customFormat="1" ht="12">
      <c r="A171" s="350">
        <v>1301</v>
      </c>
      <c r="B171" s="346" t="s">
        <v>301</v>
      </c>
      <c r="C171" s="613"/>
      <c r="D171" s="613"/>
      <c r="E171" s="612">
        <v>5</v>
      </c>
      <c r="F171" s="643"/>
    </row>
    <row r="172" spans="1:6" s="327" customFormat="1" ht="12.75">
      <c r="A172" s="351">
        <v>1302</v>
      </c>
      <c r="B172" s="1042" t="s">
        <v>919</v>
      </c>
      <c r="C172" s="607"/>
      <c r="D172" s="607"/>
      <c r="E172" s="614">
        <v>22</v>
      </c>
      <c r="F172" s="966"/>
    </row>
    <row r="173" spans="1:6" s="327" customFormat="1" ht="13.5" thickBot="1">
      <c r="A173" s="356">
        <v>1303</v>
      </c>
      <c r="B173" s="1072" t="s">
        <v>464</v>
      </c>
      <c r="C173" s="545"/>
      <c r="D173" s="545"/>
      <c r="E173" s="578">
        <v>4000</v>
      </c>
      <c r="F173" s="993"/>
    </row>
    <row r="174" spans="1:6" s="327" customFormat="1" ht="12.75" thickBot="1">
      <c r="A174" s="386"/>
      <c r="B174" s="348" t="s">
        <v>865</v>
      </c>
      <c r="C174" s="544"/>
      <c r="D174" s="544"/>
      <c r="E174" s="544">
        <f>SUM(E171:E173)</f>
        <v>4027</v>
      </c>
      <c r="F174" s="981"/>
    </row>
    <row r="175" spans="1:6" s="327" customFormat="1" ht="12.75" thickBot="1">
      <c r="A175" s="546"/>
      <c r="B175" s="348"/>
      <c r="C175" s="544"/>
      <c r="D175" s="544"/>
      <c r="E175" s="544"/>
      <c r="F175" s="981"/>
    </row>
    <row r="176" spans="1:6" s="327" customFormat="1" ht="12.75" thickBot="1">
      <c r="A176" s="544">
        <v>1304</v>
      </c>
      <c r="B176" s="388" t="s">
        <v>205</v>
      </c>
      <c r="C176" s="544"/>
      <c r="D176" s="544">
        <f>SUM('3b.m.'!D19)</f>
        <v>3249</v>
      </c>
      <c r="E176" s="544">
        <f>SUM('3b.m.'!E19)</f>
        <v>3249</v>
      </c>
      <c r="F176" s="981">
        <f>SUM(E176/D176)</f>
        <v>1</v>
      </c>
    </row>
    <row r="177" spans="1:6" s="327" customFormat="1" ht="12.75" thickBot="1">
      <c r="A177" s="544"/>
      <c r="B177" s="388"/>
      <c r="C177" s="544"/>
      <c r="D177" s="544"/>
      <c r="E177" s="544"/>
      <c r="F177" s="981"/>
    </row>
    <row r="178" spans="1:6" s="327" customFormat="1" ht="13.5" thickBot="1">
      <c r="A178" s="386"/>
      <c r="B178" s="373" t="s">
        <v>751</v>
      </c>
      <c r="C178" s="544">
        <f>SUM(C174)</f>
        <v>0</v>
      </c>
      <c r="D178" s="361">
        <f>SUM(D176:D177)</f>
        <v>3249</v>
      </c>
      <c r="E178" s="361">
        <f>SUM(E174:E177)</f>
        <v>7276</v>
      </c>
      <c r="F178" s="966">
        <f>SUM(E178/D178)</f>
        <v>2.239458294859957</v>
      </c>
    </row>
    <row r="179" spans="1:6" s="327" customFormat="1" ht="13.5" thickBot="1">
      <c r="A179" s="384"/>
      <c r="B179" s="569"/>
      <c r="C179" s="616"/>
      <c r="D179" s="385"/>
      <c r="E179" s="385"/>
      <c r="F179" s="982"/>
    </row>
    <row r="180" spans="1:6" s="327" customFormat="1" ht="13.5" thickBot="1">
      <c r="A180" s="358">
        <v>1305</v>
      </c>
      <c r="B180" s="392" t="s">
        <v>238</v>
      </c>
      <c r="C180" s="358">
        <f>SUM('3b.m.'!C14)</f>
        <v>244410</v>
      </c>
      <c r="D180" s="358">
        <f>SUM('3b.m.'!D14)</f>
        <v>275725</v>
      </c>
      <c r="E180" s="358">
        <f>SUM('3b.m.'!E14)</f>
        <v>283783</v>
      </c>
      <c r="F180" s="985">
        <f>SUM(E180/D180)</f>
        <v>1.0292247710581195</v>
      </c>
    </row>
    <row r="181" spans="1:6" s="327" customFormat="1" ht="13.5" thickBot="1">
      <c r="A181" s="546"/>
      <c r="B181" s="373" t="s">
        <v>176</v>
      </c>
      <c r="C181" s="544">
        <f>SUM(C180)</f>
        <v>244410</v>
      </c>
      <c r="D181" s="361">
        <f>SUM(D180)</f>
        <v>275725</v>
      </c>
      <c r="E181" s="361">
        <f>SUM(E180)</f>
        <v>283783</v>
      </c>
      <c r="F181" s="981">
        <f>SUM(E181/D181)</f>
        <v>1.0292247710581195</v>
      </c>
    </row>
    <row r="182" spans="1:6" s="327" customFormat="1" ht="12.75">
      <c r="A182" s="578"/>
      <c r="B182" s="375"/>
      <c r="C182" s="545"/>
      <c r="D182" s="376"/>
      <c r="E182" s="376"/>
      <c r="F182" s="966"/>
    </row>
    <row r="183" spans="1:6" s="327" customFormat="1" ht="13.5" thickBot="1">
      <c r="A183" s="358">
        <v>1306</v>
      </c>
      <c r="B183" s="392" t="s">
        <v>238</v>
      </c>
      <c r="C183" s="547">
        <f>SUM('3b.m.'!C34)</f>
        <v>20500</v>
      </c>
      <c r="D183" s="358">
        <f>SUM('3b.m.'!D34)</f>
        <v>20500</v>
      </c>
      <c r="E183" s="358">
        <f>SUM('3b.m.'!E34)</f>
        <v>36900</v>
      </c>
      <c r="F183" s="980">
        <f>SUM(E183/D183)</f>
        <v>1.8</v>
      </c>
    </row>
    <row r="184" spans="1:6" s="327" customFormat="1" ht="13.5" thickBot="1">
      <c r="A184" s="546"/>
      <c r="B184" s="373" t="s">
        <v>183</v>
      </c>
      <c r="C184" s="544">
        <f>SUM(C183)</f>
        <v>20500</v>
      </c>
      <c r="D184" s="361">
        <f>SUM(D183)</f>
        <v>20500</v>
      </c>
      <c r="E184" s="361">
        <f>SUM(E183)</f>
        <v>36900</v>
      </c>
      <c r="F184" s="981">
        <f>SUM(E184/D184)</f>
        <v>1.8</v>
      </c>
    </row>
    <row r="185" spans="1:6" s="965" customFormat="1" ht="12">
      <c r="A185" s="351"/>
      <c r="B185" s="352" t="s">
        <v>360</v>
      </c>
      <c r="C185" s="351"/>
      <c r="D185" s="351"/>
      <c r="E185" s="351"/>
      <c r="F185" s="983"/>
    </row>
    <row r="186" spans="1:6" s="327" customFormat="1" ht="13.5" thickBot="1">
      <c r="A186" s="351"/>
      <c r="B186" s="394"/>
      <c r="C186" s="607"/>
      <c r="D186" s="341"/>
      <c r="E186" s="341"/>
      <c r="F186" s="982"/>
    </row>
    <row r="187" spans="1:6" s="327" customFormat="1" ht="13.5" thickBot="1">
      <c r="A187" s="378"/>
      <c r="B187" s="379" t="s">
        <v>209</v>
      </c>
      <c r="C187" s="628">
        <f>SUM(C184+C181)</f>
        <v>264910</v>
      </c>
      <c r="D187" s="380">
        <f>SUM(D184+D181+D178)</f>
        <v>299474</v>
      </c>
      <c r="E187" s="380">
        <f>SUM(E184+E181+E178)</f>
        <v>327959</v>
      </c>
      <c r="F187" s="981">
        <f>SUM(E187/D187)</f>
        <v>1.095116771405865</v>
      </c>
    </row>
    <row r="188" spans="1:6" s="396" customFormat="1" ht="13.5" customHeight="1">
      <c r="A188" s="1039"/>
      <c r="B188" s="1040"/>
      <c r="C188" s="629"/>
      <c r="D188" s="841"/>
      <c r="E188" s="841"/>
      <c r="F188" s="966"/>
    </row>
    <row r="189" spans="1:6" s="396" customFormat="1" ht="12.75">
      <c r="A189" s="397"/>
      <c r="B189" s="331" t="s">
        <v>803</v>
      </c>
      <c r="C189" s="630"/>
      <c r="D189" s="842"/>
      <c r="E189" s="842"/>
      <c r="F189" s="643"/>
    </row>
    <row r="190" spans="1:6" s="396" customFormat="1" ht="12.75">
      <c r="A190" s="397"/>
      <c r="B190" s="331"/>
      <c r="C190" s="630"/>
      <c r="D190" s="842"/>
      <c r="E190" s="842"/>
      <c r="F190" s="643"/>
    </row>
    <row r="191" spans="1:6" s="327" customFormat="1" ht="12">
      <c r="A191" s="350">
        <v>1330</v>
      </c>
      <c r="B191" s="346" t="s">
        <v>861</v>
      </c>
      <c r="C191" s="631">
        <f>SUM('2.mell'!C500)</f>
        <v>54260</v>
      </c>
      <c r="D191" s="843">
        <f>SUM('2.mell'!D500)</f>
        <v>54260</v>
      </c>
      <c r="E191" s="843">
        <f>SUM('2.mell'!E500)</f>
        <v>44515</v>
      </c>
      <c r="F191" s="964">
        <f>SUM(E191/D191)</f>
        <v>0.8204017692591228</v>
      </c>
    </row>
    <row r="192" spans="1:6" s="327" customFormat="1" ht="12">
      <c r="A192" s="350">
        <v>1335</v>
      </c>
      <c r="B192" s="346" t="s">
        <v>798</v>
      </c>
      <c r="C192" s="631">
        <f>SUM('2.mell'!C502)</f>
        <v>11879</v>
      </c>
      <c r="D192" s="631">
        <f>SUM('2.mell'!D502)</f>
        <v>11879</v>
      </c>
      <c r="E192" s="631">
        <f>SUM('2.mell'!E502)</f>
        <v>14785</v>
      </c>
      <c r="F192" s="964">
        <f>SUM(E192/D192)</f>
        <v>1.2446333866487078</v>
      </c>
    </row>
    <row r="193" spans="1:6" s="327" customFormat="1" ht="12">
      <c r="A193" s="350">
        <v>1340</v>
      </c>
      <c r="B193" s="346" t="s">
        <v>862</v>
      </c>
      <c r="C193" s="631">
        <f>SUM('2.mell'!C503)</f>
        <v>41406</v>
      </c>
      <c r="D193" s="631">
        <f>SUM('2.mell'!D503)</f>
        <v>41406</v>
      </c>
      <c r="E193" s="631">
        <f>SUM('2.mell'!E503)</f>
        <v>46350</v>
      </c>
      <c r="F193" s="964">
        <f>SUM(E193/D193)</f>
        <v>1.1194029850746268</v>
      </c>
    </row>
    <row r="194" spans="1:6" s="327" customFormat="1" ht="12">
      <c r="A194" s="350">
        <v>1350</v>
      </c>
      <c r="B194" s="346" t="s">
        <v>920</v>
      </c>
      <c r="C194" s="631">
        <f>SUM('2.mell'!C504)</f>
        <v>207659</v>
      </c>
      <c r="D194" s="631">
        <f>SUM('2.mell'!D504)</f>
        <v>209238</v>
      </c>
      <c r="E194" s="631">
        <f>SUM('2.mell'!E504)</f>
        <v>209121</v>
      </c>
      <c r="F194" s="964">
        <f>SUM(E194/D194)</f>
        <v>0.9994408281478507</v>
      </c>
    </row>
    <row r="195" spans="1:6" s="327" customFormat="1" ht="12">
      <c r="A195" s="350">
        <v>1351</v>
      </c>
      <c r="B195" s="346" t="s">
        <v>99</v>
      </c>
      <c r="C195" s="631"/>
      <c r="D195" s="631"/>
      <c r="E195" s="631">
        <f>SUM('2.mell'!E505)</f>
        <v>953</v>
      </c>
      <c r="F195" s="964"/>
    </row>
    <row r="196" spans="1:6" s="327" customFormat="1" ht="12">
      <c r="A196" s="350">
        <v>1331</v>
      </c>
      <c r="B196" s="346" t="s">
        <v>939</v>
      </c>
      <c r="C196" s="631"/>
      <c r="D196" s="631"/>
      <c r="E196" s="631">
        <f>SUM('2.mell'!E501)</f>
        <v>15688</v>
      </c>
      <c r="F196" s="964"/>
    </row>
    <row r="197" spans="1:6" s="327" customFormat="1" ht="12">
      <c r="A197" s="350">
        <v>1370</v>
      </c>
      <c r="B197" s="346" t="s">
        <v>863</v>
      </c>
      <c r="C197" s="631">
        <f>SUM('2.mell'!C506)</f>
        <v>75191</v>
      </c>
      <c r="D197" s="631">
        <f>SUM('2.mell'!D506)</f>
        <v>75191</v>
      </c>
      <c r="E197" s="631">
        <f>SUM('2.mell'!E506)</f>
        <v>75191</v>
      </c>
      <c r="F197" s="964">
        <f>SUM(E197/D197)</f>
        <v>1</v>
      </c>
    </row>
    <row r="198" spans="1:6" s="327" customFormat="1" ht="12.75" thickBot="1">
      <c r="A198" s="358">
        <v>1380</v>
      </c>
      <c r="B198" s="359" t="s">
        <v>864</v>
      </c>
      <c r="C198" s="631">
        <f>SUM('2.mell'!C507)</f>
        <v>0</v>
      </c>
      <c r="D198" s="631">
        <f>SUM('2.mell'!D507)</f>
        <v>0</v>
      </c>
      <c r="E198" s="631">
        <f>SUM('2.mell'!E507)</f>
        <v>0</v>
      </c>
      <c r="F198" s="982"/>
    </row>
    <row r="199" spans="1:6" s="327" customFormat="1" ht="12.75" thickBot="1">
      <c r="A199" s="371"/>
      <c r="B199" s="372" t="s">
        <v>680</v>
      </c>
      <c r="C199" s="632">
        <f>SUM(C191:C198)</f>
        <v>390395</v>
      </c>
      <c r="D199" s="632">
        <f>SUM(D191:D198)</f>
        <v>391974</v>
      </c>
      <c r="E199" s="632">
        <f>SUM(E191:E198)</f>
        <v>406603</v>
      </c>
      <c r="F199" s="981">
        <f>SUM(E199/D199)</f>
        <v>1.0373213529468792</v>
      </c>
    </row>
    <row r="200" spans="1:6" s="327" customFormat="1" ht="12">
      <c r="A200" s="399"/>
      <c r="B200" s="777"/>
      <c r="C200" s="638"/>
      <c r="D200" s="638"/>
      <c r="E200" s="638"/>
      <c r="F200" s="966"/>
    </row>
    <row r="201" spans="1:6" s="327" customFormat="1" ht="12">
      <c r="A201" s="342">
        <v>1381</v>
      </c>
      <c r="B201" s="343" t="s">
        <v>843</v>
      </c>
      <c r="C201" s="630"/>
      <c r="D201" s="630"/>
      <c r="E201" s="630"/>
      <c r="F201" s="643"/>
    </row>
    <row r="202" spans="1:6" s="327" customFormat="1" ht="12">
      <c r="A202" s="342"/>
      <c r="B202" s="343"/>
      <c r="C202" s="630"/>
      <c r="D202" s="630"/>
      <c r="E202" s="630"/>
      <c r="F202" s="643"/>
    </row>
    <row r="203" spans="1:6" s="327" customFormat="1" ht="12">
      <c r="A203" s="335">
        <v>1382</v>
      </c>
      <c r="B203" s="336" t="s">
        <v>578</v>
      </c>
      <c r="C203" s="784"/>
      <c r="D203" s="784"/>
      <c r="E203" s="784">
        <f>SUM('2.mell'!E510)</f>
        <v>16420</v>
      </c>
      <c r="F203" s="964"/>
    </row>
    <row r="204" spans="1:6" s="327" customFormat="1" ht="12.75" thickBot="1">
      <c r="A204" s="370"/>
      <c r="B204" s="778"/>
      <c r="C204" s="779"/>
      <c r="D204" s="779"/>
      <c r="E204" s="779"/>
      <c r="F204" s="982"/>
    </row>
    <row r="205" spans="1:6" s="327" customFormat="1" ht="12.75" thickBot="1">
      <c r="A205" s="371">
        <v>1383</v>
      </c>
      <c r="B205" s="372" t="s">
        <v>241</v>
      </c>
      <c r="C205" s="634"/>
      <c r="D205" s="634"/>
      <c r="E205" s="634">
        <f>SUM('2.mell'!E512)</f>
        <v>600</v>
      </c>
      <c r="F205" s="981"/>
    </row>
    <row r="206" spans="1:6" s="327" customFormat="1" ht="12.75" thickBot="1">
      <c r="A206" s="371"/>
      <c r="B206" s="372"/>
      <c r="C206" s="634"/>
      <c r="D206" s="634"/>
      <c r="E206" s="634"/>
      <c r="F206" s="981"/>
    </row>
    <row r="207" spans="1:6" s="327" customFormat="1" ht="12.75" thickBot="1">
      <c r="A207" s="371">
        <v>1384</v>
      </c>
      <c r="B207" s="372" t="s">
        <v>205</v>
      </c>
      <c r="C207" s="634"/>
      <c r="D207" s="634">
        <f>SUM('2.mell'!D511)</f>
        <v>76362</v>
      </c>
      <c r="E207" s="634">
        <f>SUM('2.mell'!E511)</f>
        <v>76362</v>
      </c>
      <c r="F207" s="981">
        <f>SUM(E207/D207)</f>
        <v>1</v>
      </c>
    </row>
    <row r="208" spans="1:6" s="327" customFormat="1" ht="12.75" thickBot="1">
      <c r="A208" s="349"/>
      <c r="B208" s="348"/>
      <c r="C208" s="632"/>
      <c r="D208" s="632"/>
      <c r="E208" s="632"/>
      <c r="F208" s="981"/>
    </row>
    <row r="209" spans="1:6" s="327" customFormat="1" ht="15.75" thickBot="1">
      <c r="A209" s="572">
        <v>1385</v>
      </c>
      <c r="B209" s="450" t="s">
        <v>202</v>
      </c>
      <c r="C209" s="761">
        <f>SUM(C199)</f>
        <v>390395</v>
      </c>
      <c r="D209" s="761">
        <f>SUM(D199+D207)</f>
        <v>468336</v>
      </c>
      <c r="E209" s="761">
        <f>SUM(E199+E207+E203+E205)</f>
        <v>499985</v>
      </c>
      <c r="F209" s="981">
        <f>SUM(E209/D209)</f>
        <v>1.067577551159851</v>
      </c>
    </row>
    <row r="210" spans="1:6" s="327" customFormat="1" ht="12.75" thickBot="1">
      <c r="A210" s="398"/>
      <c r="B210" s="367"/>
      <c r="C210" s="633"/>
      <c r="D210" s="633"/>
      <c r="E210" s="633"/>
      <c r="F210" s="981"/>
    </row>
    <row r="211" spans="1:6" s="327" customFormat="1" ht="12.75" thickBot="1">
      <c r="A211" s="349">
        <v>1385</v>
      </c>
      <c r="B211" s="348" t="s">
        <v>242</v>
      </c>
      <c r="C211" s="632"/>
      <c r="D211" s="632"/>
      <c r="E211" s="632"/>
      <c r="F211" s="981"/>
    </row>
    <row r="212" spans="1:6" s="327" customFormat="1" ht="12.75" thickBot="1">
      <c r="A212" s="398"/>
      <c r="B212" s="367"/>
      <c r="C212" s="633"/>
      <c r="D212" s="633"/>
      <c r="E212" s="633"/>
      <c r="F212" s="981"/>
    </row>
    <row r="213" spans="1:6" s="327" customFormat="1" ht="12.75" thickBot="1">
      <c r="A213" s="349">
        <v>1386</v>
      </c>
      <c r="B213" s="348" t="s">
        <v>243</v>
      </c>
      <c r="C213" s="632"/>
      <c r="D213" s="632"/>
      <c r="E213" s="632"/>
      <c r="F213" s="981"/>
    </row>
    <row r="214" spans="1:6" s="327" customFormat="1" ht="12.75" thickBot="1">
      <c r="A214" s="398"/>
      <c r="B214" s="367"/>
      <c r="C214" s="633"/>
      <c r="D214" s="633"/>
      <c r="E214" s="633"/>
      <c r="F214" s="981"/>
    </row>
    <row r="215" spans="1:6" s="327" customFormat="1" ht="15.75" thickBot="1">
      <c r="A215" s="572">
        <v>1387</v>
      </c>
      <c r="B215" s="450" t="s">
        <v>208</v>
      </c>
      <c r="C215" s="761"/>
      <c r="D215" s="761"/>
      <c r="E215" s="761"/>
      <c r="F215" s="981"/>
    </row>
    <row r="216" spans="1:6" s="327" customFormat="1" ht="12.75" thickBot="1">
      <c r="A216" s="349"/>
      <c r="B216" s="348"/>
      <c r="C216" s="632"/>
      <c r="D216" s="632"/>
      <c r="E216" s="632"/>
      <c r="F216" s="981"/>
    </row>
    <row r="217" spans="1:6" s="327" customFormat="1" ht="12.75" thickBot="1">
      <c r="A217" s="371"/>
      <c r="B217" s="372"/>
      <c r="C217" s="635"/>
      <c r="D217" s="635"/>
      <c r="E217" s="635"/>
      <c r="F217" s="981"/>
    </row>
    <row r="218" spans="1:6" s="327" customFormat="1" ht="12">
      <c r="A218" s="381">
        <v>1390</v>
      </c>
      <c r="B218" s="382" t="s">
        <v>238</v>
      </c>
      <c r="C218" s="636">
        <f>SUM('2.mell'!C515)</f>
        <v>2902336</v>
      </c>
      <c r="D218" s="636">
        <f>SUM('2.mell'!D515)</f>
        <v>3024502</v>
      </c>
      <c r="E218" s="636">
        <f>SUM('2.mell'!E515)</f>
        <v>3088749</v>
      </c>
      <c r="F218" s="983">
        <f aca="true" t="shared" si="2" ref="F218:F291">SUM(E218/D218)</f>
        <v>1.021242174744801</v>
      </c>
    </row>
    <row r="219" spans="1:6" s="327" customFormat="1" ht="12">
      <c r="A219" s="350">
        <v>1391</v>
      </c>
      <c r="B219" s="346" t="s">
        <v>244</v>
      </c>
      <c r="C219" s="631">
        <f>SUM('2.mell'!C516)</f>
        <v>212923</v>
      </c>
      <c r="D219" s="631">
        <f>SUM('2.mell'!D516)</f>
        <v>212923</v>
      </c>
      <c r="E219" s="631">
        <f>SUM('2.mell'!E516)</f>
        <v>212923</v>
      </c>
      <c r="F219" s="964">
        <f t="shared" si="2"/>
        <v>1</v>
      </c>
    </row>
    <row r="220" spans="1:6" s="327" customFormat="1" ht="12.75" thickBot="1">
      <c r="A220" s="358">
        <v>1392</v>
      </c>
      <c r="B220" s="359" t="s">
        <v>245</v>
      </c>
      <c r="C220" s="637"/>
      <c r="D220" s="637"/>
      <c r="E220" s="637"/>
      <c r="F220" s="982"/>
    </row>
    <row r="221" spans="1:6" s="327" customFormat="1" ht="13.5" thickBot="1">
      <c r="A221" s="546"/>
      <c r="B221" s="373" t="s">
        <v>176</v>
      </c>
      <c r="C221" s="633">
        <f>SUM(C218:C220)</f>
        <v>3115259</v>
      </c>
      <c r="D221" s="633">
        <f>SUM(D218:D220)</f>
        <v>3237425</v>
      </c>
      <c r="E221" s="633">
        <f>SUM(E218:E220)</f>
        <v>3301672</v>
      </c>
      <c r="F221" s="981">
        <f t="shared" si="2"/>
        <v>1.019845092936516</v>
      </c>
    </row>
    <row r="222" spans="1:6" s="327" customFormat="1" ht="12.75">
      <c r="A222" s="578"/>
      <c r="B222" s="375"/>
      <c r="C222" s="638"/>
      <c r="D222" s="638"/>
      <c r="E222" s="638"/>
      <c r="F222" s="966"/>
    </row>
    <row r="223" spans="1:6" s="327" customFormat="1" ht="13.5" thickBot="1">
      <c r="A223" s="358">
        <v>1393</v>
      </c>
      <c r="B223" s="392" t="s">
        <v>238</v>
      </c>
      <c r="C223" s="633"/>
      <c r="D223" s="633"/>
      <c r="E223" s="633"/>
      <c r="F223" s="982"/>
    </row>
    <row r="224" spans="1:6" s="327" customFormat="1" ht="13.5" thickBot="1">
      <c r="A224" s="546"/>
      <c r="B224" s="373" t="s">
        <v>183</v>
      </c>
      <c r="C224" s="632"/>
      <c r="D224" s="632"/>
      <c r="E224" s="632"/>
      <c r="F224" s="981"/>
    </row>
    <row r="225" spans="1:6" s="327" customFormat="1" ht="13.5" thickBot="1">
      <c r="A225" s="546"/>
      <c r="B225" s="373"/>
      <c r="C225" s="632"/>
      <c r="D225" s="632"/>
      <c r="E225" s="632"/>
      <c r="F225" s="981"/>
    </row>
    <row r="226" spans="1:6" s="327" customFormat="1" ht="13.5" thickBot="1">
      <c r="A226" s="546"/>
      <c r="B226" s="941" t="s">
        <v>360</v>
      </c>
      <c r="C226" s="1022"/>
      <c r="D226" s="1022"/>
      <c r="E226" s="1022"/>
      <c r="F226" s="981"/>
    </row>
    <row r="227" spans="1:6" s="327" customFormat="1" ht="13.5" thickBot="1">
      <c r="A227" s="546"/>
      <c r="B227" s="373"/>
      <c r="C227" s="632"/>
      <c r="D227" s="632"/>
      <c r="E227" s="632"/>
      <c r="F227" s="981"/>
    </row>
    <row r="228" spans="1:6" s="396" customFormat="1" ht="13.5" thickBot="1">
      <c r="A228" s="378"/>
      <c r="B228" s="379" t="s">
        <v>210</v>
      </c>
      <c r="C228" s="380">
        <f>SUM(C221+C209)</f>
        <v>3505654</v>
      </c>
      <c r="D228" s="380">
        <f>SUM(D221+D209)</f>
        <v>3705761</v>
      </c>
      <c r="E228" s="380">
        <f>SUM(E221+E209)</f>
        <v>3801657</v>
      </c>
      <c r="F228" s="981">
        <f t="shared" si="2"/>
        <v>1.0258775457996347</v>
      </c>
    </row>
    <row r="229" spans="1:6" s="396" customFormat="1" ht="12.75">
      <c r="A229" s="395"/>
      <c r="B229" s="455"/>
      <c r="C229" s="639"/>
      <c r="D229" s="639"/>
      <c r="E229" s="639"/>
      <c r="F229" s="966"/>
    </row>
    <row r="230" spans="1:6" s="396" customFormat="1" ht="12.75">
      <c r="A230" s="397"/>
      <c r="B230" s="331" t="s">
        <v>921</v>
      </c>
      <c r="C230" s="603"/>
      <c r="D230" s="603"/>
      <c r="E230" s="603"/>
      <c r="F230" s="643"/>
    </row>
    <row r="231" spans="1:6" ht="6.75" customHeight="1">
      <c r="A231" s="333"/>
      <c r="B231" s="334"/>
      <c r="C231" s="603"/>
      <c r="D231" s="603"/>
      <c r="E231" s="603"/>
      <c r="F231" s="643"/>
    </row>
    <row r="232" spans="1:6" s="327" customFormat="1" ht="12">
      <c r="A232" s="350">
        <v>1511</v>
      </c>
      <c r="B232" s="346" t="s">
        <v>861</v>
      </c>
      <c r="C232" s="612">
        <f>SUM(C191+C137+C10)</f>
        <v>723560</v>
      </c>
      <c r="D232" s="612">
        <f>SUM(D191+D137+D10)</f>
        <v>723560</v>
      </c>
      <c r="E232" s="612">
        <f>SUM(E191+E137+E10)</f>
        <v>718163</v>
      </c>
      <c r="F232" s="964">
        <f t="shared" si="2"/>
        <v>0.9925410470451655</v>
      </c>
    </row>
    <row r="233" spans="1:6" s="327" customFormat="1" ht="12">
      <c r="A233" s="350">
        <v>1512</v>
      </c>
      <c r="B233" s="346" t="s">
        <v>939</v>
      </c>
      <c r="C233" s="612"/>
      <c r="D233" s="612"/>
      <c r="E233" s="612">
        <f>SUM(E196+E24)</f>
        <v>25688</v>
      </c>
      <c r="F233" s="964"/>
    </row>
    <row r="234" spans="1:6" s="327" customFormat="1" ht="12">
      <c r="A234" s="350">
        <v>1513</v>
      </c>
      <c r="B234" s="346" t="s">
        <v>798</v>
      </c>
      <c r="C234" s="612">
        <f>SUM(C14+C138+C192)</f>
        <v>223272</v>
      </c>
      <c r="D234" s="612">
        <f>SUM(D14+D138+D192)</f>
        <v>223272</v>
      </c>
      <c r="E234" s="612">
        <f>SUM(E14+E138+E192)</f>
        <v>230178</v>
      </c>
      <c r="F234" s="964">
        <f t="shared" si="2"/>
        <v>1.030930882511018</v>
      </c>
    </row>
    <row r="235" spans="1:6" s="327" customFormat="1" ht="12">
      <c r="A235" s="350">
        <v>1514</v>
      </c>
      <c r="B235" s="346" t="s">
        <v>862</v>
      </c>
      <c r="C235" s="612">
        <f>SUM(C139+C18+C193)</f>
        <v>56406</v>
      </c>
      <c r="D235" s="612">
        <f>SUM(D139+D18+D193)</f>
        <v>821406</v>
      </c>
      <c r="E235" s="612">
        <f>SUM(E139+E18+E193)</f>
        <v>826360</v>
      </c>
      <c r="F235" s="964">
        <f t="shared" si="2"/>
        <v>1.0060311222464895</v>
      </c>
    </row>
    <row r="236" spans="1:6" s="327" customFormat="1" ht="12">
      <c r="A236" s="350">
        <v>1515</v>
      </c>
      <c r="B236" s="346" t="s">
        <v>920</v>
      </c>
      <c r="C236" s="612">
        <f>SUM(C194)</f>
        <v>207659</v>
      </c>
      <c r="D236" s="612">
        <f>SUM(D194)</f>
        <v>209238</v>
      </c>
      <c r="E236" s="612">
        <f>SUM(E194+E140)</f>
        <v>209321</v>
      </c>
      <c r="F236" s="964">
        <f t="shared" si="2"/>
        <v>1.000396677467764</v>
      </c>
    </row>
    <row r="237" spans="1:6" s="327" customFormat="1" ht="12">
      <c r="A237" s="350">
        <v>1516</v>
      </c>
      <c r="B237" s="346" t="s">
        <v>100</v>
      </c>
      <c r="C237" s="612"/>
      <c r="D237" s="612"/>
      <c r="E237" s="612">
        <f>SUM(E23+E171+E141+E195)</f>
        <v>4433</v>
      </c>
      <c r="F237" s="964"/>
    </row>
    <row r="238" spans="1:6" s="327" customFormat="1" ht="12">
      <c r="A238" s="350">
        <v>1517</v>
      </c>
      <c r="B238" s="346" t="s">
        <v>863</v>
      </c>
      <c r="C238" s="612">
        <f>SUM(C197+C142+C25)</f>
        <v>514368</v>
      </c>
      <c r="D238" s="612">
        <f>SUM(D197+D142+D25)</f>
        <v>951840</v>
      </c>
      <c r="E238" s="612">
        <f>SUM(E197+E142+E25+E143)</f>
        <v>961520</v>
      </c>
      <c r="F238" s="964">
        <f t="shared" si="2"/>
        <v>1.010169776433014</v>
      </c>
    </row>
    <row r="239" spans="1:6" s="327" customFormat="1" ht="12">
      <c r="A239" s="350">
        <v>1518</v>
      </c>
      <c r="B239" s="346" t="s">
        <v>864</v>
      </c>
      <c r="C239" s="612">
        <f>SUM(C198+C144+C32)</f>
        <v>30000</v>
      </c>
      <c r="D239" s="612">
        <f>SUM(D198+D144+D32)</f>
        <v>30000</v>
      </c>
      <c r="E239" s="612">
        <f>SUM(E198+E144+E32+E172)</f>
        <v>35665</v>
      </c>
      <c r="F239" s="964">
        <f t="shared" si="2"/>
        <v>1.1888333333333334</v>
      </c>
    </row>
    <row r="240" spans="1:6" s="327" customFormat="1" ht="12.75" thickBot="1">
      <c r="A240" s="356">
        <v>1519</v>
      </c>
      <c r="B240" s="400" t="s">
        <v>750</v>
      </c>
      <c r="C240" s="618"/>
      <c r="D240" s="618"/>
      <c r="E240" s="618">
        <f>SUM(E173)</f>
        <v>4000</v>
      </c>
      <c r="F240" s="1073"/>
    </row>
    <row r="241" spans="1:6" s="327" customFormat="1" ht="12.75" thickBot="1">
      <c r="A241" s="349">
        <v>1510</v>
      </c>
      <c r="B241" s="348" t="s">
        <v>680</v>
      </c>
      <c r="C241" s="611">
        <f>SUM(C232:C239)</f>
        <v>1755265</v>
      </c>
      <c r="D241" s="611">
        <f>SUM(D232:D239)</f>
        <v>2959316</v>
      </c>
      <c r="E241" s="611">
        <f>SUM(E232:E240)</f>
        <v>3015328</v>
      </c>
      <c r="F241" s="981">
        <f t="shared" si="2"/>
        <v>1.0189273467247162</v>
      </c>
    </row>
    <row r="242" spans="1:6" s="327" customFormat="1" ht="12">
      <c r="A242" s="351">
        <v>1521</v>
      </c>
      <c r="B242" s="346" t="s">
        <v>809</v>
      </c>
      <c r="C242" s="614">
        <f>SUM(C36)</f>
        <v>6557164</v>
      </c>
      <c r="D242" s="614">
        <f>SUM(D36)</f>
        <v>6537164</v>
      </c>
      <c r="E242" s="614">
        <f>SUM(E36)</f>
        <v>6537164</v>
      </c>
      <c r="F242" s="983">
        <f t="shared" si="2"/>
        <v>1</v>
      </c>
    </row>
    <row r="243" spans="1:6" s="327" customFormat="1" ht="12">
      <c r="A243" s="351">
        <v>1522</v>
      </c>
      <c r="B243" s="346" t="s">
        <v>811</v>
      </c>
      <c r="C243" s="614"/>
      <c r="D243" s="614">
        <f>SUM(D42)</f>
        <v>20000</v>
      </c>
      <c r="E243" s="614">
        <f>SUM(E42)</f>
        <v>20000</v>
      </c>
      <c r="F243" s="964">
        <f t="shared" si="2"/>
        <v>1</v>
      </c>
    </row>
    <row r="244" spans="1:6" s="327" customFormat="1" ht="12">
      <c r="A244" s="350">
        <v>1523</v>
      </c>
      <c r="B244" s="352" t="s">
        <v>810</v>
      </c>
      <c r="C244" s="612">
        <f>SUM(C45)</f>
        <v>170000</v>
      </c>
      <c r="D244" s="612">
        <f>SUM(D45)</f>
        <v>170000</v>
      </c>
      <c r="E244" s="612">
        <f>SUM(E45)</f>
        <v>170000</v>
      </c>
      <c r="F244" s="964">
        <f t="shared" si="2"/>
        <v>1</v>
      </c>
    </row>
    <row r="245" spans="1:6" s="327" customFormat="1" ht="12">
      <c r="A245" s="350">
        <v>1524</v>
      </c>
      <c r="B245" s="346" t="s">
        <v>904</v>
      </c>
      <c r="C245" s="612">
        <f>SUM(C51)</f>
        <v>403490</v>
      </c>
      <c r="D245" s="612">
        <f>SUM(D51)</f>
        <v>399290</v>
      </c>
      <c r="E245" s="612">
        <f>SUM(E51)</f>
        <v>399677</v>
      </c>
      <c r="F245" s="964">
        <f t="shared" si="2"/>
        <v>1.00096922036615</v>
      </c>
    </row>
    <row r="246" spans="1:6" s="327" customFormat="1" ht="12">
      <c r="A246" s="351">
        <v>1525</v>
      </c>
      <c r="B246" s="346" t="s">
        <v>939</v>
      </c>
      <c r="C246" s="612">
        <f>SUM(C47)</f>
        <v>765000</v>
      </c>
      <c r="D246" s="612">
        <f>SUM(D47)</f>
        <v>0</v>
      </c>
      <c r="E246" s="612">
        <f>SUM(E47)</f>
        <v>0</v>
      </c>
      <c r="F246" s="643"/>
    </row>
    <row r="247" spans="1:6" s="327" customFormat="1" ht="12">
      <c r="A247" s="350">
        <v>1526</v>
      </c>
      <c r="B247" s="346" t="s">
        <v>813</v>
      </c>
      <c r="C247" s="612">
        <f aca="true" t="shared" si="3" ref="C247:E248">SUM(C60)</f>
        <v>0</v>
      </c>
      <c r="D247" s="612">
        <f t="shared" si="3"/>
        <v>4000</v>
      </c>
      <c r="E247" s="612">
        <f t="shared" si="3"/>
        <v>18415</v>
      </c>
      <c r="F247" s="964">
        <f t="shared" si="2"/>
        <v>4.60375</v>
      </c>
    </row>
    <row r="248" spans="1:6" s="327" customFormat="1" ht="12">
      <c r="A248" s="350">
        <v>1527</v>
      </c>
      <c r="B248" s="346" t="s">
        <v>814</v>
      </c>
      <c r="C248" s="612">
        <f t="shared" si="3"/>
        <v>0</v>
      </c>
      <c r="D248" s="612">
        <f t="shared" si="3"/>
        <v>200</v>
      </c>
      <c r="E248" s="612">
        <f t="shared" si="3"/>
        <v>200</v>
      </c>
      <c r="F248" s="643">
        <f t="shared" si="2"/>
        <v>1</v>
      </c>
    </row>
    <row r="249" spans="1:6" s="327" customFormat="1" ht="12.75" thickBot="1">
      <c r="A249" s="384">
        <v>1528</v>
      </c>
      <c r="B249" s="355" t="s">
        <v>712</v>
      </c>
      <c r="C249" s="618"/>
      <c r="D249" s="618"/>
      <c r="E249" s="618">
        <f>SUM(E62)</f>
        <v>4000</v>
      </c>
      <c r="F249" s="984"/>
    </row>
    <row r="250" spans="1:6" s="327" customFormat="1" ht="12.75" thickBot="1">
      <c r="A250" s="349">
        <v>1520</v>
      </c>
      <c r="B250" s="348" t="s">
        <v>388</v>
      </c>
      <c r="C250" s="611">
        <f>SUM(C242:C248)</f>
        <v>7895654</v>
      </c>
      <c r="D250" s="611">
        <f>SUM(D242:D248)</f>
        <v>7130654</v>
      </c>
      <c r="E250" s="611">
        <f>SUM(E242:E249)</f>
        <v>7149456</v>
      </c>
      <c r="F250" s="981">
        <f t="shared" si="2"/>
        <v>1.0026367847886042</v>
      </c>
    </row>
    <row r="251" spans="1:6" s="327" customFormat="1" ht="12">
      <c r="A251" s="381">
        <v>1531</v>
      </c>
      <c r="B251" s="352" t="s">
        <v>94</v>
      </c>
      <c r="C251" s="640">
        <f>SUM(C65+C66)</f>
        <v>1267600</v>
      </c>
      <c r="D251" s="381">
        <f aca="true" t="shared" si="4" ref="D251:E253">SUM(D65)</f>
        <v>1267600</v>
      </c>
      <c r="E251" s="381">
        <f t="shared" si="4"/>
        <v>1267600</v>
      </c>
      <c r="F251" s="991">
        <f t="shared" si="2"/>
        <v>1</v>
      </c>
    </row>
    <row r="252" spans="1:6" s="327" customFormat="1" ht="12">
      <c r="A252" s="350">
        <v>1532</v>
      </c>
      <c r="B252" s="352" t="s">
        <v>947</v>
      </c>
      <c r="C252" s="350"/>
      <c r="D252" s="614">
        <f t="shared" si="4"/>
        <v>120754</v>
      </c>
      <c r="E252" s="614">
        <f t="shared" si="4"/>
        <v>200304</v>
      </c>
      <c r="F252" s="964">
        <f t="shared" si="2"/>
        <v>1.6587773489905095</v>
      </c>
    </row>
    <row r="253" spans="1:6" s="327" customFormat="1" ht="12.75" thickBot="1">
      <c r="A253" s="384">
        <v>1533</v>
      </c>
      <c r="B253" s="400" t="s">
        <v>192</v>
      </c>
      <c r="C253" s="618">
        <f>SUM(C67)</f>
        <v>128469</v>
      </c>
      <c r="D253" s="618">
        <f t="shared" si="4"/>
        <v>174994</v>
      </c>
      <c r="E253" s="618">
        <f t="shared" si="4"/>
        <v>217180</v>
      </c>
      <c r="F253" s="980">
        <f t="shared" si="2"/>
        <v>1.2410711224384836</v>
      </c>
    </row>
    <row r="254" spans="1:6" s="327" customFormat="1" ht="12.75" thickBot="1">
      <c r="A254" s="349">
        <v>1530</v>
      </c>
      <c r="B254" s="364" t="s">
        <v>189</v>
      </c>
      <c r="C254" s="611">
        <f>SUM(C72)</f>
        <v>0</v>
      </c>
      <c r="D254" s="611">
        <f>SUM(D72)</f>
        <v>8243</v>
      </c>
      <c r="E254" s="611">
        <f>SUM(E203+E69)</f>
        <v>25812</v>
      </c>
      <c r="F254" s="981">
        <f t="shared" si="2"/>
        <v>3.1313842047798133</v>
      </c>
    </row>
    <row r="255" spans="1:6" s="327" customFormat="1" ht="12.75" thickBot="1">
      <c r="A255" s="371">
        <v>1533</v>
      </c>
      <c r="B255" s="364" t="s">
        <v>874</v>
      </c>
      <c r="C255" s="620"/>
      <c r="D255" s="620"/>
      <c r="E255" s="620">
        <f>SUM(E74)</f>
        <v>25000</v>
      </c>
      <c r="F255" s="981"/>
    </row>
    <row r="256" spans="1:6" s="327" customFormat="1" ht="12.75" thickBot="1">
      <c r="A256" s="371">
        <v>1535</v>
      </c>
      <c r="B256" s="364" t="s">
        <v>843</v>
      </c>
      <c r="C256" s="620"/>
      <c r="D256" s="620"/>
      <c r="E256" s="620">
        <f>SUM(E201+E149+E71)</f>
        <v>0</v>
      </c>
      <c r="F256" s="981"/>
    </row>
    <row r="257" spans="1:6" s="327" customFormat="1" ht="12.75" thickBot="1">
      <c r="A257" s="371">
        <v>1540</v>
      </c>
      <c r="B257" s="364" t="s">
        <v>925</v>
      </c>
      <c r="C257" s="620"/>
      <c r="D257" s="620"/>
      <c r="E257" s="620">
        <f>SUM(E76+E205)</f>
        <v>5100</v>
      </c>
      <c r="F257" s="981"/>
    </row>
    <row r="258" spans="1:6" s="327" customFormat="1" ht="12.75" thickBot="1">
      <c r="A258" s="371">
        <v>1550</v>
      </c>
      <c r="B258" s="364" t="s">
        <v>205</v>
      </c>
      <c r="C258" s="620"/>
      <c r="D258" s="620">
        <f>SUM(D147+D78+D176+D207)</f>
        <v>506602</v>
      </c>
      <c r="E258" s="620">
        <f>SUM(E147+E78+E176+E207)</f>
        <v>506602</v>
      </c>
      <c r="F258" s="981">
        <f t="shared" si="2"/>
        <v>1</v>
      </c>
    </row>
    <row r="259" spans="1:6" s="327" customFormat="1" ht="18" customHeight="1" thickBot="1">
      <c r="A259" s="371"/>
      <c r="B259" s="566" t="s">
        <v>202</v>
      </c>
      <c r="C259" s="623">
        <f>SUM(C254+C250+C241+C251+C253)</f>
        <v>11046988</v>
      </c>
      <c r="D259" s="623">
        <f>SUM(D254+D250+D241+D251+D253+D258+D252)</f>
        <v>12168163</v>
      </c>
      <c r="E259" s="623">
        <f>SUM(E254+E250+E241+E251+E253+E258+E252+E257+E256+E255)</f>
        <v>12412382</v>
      </c>
      <c r="F259" s="981">
        <f t="shared" si="2"/>
        <v>1.020070326145368</v>
      </c>
    </row>
    <row r="260" spans="1:6" s="327" customFormat="1" ht="12" customHeight="1">
      <c r="A260" s="399">
        <v>1560</v>
      </c>
      <c r="B260" s="336" t="s">
        <v>872</v>
      </c>
      <c r="C260" s="1031"/>
      <c r="D260" s="1031"/>
      <c r="E260" s="1031">
        <f>SUM(E82)</f>
        <v>25283</v>
      </c>
      <c r="F260" s="1032"/>
    </row>
    <row r="261" spans="1:6" s="327" customFormat="1" ht="12">
      <c r="A261" s="351">
        <v>1571</v>
      </c>
      <c r="B261" s="352" t="s">
        <v>912</v>
      </c>
      <c r="C261" s="614">
        <f>SUM(C84)</f>
        <v>586113</v>
      </c>
      <c r="D261" s="614">
        <f>SUM(D84)</f>
        <v>836113</v>
      </c>
      <c r="E261" s="614">
        <f>SUM(E84)</f>
        <v>840113</v>
      </c>
      <c r="F261" s="983">
        <f t="shared" si="2"/>
        <v>1.004784042348343</v>
      </c>
    </row>
    <row r="262" spans="1:6" s="327" customFormat="1" ht="12">
      <c r="A262" s="350">
        <v>1572</v>
      </c>
      <c r="B262" s="346" t="s">
        <v>953</v>
      </c>
      <c r="C262" s="612">
        <f>SUM(C89)</f>
        <v>250000</v>
      </c>
      <c r="D262" s="612">
        <f>SUM(D89)</f>
        <v>0</v>
      </c>
      <c r="E262" s="612">
        <f>SUM(E89)</f>
        <v>0</v>
      </c>
      <c r="F262" s="643"/>
    </row>
    <row r="263" spans="1:6" s="327" customFormat="1" ht="12">
      <c r="A263" s="350">
        <v>1573</v>
      </c>
      <c r="B263" s="346" t="s">
        <v>93</v>
      </c>
      <c r="C263" s="612">
        <f>SUM(C92+C93)</f>
        <v>433405</v>
      </c>
      <c r="D263" s="612">
        <f>SUM(D92+D93)</f>
        <v>0</v>
      </c>
      <c r="E263" s="612">
        <f>SUM(E92+E93)</f>
        <v>0</v>
      </c>
      <c r="F263" s="643"/>
    </row>
    <row r="264" spans="1:6" s="327" customFormat="1" ht="12.75" thickBot="1">
      <c r="A264" s="384">
        <v>1574</v>
      </c>
      <c r="B264" s="355" t="s">
        <v>318</v>
      </c>
      <c r="C264" s="618">
        <f>SUM(C91)</f>
        <v>4067</v>
      </c>
      <c r="D264" s="618">
        <f>SUM(D91)</f>
        <v>0</v>
      </c>
      <c r="E264" s="618">
        <f>SUM(E91)</f>
        <v>0</v>
      </c>
      <c r="F264" s="982"/>
    </row>
    <row r="265" spans="1:6" s="327" customFormat="1" ht="12.75" thickBot="1">
      <c r="A265" s="349">
        <v>1570</v>
      </c>
      <c r="B265" s="348" t="s">
        <v>913</v>
      </c>
      <c r="C265" s="611">
        <f>SUM(C261:C264)</f>
        <v>1273585</v>
      </c>
      <c r="D265" s="611">
        <f>SUM(D261:D264)</f>
        <v>836113</v>
      </c>
      <c r="E265" s="611">
        <f>SUM(E261:E264)</f>
        <v>840113</v>
      </c>
      <c r="F265" s="981">
        <f t="shared" si="2"/>
        <v>1.004784042348343</v>
      </c>
    </row>
    <row r="266" spans="1:6" s="327" customFormat="1" ht="12">
      <c r="A266" s="381">
        <v>1581</v>
      </c>
      <c r="B266" s="382" t="s">
        <v>211</v>
      </c>
      <c r="C266" s="614">
        <f>SUM(C96)</f>
        <v>2155033</v>
      </c>
      <c r="D266" s="614">
        <f>SUM(D96)</f>
        <v>2490483</v>
      </c>
      <c r="E266" s="614">
        <f>SUM(E96)</f>
        <v>1490483</v>
      </c>
      <c r="F266" s="983">
        <f t="shared" si="2"/>
        <v>0.5984714611583376</v>
      </c>
    </row>
    <row r="267" spans="1:6" s="327" customFormat="1" ht="12">
      <c r="A267" s="350">
        <v>1582</v>
      </c>
      <c r="B267" s="346" t="s">
        <v>212</v>
      </c>
      <c r="C267" s="612"/>
      <c r="D267" s="612"/>
      <c r="E267" s="612"/>
      <c r="F267" s="964"/>
    </row>
    <row r="268" spans="1:6" s="327" customFormat="1" ht="12.75" thickBot="1">
      <c r="A268" s="358">
        <v>1583</v>
      </c>
      <c r="B268" s="366" t="s">
        <v>214</v>
      </c>
      <c r="C268" s="627">
        <f>SUM(C105)</f>
        <v>819000</v>
      </c>
      <c r="D268" s="627">
        <f>SUM(D105)</f>
        <v>819000</v>
      </c>
      <c r="E268" s="627">
        <f>SUM(E105)</f>
        <v>1411528</v>
      </c>
      <c r="F268" s="980">
        <f t="shared" si="2"/>
        <v>1.7234774114774114</v>
      </c>
    </row>
    <row r="269" spans="1:6" s="327" customFormat="1" ht="12.75" thickBot="1">
      <c r="A269" s="349">
        <v>1580</v>
      </c>
      <c r="B269" s="360" t="s">
        <v>215</v>
      </c>
      <c r="C269" s="611">
        <f>SUM(C266:C268)</f>
        <v>2974033</v>
      </c>
      <c r="D269" s="611">
        <f>SUM(D266:D268)</f>
        <v>3309483</v>
      </c>
      <c r="E269" s="611">
        <f>SUM(E266:E268)</f>
        <v>2902011</v>
      </c>
      <c r="F269" s="981">
        <f t="shared" si="2"/>
        <v>0.8768774458125332</v>
      </c>
    </row>
    <row r="270" spans="1:6" s="327" customFormat="1" ht="12.75" thickBot="1">
      <c r="A270" s="349">
        <v>1582</v>
      </c>
      <c r="B270" s="372" t="s">
        <v>932</v>
      </c>
      <c r="C270" s="611">
        <f>SUM(C112)</f>
        <v>0</v>
      </c>
      <c r="D270" s="611">
        <f>SUM(D112)</f>
        <v>0</v>
      </c>
      <c r="E270" s="611">
        <f>SUM(E112)</f>
        <v>579</v>
      </c>
      <c r="F270" s="981"/>
    </row>
    <row r="271" spans="1:6" s="327" customFormat="1" ht="12.75" thickBot="1">
      <c r="A271" s="349">
        <v>1583</v>
      </c>
      <c r="B271" s="364" t="s">
        <v>216</v>
      </c>
      <c r="C271" s="620">
        <f>SUM(C115)</f>
        <v>248534</v>
      </c>
      <c r="D271" s="620">
        <f>SUM(D115+D153)</f>
        <v>1252303</v>
      </c>
      <c r="E271" s="620">
        <f>SUM(E115+E153)</f>
        <v>1252303</v>
      </c>
      <c r="F271" s="981">
        <f t="shared" si="2"/>
        <v>1</v>
      </c>
    </row>
    <row r="272" spans="1:6" s="327" customFormat="1" ht="12.75" thickBot="1">
      <c r="A272" s="349">
        <v>1584</v>
      </c>
      <c r="B272" s="364" t="s">
        <v>926</v>
      </c>
      <c r="C272" s="371">
        <f>SUM(C156+C117)</f>
        <v>90000</v>
      </c>
      <c r="D272" s="371">
        <f>SUM(D156+D117)</f>
        <v>90000</v>
      </c>
      <c r="E272" s="371">
        <f>SUM(E156+E117)</f>
        <v>65000</v>
      </c>
      <c r="F272" s="981">
        <f t="shared" si="2"/>
        <v>0.7222222222222222</v>
      </c>
    </row>
    <row r="273" spans="1:6" s="327" customFormat="1" ht="18" customHeight="1" thickBot="1">
      <c r="A273" s="349"/>
      <c r="B273" s="568" t="s">
        <v>208</v>
      </c>
      <c r="C273" s="565">
        <f>SUM(C270+C269+C265+C271+C272)</f>
        <v>4586152</v>
      </c>
      <c r="D273" s="565">
        <f>SUM(D270+D269+D265+D271+D272)</f>
        <v>5487899</v>
      </c>
      <c r="E273" s="565">
        <f>SUM(E270+E269+E265+E271+E272+E260)</f>
        <v>5085289</v>
      </c>
      <c r="F273" s="981">
        <f t="shared" si="2"/>
        <v>0.9266367693720311</v>
      </c>
    </row>
    <row r="274" spans="1:6" s="327" customFormat="1" ht="15.75" thickBot="1">
      <c r="A274" s="349"/>
      <c r="B274" s="450" t="s">
        <v>965</v>
      </c>
      <c r="C274" s="349">
        <f>SUM(C273+C259)</f>
        <v>15633140</v>
      </c>
      <c r="D274" s="349">
        <f>SUM(D273+D259)</f>
        <v>17656062</v>
      </c>
      <c r="E274" s="349">
        <f>SUM(E273+E259)</f>
        <v>17497671</v>
      </c>
      <c r="F274" s="981">
        <f t="shared" si="2"/>
        <v>0.9910290867805063</v>
      </c>
    </row>
    <row r="275" spans="1:6" s="327" customFormat="1" ht="12" customHeight="1">
      <c r="A275" s="381">
        <v>1591</v>
      </c>
      <c r="B275" s="355" t="s">
        <v>178</v>
      </c>
      <c r="C275" s="641"/>
      <c r="D275" s="641"/>
      <c r="E275" s="641"/>
      <c r="F275" s="966"/>
    </row>
    <row r="276" spans="1:6" s="327" customFormat="1" ht="12" customHeight="1">
      <c r="A276" s="350">
        <v>1592</v>
      </c>
      <c r="B276" s="346" t="s">
        <v>179</v>
      </c>
      <c r="C276" s="603"/>
      <c r="D276" s="603"/>
      <c r="E276" s="603"/>
      <c r="F276" s="643"/>
    </row>
    <row r="277" spans="1:6" s="327" customFormat="1" ht="12" customHeight="1">
      <c r="A277" s="350">
        <v>1593</v>
      </c>
      <c r="B277" s="346" t="s">
        <v>246</v>
      </c>
      <c r="C277" s="603"/>
      <c r="D277" s="603"/>
      <c r="E277" s="603"/>
      <c r="F277" s="643"/>
    </row>
    <row r="278" spans="1:6" s="327" customFormat="1" ht="12" customHeight="1" thickBot="1">
      <c r="A278" s="738">
        <v>1594</v>
      </c>
      <c r="B278" s="737" t="s">
        <v>217</v>
      </c>
      <c r="C278" s="739">
        <f>SUM(C221+C180+C160)</f>
        <v>4931233</v>
      </c>
      <c r="D278" s="739">
        <f>SUM(D221+D180+D160)</f>
        <v>5027079</v>
      </c>
      <c r="E278" s="739">
        <f>SUM(E221+E180+E160)</f>
        <v>5084698</v>
      </c>
      <c r="F278" s="994">
        <f t="shared" si="2"/>
        <v>1.0114617255865683</v>
      </c>
    </row>
    <row r="279" spans="1:6" s="327" customFormat="1" ht="12.75" customHeight="1" thickBot="1">
      <c r="A279" s="384"/>
      <c r="B279" s="568" t="s">
        <v>176</v>
      </c>
      <c r="C279" s="620">
        <f>SUM(C275:C278)</f>
        <v>4931233</v>
      </c>
      <c r="D279" s="620">
        <f>SUM(D275:D278)</f>
        <v>5027079</v>
      </c>
      <c r="E279" s="620">
        <f>SUM(E275:E278)</f>
        <v>5084698</v>
      </c>
      <c r="F279" s="981">
        <f t="shared" si="2"/>
        <v>1.0114617255865683</v>
      </c>
    </row>
    <row r="280" spans="1:6" s="327" customFormat="1" ht="12.75" customHeight="1">
      <c r="A280" s="351">
        <v>1595</v>
      </c>
      <c r="B280" s="382" t="s">
        <v>178</v>
      </c>
      <c r="C280" s="640">
        <f>SUM(C129)</f>
        <v>420000</v>
      </c>
      <c r="D280" s="640">
        <f>SUM(D129)</f>
        <v>420000</v>
      </c>
      <c r="E280" s="640">
        <f>SUM(E129)</f>
        <v>420000</v>
      </c>
      <c r="F280" s="966">
        <f t="shared" si="2"/>
        <v>1</v>
      </c>
    </row>
    <row r="281" spans="1:6" s="327" customFormat="1" ht="12.75" customHeight="1">
      <c r="A281" s="350"/>
      <c r="B281" s="1041" t="s">
        <v>218</v>
      </c>
      <c r="C281" s="612"/>
      <c r="D281" s="612"/>
      <c r="E281" s="612"/>
      <c r="F281" s="643"/>
    </row>
    <row r="282" spans="1:6" s="327" customFormat="1" ht="12.75" customHeight="1">
      <c r="A282" s="350">
        <v>1596</v>
      </c>
      <c r="B282" s="346" t="s">
        <v>179</v>
      </c>
      <c r="C282" s="614"/>
      <c r="D282" s="614"/>
      <c r="E282" s="614"/>
      <c r="F282" s="643"/>
    </row>
    <row r="283" spans="1:6" s="327" customFormat="1" ht="12.75" customHeight="1">
      <c r="A283" s="350">
        <v>1597</v>
      </c>
      <c r="B283" s="346" t="s">
        <v>246</v>
      </c>
      <c r="C283" s="608"/>
      <c r="D283" s="608"/>
      <c r="E283" s="608"/>
      <c r="F283" s="643"/>
    </row>
    <row r="284" spans="1:6" s="327" customFormat="1" ht="12.75" customHeight="1" thickBot="1">
      <c r="A284" s="738">
        <v>1598</v>
      </c>
      <c r="B284" s="737" t="s">
        <v>219</v>
      </c>
      <c r="C284" s="739">
        <f>SUM(C224+C164+C184)</f>
        <v>132742</v>
      </c>
      <c r="D284" s="739">
        <f>SUM(D224+D164+D184)</f>
        <v>213311</v>
      </c>
      <c r="E284" s="739">
        <f>SUM(E224+E164+E184)</f>
        <v>229711</v>
      </c>
      <c r="F284" s="980">
        <f t="shared" si="2"/>
        <v>1.07688304869416</v>
      </c>
    </row>
    <row r="285" spans="1:6" s="327" customFormat="1" ht="12.75" customHeight="1" thickBot="1">
      <c r="A285" s="384"/>
      <c r="B285" s="568" t="s">
        <v>183</v>
      </c>
      <c r="C285" s="611">
        <f>SUM(C280:C284)</f>
        <v>552742</v>
      </c>
      <c r="D285" s="611">
        <f>SUM(D280:D284)</f>
        <v>633311</v>
      </c>
      <c r="E285" s="349">
        <f>SUM(E280:E284)</f>
        <v>649711</v>
      </c>
      <c r="F285" s="984">
        <f t="shared" si="2"/>
        <v>1.0258956500045002</v>
      </c>
    </row>
    <row r="286" spans="1:6" s="327" customFormat="1" ht="12.75" customHeight="1">
      <c r="A286" s="351"/>
      <c r="B286" s="1016" t="s">
        <v>360</v>
      </c>
      <c r="C286" s="608"/>
      <c r="D286" s="608"/>
      <c r="E286" s="608">
        <f>SUM(E287:E290)</f>
        <v>0</v>
      </c>
      <c r="F286" s="966"/>
    </row>
    <row r="287" spans="1:6" s="327" customFormat="1" ht="12.75" customHeight="1">
      <c r="A287" s="351"/>
      <c r="B287" s="1015" t="s">
        <v>713</v>
      </c>
      <c r="C287" s="608"/>
      <c r="D287" s="608"/>
      <c r="E287" s="939"/>
      <c r="F287" s="966"/>
    </row>
    <row r="288" spans="1:6" s="327" customFormat="1" ht="12.75" customHeight="1">
      <c r="A288" s="350"/>
      <c r="B288" s="1013" t="s">
        <v>714</v>
      </c>
      <c r="C288" s="603"/>
      <c r="D288" s="603"/>
      <c r="E288" s="1020">
        <f>SUM(E165)</f>
        <v>0</v>
      </c>
      <c r="F288" s="643"/>
    </row>
    <row r="289" spans="1:6" s="327" customFormat="1" ht="12.75" customHeight="1">
      <c r="A289" s="1017"/>
      <c r="B289" s="1018" t="s">
        <v>716</v>
      </c>
      <c r="C289" s="1019"/>
      <c r="D289" s="1019"/>
      <c r="E289" s="1020">
        <f>SUM(E185)</f>
        <v>0</v>
      </c>
      <c r="F289" s="1021"/>
    </row>
    <row r="290" spans="1:6" s="327" customFormat="1" ht="12.75" customHeight="1" thickBot="1">
      <c r="A290" s="358"/>
      <c r="B290" s="1014" t="s">
        <v>715</v>
      </c>
      <c r="C290" s="619"/>
      <c r="D290" s="619"/>
      <c r="E290" s="1020">
        <f>SUM(E226)</f>
        <v>0</v>
      </c>
      <c r="F290" s="982"/>
    </row>
    <row r="291" spans="1:6" s="396" customFormat="1" ht="21" customHeight="1" thickBot="1">
      <c r="A291" s="378"/>
      <c r="B291" s="573" t="s">
        <v>922</v>
      </c>
      <c r="C291" s="617">
        <f>SUM(C273+C259+C280+C282)</f>
        <v>16053140</v>
      </c>
      <c r="D291" s="617">
        <f>SUM(D273+D259+D280+D282)</f>
        <v>18076062</v>
      </c>
      <c r="E291" s="617">
        <f>SUM(E273+E259+E280+E282+E286)</f>
        <v>17917671</v>
      </c>
      <c r="F291" s="981">
        <f t="shared" si="2"/>
        <v>0.9912375272888531</v>
      </c>
    </row>
  </sheetData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1"/>
  <sheetViews>
    <sheetView showZeros="0" workbookViewId="0" topLeftCell="A175">
      <selection activeCell="E142" sqref="E142"/>
    </sheetView>
  </sheetViews>
  <sheetFormatPr defaultColWidth="9.00390625" defaultRowHeight="12.75"/>
  <cols>
    <col min="1" max="1" width="8.00390625" style="27" customWidth="1"/>
    <col min="2" max="2" width="70.00390625" style="27" customWidth="1"/>
    <col min="3" max="5" width="12.125" style="27" customWidth="1"/>
    <col min="6" max="16384" width="9.125" style="27" customWidth="1"/>
  </cols>
  <sheetData>
    <row r="1" spans="1:6" ht="12.75">
      <c r="A1" s="1122" t="s">
        <v>738</v>
      </c>
      <c r="B1" s="1122"/>
      <c r="C1" s="1102"/>
      <c r="D1" s="1102"/>
      <c r="E1" s="1102"/>
      <c r="F1" s="1102"/>
    </row>
    <row r="2" spans="1:6" ht="12.75">
      <c r="A2" s="1122" t="s">
        <v>339</v>
      </c>
      <c r="B2" s="1122"/>
      <c r="C2" s="1102"/>
      <c r="D2" s="1102"/>
      <c r="E2" s="1102"/>
      <c r="F2" s="1102"/>
    </row>
    <row r="3" spans="1:2" ht="9" customHeight="1">
      <c r="A3" s="253"/>
      <c r="B3" s="253"/>
    </row>
    <row r="4" spans="1:6" ht="12" customHeight="1">
      <c r="A4" s="201"/>
      <c r="B4" s="200"/>
      <c r="C4" s="173"/>
      <c r="D4" s="173"/>
      <c r="E4" s="173"/>
      <c r="F4" s="173" t="s">
        <v>705</v>
      </c>
    </row>
    <row r="5" spans="1:6" s="29" customFormat="1" ht="12" customHeight="1">
      <c r="A5" s="217"/>
      <c r="B5" s="28"/>
      <c r="C5" s="1099" t="s">
        <v>457</v>
      </c>
      <c r="D5" s="1099" t="s">
        <v>991</v>
      </c>
      <c r="E5" s="1099" t="s">
        <v>124</v>
      </c>
      <c r="F5" s="1119" t="s">
        <v>303</v>
      </c>
    </row>
    <row r="6" spans="1:6" s="29" customFormat="1" ht="12" customHeight="1">
      <c r="A6" s="3" t="s">
        <v>729</v>
      </c>
      <c r="B6" s="3" t="s">
        <v>667</v>
      </c>
      <c r="C6" s="1117"/>
      <c r="D6" s="1123"/>
      <c r="E6" s="1125"/>
      <c r="F6" s="1120"/>
    </row>
    <row r="7" spans="1:6" s="29" customFormat="1" ht="12.75" customHeight="1" thickBot="1">
      <c r="A7" s="30"/>
      <c r="B7" s="30"/>
      <c r="C7" s="1118"/>
      <c r="D7" s="1124"/>
      <c r="E7" s="1124"/>
      <c r="F7" s="1121"/>
    </row>
    <row r="8" spans="1:6" ht="12" customHeight="1">
      <c r="A8" s="4" t="s">
        <v>668</v>
      </c>
      <c r="B8" s="5" t="s">
        <v>669</v>
      </c>
      <c r="C8" s="94" t="s">
        <v>670</v>
      </c>
      <c r="D8" s="18" t="s">
        <v>671</v>
      </c>
      <c r="E8" s="18" t="s">
        <v>672</v>
      </c>
      <c r="F8" s="650" t="s">
        <v>158</v>
      </c>
    </row>
    <row r="9" spans="1:6" ht="15" customHeight="1">
      <c r="A9" s="4"/>
      <c r="B9" s="285" t="s">
        <v>739</v>
      </c>
      <c r="C9" s="10"/>
      <c r="D9" s="10"/>
      <c r="E9" s="10"/>
      <c r="F9" s="7"/>
    </row>
    <row r="10" spans="1:6" ht="12">
      <c r="A10" s="4"/>
      <c r="B10" s="235"/>
      <c r="C10" s="10"/>
      <c r="D10" s="10"/>
      <c r="E10" s="10"/>
      <c r="F10" s="7"/>
    </row>
    <row r="11" spans="1:6" ht="12">
      <c r="A11" s="6">
        <v>1710</v>
      </c>
      <c r="B11" s="6" t="s">
        <v>851</v>
      </c>
      <c r="C11" s="6">
        <f>SUM(C12:C18)</f>
        <v>1690076</v>
      </c>
      <c r="D11" s="6">
        <f>SUM(D12:D18)</f>
        <v>1813699</v>
      </c>
      <c r="E11" s="6">
        <f>SUM(E12:E18)</f>
        <v>1814021</v>
      </c>
      <c r="F11" s="651">
        <f>SUM(E11/D11)</f>
        <v>1.0001775377281457</v>
      </c>
    </row>
    <row r="12" spans="1:6" ht="12">
      <c r="A12" s="10">
        <v>1711</v>
      </c>
      <c r="B12" s="10" t="s">
        <v>740</v>
      </c>
      <c r="C12" s="10">
        <f>SUM('3a.m.'!C41)</f>
        <v>932190</v>
      </c>
      <c r="D12" s="10">
        <f>SUM('3a.m.'!D41)</f>
        <v>975426</v>
      </c>
      <c r="E12" s="10">
        <f>SUM('3a.m.'!E41)</f>
        <v>977948</v>
      </c>
      <c r="F12" s="986">
        <f aca="true" t="shared" si="0" ref="F12:F76">SUM(E12/D12)</f>
        <v>1.0025855369858914</v>
      </c>
    </row>
    <row r="13" spans="1:6" ht="12">
      <c r="A13" s="10">
        <v>1712</v>
      </c>
      <c r="B13" s="10" t="s">
        <v>530</v>
      </c>
      <c r="C13" s="10">
        <f>SUM('3a.m.'!C42)</f>
        <v>228245</v>
      </c>
      <c r="D13" s="10">
        <f>SUM('3a.m.'!D42)</f>
        <v>256357</v>
      </c>
      <c r="E13" s="10">
        <f>SUM('3a.m.'!E42)</f>
        <v>257038</v>
      </c>
      <c r="F13" s="986">
        <f t="shared" si="0"/>
        <v>1.0026564517450274</v>
      </c>
    </row>
    <row r="14" spans="1:6" ht="12">
      <c r="A14" s="10">
        <v>1713</v>
      </c>
      <c r="B14" s="10" t="s">
        <v>531</v>
      </c>
      <c r="C14" s="10">
        <f>SUM('3a.m.'!C43)</f>
        <v>417399</v>
      </c>
      <c r="D14" s="10">
        <f>SUM('3a.m.'!D43)</f>
        <v>451303</v>
      </c>
      <c r="E14" s="10">
        <f>SUM('3a.m.'!E43)</f>
        <v>448422</v>
      </c>
      <c r="F14" s="986">
        <f t="shared" si="0"/>
        <v>0.9936162622450991</v>
      </c>
    </row>
    <row r="15" spans="1:6" ht="12">
      <c r="A15" s="10">
        <v>1714</v>
      </c>
      <c r="B15" s="10" t="s">
        <v>778</v>
      </c>
      <c r="C15" s="10">
        <f>SUM('3a.m.'!C44)</f>
        <v>0</v>
      </c>
      <c r="D15" s="10">
        <f>SUM('3a.m.'!D44)</f>
        <v>0</v>
      </c>
      <c r="E15" s="10">
        <f>SUM('3a.m.'!E44)</f>
        <v>0</v>
      </c>
      <c r="F15" s="651"/>
    </row>
    <row r="16" spans="1:6" ht="12">
      <c r="A16" s="10">
        <v>1715</v>
      </c>
      <c r="B16" s="10" t="s">
        <v>566</v>
      </c>
      <c r="C16" s="10">
        <f>SUM('3a.m.'!C45)</f>
        <v>0</v>
      </c>
      <c r="D16" s="10">
        <f>SUM('3a.m.'!D45)</f>
        <v>0</v>
      </c>
      <c r="E16" s="10">
        <f>SUM('3a.m.'!E45)</f>
        <v>0</v>
      </c>
      <c r="F16" s="651"/>
    </row>
    <row r="17" spans="1:6" ht="12">
      <c r="A17" s="10">
        <v>1716</v>
      </c>
      <c r="B17" s="10" t="s">
        <v>532</v>
      </c>
      <c r="C17" s="10"/>
      <c r="D17" s="10">
        <f>SUM('3a.m.'!D48)</f>
        <v>7142</v>
      </c>
      <c r="E17" s="10">
        <f>SUM('3a.m.'!E48)</f>
        <v>15300</v>
      </c>
      <c r="F17" s="986">
        <f t="shared" si="0"/>
        <v>2.142257070848502</v>
      </c>
    </row>
    <row r="18" spans="1:6" ht="12">
      <c r="A18" s="10">
        <v>1717</v>
      </c>
      <c r="B18" s="10" t="s">
        <v>533</v>
      </c>
      <c r="C18" s="10">
        <f>SUM('3a.m.'!C49)</f>
        <v>112242</v>
      </c>
      <c r="D18" s="10">
        <f>SUM('3a.m.'!D49)</f>
        <v>123471</v>
      </c>
      <c r="E18" s="10">
        <f>SUM('3a.m.'!E49)</f>
        <v>115313</v>
      </c>
      <c r="F18" s="986">
        <f t="shared" si="0"/>
        <v>0.9339278049096549</v>
      </c>
    </row>
    <row r="19" spans="1:6" ht="12">
      <c r="A19" s="10">
        <v>1718</v>
      </c>
      <c r="B19" s="7" t="s">
        <v>741</v>
      </c>
      <c r="C19" s="10">
        <f>SUM('3a.m.'!C52)</f>
        <v>0</v>
      </c>
      <c r="D19" s="10">
        <f>SUM('3a.m.'!D52)</f>
        <v>0</v>
      </c>
      <c r="E19" s="10">
        <f>SUM('3a.m.'!E52)</f>
        <v>0</v>
      </c>
      <c r="F19" s="651"/>
    </row>
    <row r="20" spans="1:6" ht="9.75" customHeight="1">
      <c r="A20" s="10"/>
      <c r="B20" s="10"/>
      <c r="C20" s="10"/>
      <c r="D20" s="10"/>
      <c r="E20" s="10"/>
      <c r="F20" s="651"/>
    </row>
    <row r="21" spans="1:6" ht="12">
      <c r="A21" s="166">
        <v>1720</v>
      </c>
      <c r="B21" s="166" t="s">
        <v>852</v>
      </c>
      <c r="C21" s="166">
        <f>SUM(C23)</f>
        <v>0</v>
      </c>
      <c r="D21" s="166">
        <f>SUM(D22:D23)</f>
        <v>38068</v>
      </c>
      <c r="E21" s="166">
        <f>SUM(E22:E23)</f>
        <v>38068</v>
      </c>
      <c r="F21" s="651">
        <f t="shared" si="0"/>
        <v>1</v>
      </c>
    </row>
    <row r="22" spans="1:6" ht="12">
      <c r="A22" s="164">
        <v>1721</v>
      </c>
      <c r="B22" s="164" t="s">
        <v>531</v>
      </c>
      <c r="C22" s="166"/>
      <c r="D22" s="164">
        <f>SUM('4.mell.'!D94)</f>
        <v>1143</v>
      </c>
      <c r="E22" s="164">
        <f>SUM('4.mell.'!E94)</f>
        <v>1143</v>
      </c>
      <c r="F22" s="651">
        <f t="shared" si="0"/>
        <v>1</v>
      </c>
    </row>
    <row r="23" spans="1:6" ht="12">
      <c r="A23" s="10">
        <v>1722</v>
      </c>
      <c r="B23" s="7" t="s">
        <v>532</v>
      </c>
      <c r="C23" s="10">
        <f>SUM('4.mell.'!C96)</f>
        <v>0</v>
      </c>
      <c r="D23" s="164">
        <f>SUM('4.mell.'!D95)</f>
        <v>36925</v>
      </c>
      <c r="E23" s="164">
        <f>SUM('4.mell.'!E95)</f>
        <v>36925</v>
      </c>
      <c r="F23" s="986">
        <f t="shared" si="0"/>
        <v>1</v>
      </c>
    </row>
    <row r="24" spans="1:6" ht="9.75" customHeight="1">
      <c r="A24" s="10"/>
      <c r="B24" s="10"/>
      <c r="C24" s="10"/>
      <c r="D24" s="10"/>
      <c r="E24" s="10"/>
      <c r="F24" s="651"/>
    </row>
    <row r="25" spans="1:6" ht="12">
      <c r="A25" s="166">
        <v>1730</v>
      </c>
      <c r="B25" s="166" t="s">
        <v>853</v>
      </c>
      <c r="C25" s="166">
        <f>SUM(C26)</f>
        <v>0</v>
      </c>
      <c r="D25" s="166">
        <f>SUM(D26)</f>
        <v>24130</v>
      </c>
      <c r="E25" s="166">
        <f>SUM(E26)</f>
        <v>24130</v>
      </c>
      <c r="F25" s="651">
        <f t="shared" si="0"/>
        <v>1</v>
      </c>
    </row>
    <row r="26" spans="1:6" ht="12">
      <c r="A26" s="10">
        <v>1731</v>
      </c>
      <c r="B26" s="7" t="s">
        <v>533</v>
      </c>
      <c r="C26" s="10">
        <f>SUM('5.mell. '!C38)</f>
        <v>0</v>
      </c>
      <c r="D26" s="10">
        <f>SUM('5.mell. '!D38)</f>
        <v>24130</v>
      </c>
      <c r="E26" s="10">
        <f>SUM('5.mell. '!E38)</f>
        <v>24130</v>
      </c>
      <c r="F26" s="651">
        <f t="shared" si="0"/>
        <v>1</v>
      </c>
    </row>
    <row r="27" spans="1:6" ht="8.25" customHeight="1">
      <c r="A27" s="10"/>
      <c r="B27" s="10"/>
      <c r="C27" s="10"/>
      <c r="D27" s="10"/>
      <c r="E27" s="10"/>
      <c r="F27" s="651"/>
    </row>
    <row r="28" spans="1:6" ht="12.75">
      <c r="A28" s="10"/>
      <c r="B28" s="286" t="s">
        <v>829</v>
      </c>
      <c r="C28" s="10"/>
      <c r="D28" s="10"/>
      <c r="E28" s="10"/>
      <c r="F28" s="651"/>
    </row>
    <row r="29" spans="1:6" ht="6.75" customHeight="1">
      <c r="A29" s="10"/>
      <c r="B29" s="10"/>
      <c r="C29" s="10"/>
      <c r="D29" s="10"/>
      <c r="E29" s="10"/>
      <c r="F29" s="651"/>
    </row>
    <row r="30" spans="1:6" ht="12">
      <c r="A30" s="166">
        <v>1740</v>
      </c>
      <c r="B30" s="166" t="s">
        <v>233</v>
      </c>
      <c r="C30" s="166">
        <f>SUM(C31:C38)</f>
        <v>264910</v>
      </c>
      <c r="D30" s="166">
        <f>SUM(D31:D38)</f>
        <v>299474</v>
      </c>
      <c r="E30" s="166">
        <f>SUM(E31:E38)</f>
        <v>327959</v>
      </c>
      <c r="F30" s="651">
        <f t="shared" si="0"/>
        <v>1.095116771405865</v>
      </c>
    </row>
    <row r="31" spans="1:6" ht="12">
      <c r="A31" s="10">
        <v>1741</v>
      </c>
      <c r="B31" s="10" t="s">
        <v>740</v>
      </c>
      <c r="C31" s="10">
        <f>SUM('3b.m.'!C23)</f>
        <v>142053</v>
      </c>
      <c r="D31" s="10">
        <f>SUM('3b.m.'!D23)</f>
        <v>158431</v>
      </c>
      <c r="E31" s="10">
        <f>SUM('3b.m.'!E23)</f>
        <v>160760</v>
      </c>
      <c r="F31" s="986">
        <f t="shared" si="0"/>
        <v>1.0147004058549147</v>
      </c>
    </row>
    <row r="32" spans="1:6" ht="12">
      <c r="A32" s="10">
        <v>1742</v>
      </c>
      <c r="B32" s="10" t="s">
        <v>530</v>
      </c>
      <c r="C32" s="10">
        <f>SUM('3b.m.'!C24)</f>
        <v>35207</v>
      </c>
      <c r="D32" s="10">
        <f>SUM('3b.m.'!D24)</f>
        <v>40181</v>
      </c>
      <c r="E32" s="10">
        <f>SUM('3b.m.'!E24)</f>
        <v>40810</v>
      </c>
      <c r="F32" s="986">
        <f t="shared" si="0"/>
        <v>1.0156541649038102</v>
      </c>
    </row>
    <row r="33" spans="1:6" ht="12">
      <c r="A33" s="10">
        <v>1743</v>
      </c>
      <c r="B33" s="10" t="s">
        <v>531</v>
      </c>
      <c r="C33" s="10">
        <f>SUM('3b.m.'!C25)</f>
        <v>67150</v>
      </c>
      <c r="D33" s="10">
        <f>SUM('3b.m.'!D25)</f>
        <v>80362</v>
      </c>
      <c r="E33" s="10">
        <f>SUM('3b.m.'!E25)</f>
        <v>89489</v>
      </c>
      <c r="F33" s="986">
        <f t="shared" si="0"/>
        <v>1.1135735795525248</v>
      </c>
    </row>
    <row r="34" spans="1:6" ht="12">
      <c r="A34" s="10">
        <v>1744</v>
      </c>
      <c r="B34" s="10" t="s">
        <v>778</v>
      </c>
      <c r="C34" s="10">
        <f>SUM('3b.m.'!C26)</f>
        <v>0</v>
      </c>
      <c r="D34" s="10">
        <f>SUM('3b.m.'!D26)</f>
        <v>0</v>
      </c>
      <c r="E34" s="10">
        <f>SUM('3b.m.'!E26)</f>
        <v>0</v>
      </c>
      <c r="F34" s="986"/>
    </row>
    <row r="35" spans="1:6" ht="12">
      <c r="A35" s="10">
        <v>1745</v>
      </c>
      <c r="B35" s="10" t="s">
        <v>566</v>
      </c>
      <c r="C35" s="10">
        <f>SUM('3b.m.'!C27)</f>
        <v>0</v>
      </c>
      <c r="D35" s="10">
        <f>SUM('3b.m.'!D27)</f>
        <v>0</v>
      </c>
      <c r="E35" s="10">
        <f>SUM('3b.m.'!E27)</f>
        <v>0</v>
      </c>
      <c r="F35" s="986"/>
    </row>
    <row r="36" spans="1:6" ht="12">
      <c r="A36" s="10">
        <v>1746</v>
      </c>
      <c r="B36" s="10" t="s">
        <v>533</v>
      </c>
      <c r="C36" s="10">
        <f>SUM('3b.m.'!C32)</f>
        <v>20500</v>
      </c>
      <c r="D36" s="10">
        <f>SUM('3b.m.'!D32)</f>
        <v>20500</v>
      </c>
      <c r="E36" s="10">
        <f>SUM('3b.m.'!E32)</f>
        <v>30765</v>
      </c>
      <c r="F36" s="986">
        <f t="shared" si="0"/>
        <v>1.5007317073170732</v>
      </c>
    </row>
    <row r="37" spans="1:6" ht="12">
      <c r="A37" s="10">
        <v>1747</v>
      </c>
      <c r="B37" s="10" t="s">
        <v>532</v>
      </c>
      <c r="C37" s="10"/>
      <c r="D37" s="10"/>
      <c r="E37" s="10">
        <f>SUM('3b.m.'!E31)</f>
        <v>6135</v>
      </c>
      <c r="F37" s="651"/>
    </row>
    <row r="38" spans="1:6" ht="12">
      <c r="A38" s="10">
        <v>1748</v>
      </c>
      <c r="B38" s="7" t="s">
        <v>741</v>
      </c>
      <c r="C38" s="10"/>
      <c r="D38" s="10"/>
      <c r="E38" s="10"/>
      <c r="F38" s="651"/>
    </row>
    <row r="39" spans="1:6" ht="7.5" customHeight="1">
      <c r="A39" s="10"/>
      <c r="B39" s="10"/>
      <c r="C39" s="10"/>
      <c r="D39" s="10"/>
      <c r="E39" s="10"/>
      <c r="F39" s="651"/>
    </row>
    <row r="40" spans="1:6" ht="12.75">
      <c r="A40" s="10"/>
      <c r="B40" s="286" t="s">
        <v>830</v>
      </c>
      <c r="C40" s="10"/>
      <c r="D40" s="10"/>
      <c r="E40" s="10"/>
      <c r="F40" s="651"/>
    </row>
    <row r="41" spans="1:6" ht="7.5" customHeight="1">
      <c r="A41" s="4"/>
      <c r="B41" s="235"/>
      <c r="C41" s="10"/>
      <c r="D41" s="10"/>
      <c r="E41" s="10"/>
      <c r="F41" s="651"/>
    </row>
    <row r="42" spans="1:6" ht="12">
      <c r="A42" s="11">
        <v>1750</v>
      </c>
      <c r="B42" s="11" t="s">
        <v>832</v>
      </c>
      <c r="C42" s="11">
        <f>SUM(C43:C51)</f>
        <v>3906312</v>
      </c>
      <c r="D42" s="11">
        <f>SUM(D43:D51)</f>
        <v>4399229</v>
      </c>
      <c r="E42" s="11">
        <f>SUM(E43:E52)</f>
        <v>4710139</v>
      </c>
      <c r="F42" s="651">
        <f t="shared" si="0"/>
        <v>1.0706737476044097</v>
      </c>
    </row>
    <row r="43" spans="1:6" ht="12">
      <c r="A43" s="10">
        <v>1751</v>
      </c>
      <c r="B43" s="10" t="s">
        <v>740</v>
      </c>
      <c r="C43" s="10">
        <f>SUM('3c.m.'!C771)</f>
        <v>63834</v>
      </c>
      <c r="D43" s="10">
        <f>SUM('3c.m.'!D771)</f>
        <v>86341</v>
      </c>
      <c r="E43" s="10">
        <f>SUM('3c.m.'!E771)</f>
        <v>97145</v>
      </c>
      <c r="F43" s="986">
        <f t="shared" si="0"/>
        <v>1.1251317450573888</v>
      </c>
    </row>
    <row r="44" spans="1:6" ht="12">
      <c r="A44" s="10">
        <v>1752</v>
      </c>
      <c r="B44" s="10" t="s">
        <v>530</v>
      </c>
      <c r="C44" s="10">
        <f>SUM('3c.m.'!C772)</f>
        <v>17125</v>
      </c>
      <c r="D44" s="10">
        <f>SUM('3c.m.'!D772)</f>
        <v>18291</v>
      </c>
      <c r="E44" s="10">
        <f>SUM('3c.m.'!E772)</f>
        <v>22890</v>
      </c>
      <c r="F44" s="986">
        <f t="shared" si="0"/>
        <v>1.251435132032147</v>
      </c>
    </row>
    <row r="45" spans="1:6" ht="12">
      <c r="A45" s="10">
        <v>1753</v>
      </c>
      <c r="B45" s="10" t="s">
        <v>531</v>
      </c>
      <c r="C45" s="10">
        <f>SUM('3c.m.'!C773)</f>
        <v>2773989</v>
      </c>
      <c r="D45" s="10">
        <f>SUM('3c.m.'!D773)</f>
        <v>2822262</v>
      </c>
      <c r="E45" s="10">
        <f>SUM('3c.m.'!E773)</f>
        <v>3026509</v>
      </c>
      <c r="F45" s="986">
        <f t="shared" si="0"/>
        <v>1.0723699642343623</v>
      </c>
    </row>
    <row r="46" spans="1:6" ht="12">
      <c r="A46" s="10">
        <v>1754</v>
      </c>
      <c r="B46" s="10" t="s">
        <v>778</v>
      </c>
      <c r="C46" s="10">
        <f>SUM('3c.m.'!C774)</f>
        <v>153000</v>
      </c>
      <c r="D46" s="10">
        <f>SUM('3c.m.'!D774)</f>
        <v>186416</v>
      </c>
      <c r="E46" s="10">
        <f>SUM('3c.m.'!E774)</f>
        <v>100618</v>
      </c>
      <c r="F46" s="986">
        <f t="shared" si="0"/>
        <v>0.5397498068835294</v>
      </c>
    </row>
    <row r="47" spans="1:6" ht="12">
      <c r="A47" s="10">
        <v>1755</v>
      </c>
      <c r="B47" s="10" t="s">
        <v>566</v>
      </c>
      <c r="C47" s="10">
        <f>SUM('3c.m.'!C775)</f>
        <v>3500</v>
      </c>
      <c r="D47" s="10">
        <f>SUM('3c.m.'!D775)</f>
        <v>3500</v>
      </c>
      <c r="E47" s="10">
        <f>SUM('3c.m.'!E775)</f>
        <v>3718</v>
      </c>
      <c r="F47" s="986">
        <f t="shared" si="0"/>
        <v>1.0622857142857143</v>
      </c>
    </row>
    <row r="48" spans="1:6" ht="12">
      <c r="A48" s="10">
        <v>1756</v>
      </c>
      <c r="B48" s="10" t="s">
        <v>941</v>
      </c>
      <c r="C48" s="10">
        <f>SUM('3c.m.'!C776)</f>
        <v>101664</v>
      </c>
      <c r="D48" s="10">
        <f>SUM('3c.m.'!D776)</f>
        <v>217899</v>
      </c>
      <c r="E48" s="10">
        <f>SUM('3c.m.'!E776)</f>
        <v>384948</v>
      </c>
      <c r="F48" s="986">
        <f t="shared" si="0"/>
        <v>1.766635000619553</v>
      </c>
    </row>
    <row r="49" spans="1:6" ht="12">
      <c r="A49" s="7">
        <v>1757</v>
      </c>
      <c r="B49" s="7" t="s">
        <v>532</v>
      </c>
      <c r="C49" s="10"/>
      <c r="D49" s="10"/>
      <c r="E49" s="10">
        <f>SUM('3c.m.'!E779)</f>
        <v>4017</v>
      </c>
      <c r="F49" s="986"/>
    </row>
    <row r="50" spans="1:6" ht="12">
      <c r="A50" s="10">
        <v>1758</v>
      </c>
      <c r="B50" s="10" t="s">
        <v>533</v>
      </c>
      <c r="C50" s="10">
        <f>SUM('3c.m.'!C780)</f>
        <v>93200</v>
      </c>
      <c r="D50" s="10">
        <f>SUM('3c.m.'!D780)</f>
        <v>264520</v>
      </c>
      <c r="E50" s="10">
        <f>SUM('3c.m.'!E780)</f>
        <v>261276</v>
      </c>
      <c r="F50" s="986">
        <f t="shared" si="0"/>
        <v>0.9877362770300923</v>
      </c>
    </row>
    <row r="51" spans="1:6" ht="12">
      <c r="A51" s="10">
        <v>1759</v>
      </c>
      <c r="B51" s="10" t="s">
        <v>946</v>
      </c>
      <c r="C51" s="10">
        <f>SUM('3c.m.'!C781)</f>
        <v>700000</v>
      </c>
      <c r="D51" s="10">
        <f>SUM('3c.m.'!D781)</f>
        <v>800000</v>
      </c>
      <c r="E51" s="10">
        <f>SUM('3c.m.'!E781)</f>
        <v>807718</v>
      </c>
      <c r="F51" s="986">
        <f t="shared" si="0"/>
        <v>1.0096475</v>
      </c>
    </row>
    <row r="52" spans="1:6" ht="12">
      <c r="A52" s="10"/>
      <c r="B52" s="10" t="s">
        <v>304</v>
      </c>
      <c r="C52" s="10"/>
      <c r="D52" s="10"/>
      <c r="E52" s="10">
        <f>SUM('3c.m.'!E783)</f>
        <v>1300</v>
      </c>
      <c r="F52" s="986"/>
    </row>
    <row r="53" spans="1:6" ht="12">
      <c r="A53" s="6">
        <v>1760</v>
      </c>
      <c r="B53" s="6" t="s">
        <v>859</v>
      </c>
      <c r="C53" s="6">
        <f>SUM(C54:C59)</f>
        <v>944982</v>
      </c>
      <c r="D53" s="6">
        <f>SUM(D54:D59)</f>
        <v>911148</v>
      </c>
      <c r="E53" s="6">
        <f>SUM(E54:E59)</f>
        <v>719920</v>
      </c>
      <c r="F53" s="651">
        <f t="shared" si="0"/>
        <v>0.790124107170295</v>
      </c>
    </row>
    <row r="54" spans="1:6" ht="12">
      <c r="A54" s="10">
        <v>1761</v>
      </c>
      <c r="B54" s="10" t="s">
        <v>740</v>
      </c>
      <c r="C54" s="7">
        <f>SUM('3d.m.'!C53)</f>
        <v>0</v>
      </c>
      <c r="D54" s="7">
        <f>SUM('3d.m.'!D53)</f>
        <v>0</v>
      </c>
      <c r="E54" s="7">
        <f>SUM('3d.m.'!E53)</f>
        <v>0</v>
      </c>
      <c r="F54" s="651"/>
    </row>
    <row r="55" spans="1:6" ht="12">
      <c r="A55" s="7">
        <v>1762</v>
      </c>
      <c r="B55" s="7" t="s">
        <v>530</v>
      </c>
      <c r="C55" s="7">
        <f>SUM('3d.m.'!C54)</f>
        <v>0</v>
      </c>
      <c r="D55" s="7">
        <f>SUM('3d.m.'!D54)</f>
        <v>0</v>
      </c>
      <c r="E55" s="7">
        <f>SUM('3d.m.'!E54)</f>
        <v>0</v>
      </c>
      <c r="F55" s="651"/>
    </row>
    <row r="56" spans="1:6" ht="12">
      <c r="A56" s="10">
        <v>1763</v>
      </c>
      <c r="B56" s="10" t="s">
        <v>531</v>
      </c>
      <c r="C56" s="7">
        <f>SUM('3d.m.'!C55)</f>
        <v>0</v>
      </c>
      <c r="D56" s="7">
        <f>SUM('3d.m.'!D55)</f>
        <v>0</v>
      </c>
      <c r="E56" s="7">
        <f>SUM('3d.m.'!E55)</f>
        <v>0</v>
      </c>
      <c r="F56" s="651"/>
    </row>
    <row r="57" spans="1:6" ht="12">
      <c r="A57" s="10">
        <v>1764</v>
      </c>
      <c r="B57" s="10" t="s">
        <v>778</v>
      </c>
      <c r="C57" s="7">
        <f>SUM('3d.m.'!C56)</f>
        <v>944982</v>
      </c>
      <c r="D57" s="7">
        <f>SUM('3d.m.'!D56)</f>
        <v>911148</v>
      </c>
      <c r="E57" s="7">
        <f>SUM('3d.m.'!E56)</f>
        <v>717084</v>
      </c>
      <c r="F57" s="986">
        <f t="shared" si="0"/>
        <v>0.7870115502640624</v>
      </c>
    </row>
    <row r="58" spans="1:6" ht="12">
      <c r="A58" s="10">
        <v>1765</v>
      </c>
      <c r="B58" s="10" t="s">
        <v>977</v>
      </c>
      <c r="C58" s="7">
        <f>SUM('3d.m.'!C57)</f>
        <v>0</v>
      </c>
      <c r="D58" s="7">
        <f>SUM('3d.m.'!D57)</f>
        <v>0</v>
      </c>
      <c r="E58" s="7">
        <f>SUM('3d.m.'!E57)</f>
        <v>2836</v>
      </c>
      <c r="F58" s="651"/>
    </row>
    <row r="59" spans="1:6" ht="12">
      <c r="A59" s="10">
        <v>1766</v>
      </c>
      <c r="B59" s="10" t="s">
        <v>741</v>
      </c>
      <c r="C59" s="7"/>
      <c r="D59" s="7"/>
      <c r="E59" s="7"/>
      <c r="F59" s="651"/>
    </row>
    <row r="60" spans="1:6" ht="12">
      <c r="A60" s="4"/>
      <c r="B60" s="235"/>
      <c r="C60" s="10"/>
      <c r="D60" s="10"/>
      <c r="E60" s="10"/>
      <c r="F60" s="651"/>
    </row>
    <row r="61" spans="1:6" ht="12">
      <c r="A61" s="6">
        <v>1770</v>
      </c>
      <c r="B61" s="32" t="s">
        <v>833</v>
      </c>
      <c r="C61" s="6">
        <f>SUM(C64:C69)-C67</f>
        <v>4526274</v>
      </c>
      <c r="D61" s="6">
        <f>SUM(D62:D69)-D67</f>
        <v>5110339</v>
      </c>
      <c r="E61" s="6">
        <f>SUM(E62:E69)-E67</f>
        <v>3918340</v>
      </c>
      <c r="F61" s="651">
        <f t="shared" si="0"/>
        <v>0.7667475680184818</v>
      </c>
    </row>
    <row r="62" spans="1:6" ht="12">
      <c r="A62" s="164">
        <v>1771</v>
      </c>
      <c r="B62" s="10" t="s">
        <v>740</v>
      </c>
      <c r="C62" s="6"/>
      <c r="D62" s="172">
        <f>SUM('4.mell.'!D98)</f>
        <v>472</v>
      </c>
      <c r="E62" s="172">
        <f>SUM('4.mell.'!E98)</f>
        <v>963</v>
      </c>
      <c r="F62" s="986">
        <f t="shared" si="0"/>
        <v>2.0402542372881354</v>
      </c>
    </row>
    <row r="63" spans="1:6" ht="12">
      <c r="A63" s="164">
        <v>1772</v>
      </c>
      <c r="B63" s="10" t="s">
        <v>530</v>
      </c>
      <c r="C63" s="6"/>
      <c r="D63" s="172">
        <f>SUM('4.mell.'!D99)</f>
        <v>128</v>
      </c>
      <c r="E63" s="172">
        <f>SUM('4.mell.'!E99)</f>
        <v>247</v>
      </c>
      <c r="F63" s="986">
        <f t="shared" si="0"/>
        <v>1.9296875</v>
      </c>
    </row>
    <row r="64" spans="1:6" ht="12">
      <c r="A64" s="10">
        <v>1773</v>
      </c>
      <c r="B64" s="10" t="s">
        <v>531</v>
      </c>
      <c r="C64" s="7">
        <f>SUM('4.mell.'!C100)</f>
        <v>0</v>
      </c>
      <c r="D64" s="7">
        <f>SUM('4.mell.'!D100)-'4.mell.'!D94</f>
        <v>66008</v>
      </c>
      <c r="E64" s="7">
        <f>SUM('4.mell.'!E100)-'4.mell.'!E94</f>
        <v>11688</v>
      </c>
      <c r="F64" s="986">
        <f t="shared" si="0"/>
        <v>0.1770694461277421</v>
      </c>
    </row>
    <row r="65" spans="1:6" ht="12">
      <c r="A65" s="10">
        <v>1774</v>
      </c>
      <c r="B65" s="10" t="s">
        <v>534</v>
      </c>
      <c r="C65" s="7">
        <f>SUM('4.mell.'!C107)</f>
        <v>160000</v>
      </c>
      <c r="D65" s="7">
        <f>SUM('4.mell.'!D107)</f>
        <v>256125</v>
      </c>
      <c r="E65" s="7">
        <f>SUM('4.mell.'!E107)</f>
        <v>256125</v>
      </c>
      <c r="F65" s="986">
        <f t="shared" si="0"/>
        <v>1</v>
      </c>
    </row>
    <row r="66" spans="1:6" ht="12">
      <c r="A66" s="10">
        <v>1775</v>
      </c>
      <c r="B66" s="10" t="s">
        <v>532</v>
      </c>
      <c r="C66" s="7">
        <f>SUM('4.mell.'!C104)-'4.mell.'!C96</f>
        <v>4336274</v>
      </c>
      <c r="D66" s="7">
        <f>SUM('4.mell.'!D104)-'4.mell.'!D95</f>
        <v>4751930</v>
      </c>
      <c r="E66" s="7">
        <f>SUM('4.mell.'!E104)-'4.mell.'!E95</f>
        <v>3613641</v>
      </c>
      <c r="F66" s="986">
        <f t="shared" si="0"/>
        <v>0.7604575404098967</v>
      </c>
    </row>
    <row r="67" spans="1:6" ht="12">
      <c r="A67" s="10">
        <v>1776</v>
      </c>
      <c r="B67" s="164" t="s">
        <v>573</v>
      </c>
      <c r="C67" s="840">
        <v>425966</v>
      </c>
      <c r="D67" s="840">
        <v>425966</v>
      </c>
      <c r="E67" s="840">
        <v>425966</v>
      </c>
      <c r="F67" s="986">
        <f t="shared" si="0"/>
        <v>1</v>
      </c>
    </row>
    <row r="68" spans="1:6" ht="12">
      <c r="A68" s="10">
        <v>1777</v>
      </c>
      <c r="B68" s="164" t="s">
        <v>937</v>
      </c>
      <c r="C68" s="840"/>
      <c r="D68" s="840"/>
      <c r="E68" s="840"/>
      <c r="F68" s="986"/>
    </row>
    <row r="69" spans="1:6" ht="12">
      <c r="A69" s="7">
        <v>1778</v>
      </c>
      <c r="B69" s="7" t="s">
        <v>741</v>
      </c>
      <c r="C69" s="7">
        <f>SUM('4.mell.'!C109)</f>
        <v>30000</v>
      </c>
      <c r="D69" s="7">
        <f>SUM('4.mell.'!D109)</f>
        <v>35676</v>
      </c>
      <c r="E69" s="7">
        <f>SUM('4.mell.'!E109)</f>
        <v>35676</v>
      </c>
      <c r="F69" s="986">
        <f t="shared" si="0"/>
        <v>1</v>
      </c>
    </row>
    <row r="70" spans="1:6" ht="12">
      <c r="A70" s="10"/>
      <c r="B70" s="10"/>
      <c r="C70" s="10"/>
      <c r="D70" s="10"/>
      <c r="E70" s="10"/>
      <c r="F70" s="651"/>
    </row>
    <row r="71" spans="1:6" ht="12">
      <c r="A71" s="6">
        <v>1780</v>
      </c>
      <c r="B71" s="6" t="s">
        <v>834</v>
      </c>
      <c r="C71" s="6">
        <f>SUM(C74:C76)</f>
        <v>86000</v>
      </c>
      <c r="D71" s="6">
        <f>SUM(D74:D76)</f>
        <v>563090</v>
      </c>
      <c r="E71" s="6">
        <f>SUM(E72:E76)</f>
        <v>1169952</v>
      </c>
      <c r="F71" s="651">
        <f t="shared" si="0"/>
        <v>2.0777353531407057</v>
      </c>
    </row>
    <row r="72" spans="1:6" ht="12">
      <c r="A72" s="164">
        <v>1781</v>
      </c>
      <c r="B72" s="10" t="s">
        <v>740</v>
      </c>
      <c r="C72" s="6"/>
      <c r="D72" s="6"/>
      <c r="E72" s="172">
        <f>SUM('5.mell. '!E40)</f>
        <v>202</v>
      </c>
      <c r="F72" s="651"/>
    </row>
    <row r="73" spans="1:6" ht="12">
      <c r="A73" s="164">
        <v>1782</v>
      </c>
      <c r="B73" s="10" t="s">
        <v>530</v>
      </c>
      <c r="C73" s="6"/>
      <c r="D73" s="6"/>
      <c r="E73" s="172">
        <f>SUM('5.mell. '!E41)</f>
        <v>49</v>
      </c>
      <c r="F73" s="651"/>
    </row>
    <row r="74" spans="1:6" ht="12">
      <c r="A74" s="10">
        <v>1783</v>
      </c>
      <c r="B74" s="10" t="s">
        <v>531</v>
      </c>
      <c r="C74" s="7">
        <f>SUM('5.mell. '!C42)</f>
        <v>2000</v>
      </c>
      <c r="D74" s="7">
        <f>SUM('5.mell. '!D42)</f>
        <v>2000</v>
      </c>
      <c r="E74" s="7">
        <f>SUM('5.mell. '!E42)</f>
        <v>5997</v>
      </c>
      <c r="F74" s="986">
        <f t="shared" si="0"/>
        <v>2.9985</v>
      </c>
    </row>
    <row r="75" spans="1:6" ht="12">
      <c r="A75" s="10">
        <v>1784</v>
      </c>
      <c r="B75" s="10" t="s">
        <v>534</v>
      </c>
      <c r="C75" s="7">
        <f>SUM('5.mell. '!C43)</f>
        <v>0</v>
      </c>
      <c r="D75" s="7">
        <f>SUM('5.mell. '!D43)</f>
        <v>0</v>
      </c>
      <c r="E75" s="7">
        <f>SUM('5.mell. '!E43)</f>
        <v>0</v>
      </c>
      <c r="F75" s="986"/>
    </row>
    <row r="76" spans="1:6" ht="12">
      <c r="A76" s="7">
        <v>1785</v>
      </c>
      <c r="B76" s="10" t="s">
        <v>533</v>
      </c>
      <c r="C76" s="7">
        <f>SUM('5.mell. '!C49)-'5.mell. '!C38</f>
        <v>84000</v>
      </c>
      <c r="D76" s="7">
        <f>SUM('5.mell. '!D49)-'5.mell. '!D38</f>
        <v>561090</v>
      </c>
      <c r="E76" s="7">
        <f>SUM('5.mell. '!E49)-'5.mell. '!E38</f>
        <v>1163704</v>
      </c>
      <c r="F76" s="986">
        <f t="shared" si="0"/>
        <v>2.0740059526992103</v>
      </c>
    </row>
    <row r="77" spans="1:6" s="29" customFormat="1" ht="12">
      <c r="A77" s="7"/>
      <c r="B77" s="158"/>
      <c r="C77" s="10"/>
      <c r="D77" s="10"/>
      <c r="E77" s="10"/>
      <c r="F77" s="651"/>
    </row>
    <row r="78" spans="1:6" s="34" customFormat="1" ht="13.5" customHeight="1">
      <c r="A78" s="6">
        <v>1801</v>
      </c>
      <c r="B78" s="11" t="s">
        <v>537</v>
      </c>
      <c r="C78" s="6">
        <v>140000</v>
      </c>
      <c r="D78" s="6">
        <v>140000</v>
      </c>
      <c r="E78" s="6">
        <v>145397</v>
      </c>
      <c r="F78" s="651">
        <f aca="true" t="shared" si="1" ref="F78:F142">SUM(E78/D78)</f>
        <v>1.03855</v>
      </c>
    </row>
    <row r="79" spans="1:6" s="34" customFormat="1" ht="13.5" customHeight="1">
      <c r="A79" s="6"/>
      <c r="B79" s="11"/>
      <c r="C79" s="6"/>
      <c r="D79" s="6"/>
      <c r="E79" s="6"/>
      <c r="F79" s="651"/>
    </row>
    <row r="80" spans="1:6" s="34" customFormat="1" ht="13.5" customHeight="1">
      <c r="A80" s="6">
        <v>1803</v>
      </c>
      <c r="B80" s="11" t="s">
        <v>988</v>
      </c>
      <c r="C80" s="6">
        <v>15000</v>
      </c>
      <c r="D80" s="6">
        <v>15000</v>
      </c>
      <c r="E80" s="6">
        <v>5000</v>
      </c>
      <c r="F80" s="651">
        <f t="shared" si="1"/>
        <v>0.3333333333333333</v>
      </c>
    </row>
    <row r="81" spans="1:6" ht="12" customHeight="1">
      <c r="A81" s="165"/>
      <c r="B81" s="166"/>
      <c r="C81" s="165"/>
      <c r="D81" s="165"/>
      <c r="E81" s="165"/>
      <c r="F81" s="651"/>
    </row>
    <row r="82" spans="1:6" s="34" customFormat="1" ht="12">
      <c r="A82" s="6">
        <v>1804</v>
      </c>
      <c r="B82" s="11" t="s">
        <v>538</v>
      </c>
      <c r="C82" s="6">
        <v>200000</v>
      </c>
      <c r="D82" s="6">
        <v>200000</v>
      </c>
      <c r="E82" s="6">
        <v>200000</v>
      </c>
      <c r="F82" s="651">
        <f t="shared" si="1"/>
        <v>1</v>
      </c>
    </row>
    <row r="83" spans="1:6" s="34" customFormat="1" ht="12" customHeight="1">
      <c r="A83" s="6"/>
      <c r="B83" s="11"/>
      <c r="C83" s="165"/>
      <c r="D83" s="165"/>
      <c r="E83" s="165"/>
      <c r="F83" s="651"/>
    </row>
    <row r="84" spans="1:6" s="34" customFormat="1" ht="12">
      <c r="A84" s="6">
        <v>1805</v>
      </c>
      <c r="B84" s="11" t="s">
        <v>539</v>
      </c>
      <c r="C84" s="28"/>
      <c r="D84" s="28">
        <v>34956</v>
      </c>
      <c r="E84" s="28"/>
      <c r="F84" s="651">
        <f t="shared" si="1"/>
        <v>0</v>
      </c>
    </row>
    <row r="85" spans="1:6" s="34" customFormat="1" ht="12" customHeight="1">
      <c r="A85" s="6"/>
      <c r="B85" s="11"/>
      <c r="C85" s="165"/>
      <c r="D85" s="165"/>
      <c r="E85" s="165"/>
      <c r="F85" s="651"/>
    </row>
    <row r="86" spans="1:6" s="34" customFormat="1" ht="12">
      <c r="A86" s="6">
        <v>1806</v>
      </c>
      <c r="B86" s="11" t="s">
        <v>79</v>
      </c>
      <c r="C86" s="28"/>
      <c r="D86" s="167">
        <v>11511</v>
      </c>
      <c r="E86" s="167">
        <v>24455</v>
      </c>
      <c r="F86" s="651">
        <f t="shared" si="1"/>
        <v>2.1244896186256623</v>
      </c>
    </row>
    <row r="87" spans="1:6" s="34" customFormat="1" ht="12">
      <c r="A87" s="6"/>
      <c r="B87" s="11"/>
      <c r="C87" s="654"/>
      <c r="D87" s="656"/>
      <c r="E87" s="656"/>
      <c r="F87" s="651"/>
    </row>
    <row r="88" spans="1:6" s="34" customFormat="1" ht="12">
      <c r="A88" s="6">
        <v>1807</v>
      </c>
      <c r="B88" s="11" t="s">
        <v>80</v>
      </c>
      <c r="C88" s="654"/>
      <c r="D88" s="656">
        <v>19302</v>
      </c>
      <c r="E88" s="656">
        <v>19302</v>
      </c>
      <c r="F88" s="651">
        <f t="shared" si="1"/>
        <v>1</v>
      </c>
    </row>
    <row r="89" spans="1:6" s="34" customFormat="1" ht="12">
      <c r="A89" s="6"/>
      <c r="B89" s="11"/>
      <c r="C89" s="654"/>
      <c r="D89" s="654"/>
      <c r="E89" s="654"/>
      <c r="F89" s="651"/>
    </row>
    <row r="90" spans="1:6" s="34" customFormat="1" ht="13.5" customHeight="1">
      <c r="A90" s="6">
        <v>1810</v>
      </c>
      <c r="B90" s="6" t="s">
        <v>540</v>
      </c>
      <c r="C90" s="655">
        <f>SUM(C82+C84+C86+C78+C80)</f>
        <v>355000</v>
      </c>
      <c r="D90" s="655">
        <f>SUM(D82+D84+D86+D78+D80+D88)</f>
        <v>420769</v>
      </c>
      <c r="E90" s="655">
        <f>SUM(E82+E84+E86+E78+E80+E88)</f>
        <v>394154</v>
      </c>
      <c r="F90" s="651">
        <f t="shared" si="1"/>
        <v>0.9367467660402738</v>
      </c>
    </row>
    <row r="91" spans="1:6" s="34" customFormat="1" ht="8.25" customHeight="1">
      <c r="A91" s="6"/>
      <c r="B91" s="6"/>
      <c r="C91" s="655"/>
      <c r="D91" s="655"/>
      <c r="E91" s="655"/>
      <c r="F91" s="651"/>
    </row>
    <row r="92" spans="1:6" s="34" customFormat="1" ht="12">
      <c r="A92" s="6">
        <v>1811</v>
      </c>
      <c r="B92" s="6" t="s">
        <v>542</v>
      </c>
      <c r="C92" s="655"/>
      <c r="D92" s="655"/>
      <c r="E92" s="655"/>
      <c r="F92" s="651"/>
    </row>
    <row r="93" spans="1:6" s="34" customFormat="1" ht="12">
      <c r="A93" s="28"/>
      <c r="B93" s="6"/>
      <c r="C93" s="449"/>
      <c r="D93" s="28"/>
      <c r="E93" s="28"/>
      <c r="F93" s="651"/>
    </row>
    <row r="94" spans="1:6" s="34" customFormat="1" ht="12">
      <c r="A94" s="165">
        <v>1812</v>
      </c>
      <c r="B94" s="165" t="s">
        <v>696</v>
      </c>
      <c r="C94" s="855">
        <f>SUM('6.mell. '!C12)</f>
        <v>59685</v>
      </c>
      <c r="D94" s="6">
        <f>SUM('6.mell. '!D12)</f>
        <v>97080</v>
      </c>
      <c r="E94" s="6">
        <f>SUM('6.mell. '!E12)</f>
        <v>163549</v>
      </c>
      <c r="F94" s="651">
        <f t="shared" si="1"/>
        <v>1.6846827358879275</v>
      </c>
    </row>
    <row r="95" spans="1:6" s="34" customFormat="1" ht="12">
      <c r="A95" s="165">
        <v>1813</v>
      </c>
      <c r="B95" s="166" t="s">
        <v>698</v>
      </c>
      <c r="C95" s="449">
        <f>SUM(C96:C97)</f>
        <v>27016</v>
      </c>
      <c r="D95" s="28">
        <f>SUM(D96:D97)</f>
        <v>6044</v>
      </c>
      <c r="E95" s="28">
        <f>SUM(E96:E97)</f>
        <v>6623</v>
      </c>
      <c r="F95" s="651">
        <f t="shared" si="1"/>
        <v>1.0957974851091992</v>
      </c>
    </row>
    <row r="96" spans="1:6" s="34" customFormat="1" ht="12">
      <c r="A96" s="172">
        <v>1814</v>
      </c>
      <c r="B96" s="172" t="s">
        <v>954</v>
      </c>
      <c r="C96" s="854">
        <f>SUM('6.mell. '!C14)</f>
        <v>27016</v>
      </c>
      <c r="D96" s="172">
        <f>SUM('6.mell. '!D14)</f>
        <v>0</v>
      </c>
      <c r="E96" s="172">
        <f>SUM('6.mell. '!E14)</f>
        <v>0</v>
      </c>
      <c r="F96" s="651"/>
    </row>
    <row r="97" spans="1:6" s="34" customFormat="1" ht="12">
      <c r="A97" s="172">
        <v>1815</v>
      </c>
      <c r="B97" s="172" t="s">
        <v>955</v>
      </c>
      <c r="C97" s="855"/>
      <c r="D97" s="172">
        <f>SUM('6.mell. '!D28)</f>
        <v>6044</v>
      </c>
      <c r="E97" s="172">
        <f>SUM('6.mell. '!E28)</f>
        <v>6623</v>
      </c>
      <c r="F97" s="651">
        <f t="shared" si="1"/>
        <v>1.0957974851091992</v>
      </c>
    </row>
    <row r="98" spans="1:6" s="34" customFormat="1" ht="12">
      <c r="A98" s="28">
        <v>1816</v>
      </c>
      <c r="B98" s="165" t="s">
        <v>249</v>
      </c>
      <c r="C98" s="656">
        <f>SUM(C94+C95)</f>
        <v>86701</v>
      </c>
      <c r="D98" s="656">
        <f>SUM(D94+D95)</f>
        <v>103124</v>
      </c>
      <c r="E98" s="656">
        <f>SUM(E94+E95)</f>
        <v>170172</v>
      </c>
      <c r="F98" s="651">
        <f t="shared" si="1"/>
        <v>1.6501687289088864</v>
      </c>
    </row>
    <row r="99" spans="1:6" ht="12">
      <c r="A99" s="8"/>
      <c r="B99" s="8"/>
      <c r="C99" s="167"/>
      <c r="D99" s="167"/>
      <c r="E99" s="167"/>
      <c r="F99" s="651"/>
    </row>
    <row r="100" spans="1:6" s="38" customFormat="1" ht="13.5" customHeight="1">
      <c r="A100" s="37"/>
      <c r="B100" s="37" t="s">
        <v>220</v>
      </c>
      <c r="C100" s="37"/>
      <c r="D100" s="37"/>
      <c r="E100" s="37"/>
      <c r="F100" s="651"/>
    </row>
    <row r="101" spans="1:6" s="29" customFormat="1" ht="12" customHeight="1">
      <c r="A101" s="7">
        <v>1821</v>
      </c>
      <c r="B101" s="10" t="s">
        <v>740</v>
      </c>
      <c r="C101" s="8">
        <f>SUM(C12+C31+C43+C54)</f>
        <v>1138077</v>
      </c>
      <c r="D101" s="8">
        <f>SUM(D12+D31+D43+D54+D62)</f>
        <v>1220670</v>
      </c>
      <c r="E101" s="8">
        <f>SUM(E12+E31+E43+E54+E62+E72)</f>
        <v>1237018</v>
      </c>
      <c r="F101" s="986">
        <f t="shared" si="1"/>
        <v>1.0133926450228152</v>
      </c>
    </row>
    <row r="102" spans="1:6" s="29" customFormat="1" ht="12" customHeight="1">
      <c r="A102" s="7">
        <v>1822</v>
      </c>
      <c r="B102" s="10" t="s">
        <v>530</v>
      </c>
      <c r="C102" s="7">
        <f>SUM(C13+C32+C44+C55)</f>
        <v>280577</v>
      </c>
      <c r="D102" s="7">
        <f>SUM(D13+D32+D44+D55+D63)</f>
        <v>314957</v>
      </c>
      <c r="E102" s="7">
        <f>SUM(E13+E32+E44+E55+E63+E73)</f>
        <v>321034</v>
      </c>
      <c r="F102" s="986">
        <f t="shared" si="1"/>
        <v>1.0192946973713872</v>
      </c>
    </row>
    <row r="103" spans="1:6" s="29" customFormat="1" ht="12">
      <c r="A103" s="549">
        <v>1823</v>
      </c>
      <c r="B103" s="10" t="s">
        <v>531</v>
      </c>
      <c r="C103" s="7">
        <f>SUM(C14+C33+C45+C56+C64+C74+C78+C82+C86)</f>
        <v>3600538</v>
      </c>
      <c r="D103" s="7">
        <f>SUM(D14+D33+D45+D56+D64+D74+D78+D82+D86+D22+D88)</f>
        <v>3793891</v>
      </c>
      <c r="E103" s="7">
        <f>SUM(E14+E33+E45+E56+E64+E74+E78+E82+E86+E22+E88)</f>
        <v>3972402</v>
      </c>
      <c r="F103" s="986">
        <f t="shared" si="1"/>
        <v>1.0470522215846476</v>
      </c>
    </row>
    <row r="104" spans="1:6" s="29" customFormat="1" ht="12">
      <c r="A104" s="7">
        <v>1824</v>
      </c>
      <c r="B104" s="10" t="s">
        <v>778</v>
      </c>
      <c r="C104" s="586">
        <f aca="true" t="shared" si="2" ref="C104:E105">SUM(C15+C34+C46+C57)</f>
        <v>1097982</v>
      </c>
      <c r="D104" s="586">
        <f t="shared" si="2"/>
        <v>1097564</v>
      </c>
      <c r="E104" s="586">
        <f t="shared" si="2"/>
        <v>817702</v>
      </c>
      <c r="F104" s="986">
        <f t="shared" si="1"/>
        <v>0.7450153248466604</v>
      </c>
    </row>
    <row r="105" spans="1:6" s="29" customFormat="1" ht="12">
      <c r="A105" s="7">
        <v>1825</v>
      </c>
      <c r="B105" s="10" t="s">
        <v>566</v>
      </c>
      <c r="C105" s="8">
        <f t="shared" si="2"/>
        <v>3500</v>
      </c>
      <c r="D105" s="8">
        <f t="shared" si="2"/>
        <v>3500</v>
      </c>
      <c r="E105" s="8">
        <f>SUM(E16+E35+E47)</f>
        <v>3718</v>
      </c>
      <c r="F105" s="986">
        <f t="shared" si="1"/>
        <v>1.0622857142857143</v>
      </c>
    </row>
    <row r="106" spans="1:6" s="29" customFormat="1" ht="12">
      <c r="A106" s="7">
        <v>1826</v>
      </c>
      <c r="B106" s="10" t="s">
        <v>941</v>
      </c>
      <c r="C106" s="8">
        <f>SUM(C48)</f>
        <v>101664</v>
      </c>
      <c r="D106" s="8">
        <f>SUM(D48)</f>
        <v>217899</v>
      </c>
      <c r="E106" s="8">
        <f>SUM(E48)</f>
        <v>384948</v>
      </c>
      <c r="F106" s="986">
        <f t="shared" si="1"/>
        <v>1.766635000619553</v>
      </c>
    </row>
    <row r="107" spans="1:6" s="29" customFormat="1" ht="12">
      <c r="A107" s="7">
        <v>1827</v>
      </c>
      <c r="B107" s="10" t="s">
        <v>247</v>
      </c>
      <c r="C107" s="8">
        <f>SUM(C94)</f>
        <v>59685</v>
      </c>
      <c r="D107" s="8">
        <f>SUM(D94)</f>
        <v>97080</v>
      </c>
      <c r="E107" s="8">
        <f>SUM(E94)</f>
        <v>163549</v>
      </c>
      <c r="F107" s="986">
        <f t="shared" si="1"/>
        <v>1.6846827358879275</v>
      </c>
    </row>
    <row r="108" spans="1:6" s="29" customFormat="1" ht="12">
      <c r="A108" s="7">
        <v>1828</v>
      </c>
      <c r="B108" s="7" t="s">
        <v>248</v>
      </c>
      <c r="C108" s="7">
        <f>SUM(C96)</f>
        <v>27016</v>
      </c>
      <c r="D108" s="7">
        <f>SUM(D96)</f>
        <v>0</v>
      </c>
      <c r="E108" s="7">
        <f>SUM(E96)</f>
        <v>0</v>
      </c>
      <c r="F108" s="651"/>
    </row>
    <row r="109" spans="1:6" s="29" customFormat="1" ht="12.75" thickBot="1">
      <c r="A109" s="433">
        <v>1829</v>
      </c>
      <c r="B109" s="433" t="s">
        <v>306</v>
      </c>
      <c r="C109" s="433"/>
      <c r="D109" s="433"/>
      <c r="E109" s="433">
        <f>SUM(E52)</f>
        <v>1300</v>
      </c>
      <c r="F109" s="1012"/>
    </row>
    <row r="110" spans="1:6" s="29" customFormat="1" ht="17.25" customHeight="1" thickBot="1">
      <c r="A110" s="584">
        <v>1820</v>
      </c>
      <c r="B110" s="584" t="s">
        <v>175</v>
      </c>
      <c r="C110" s="584">
        <f>SUM(C101:C108)</f>
        <v>6309039</v>
      </c>
      <c r="D110" s="584">
        <f>SUM(D101:D108)</f>
        <v>6745561</v>
      </c>
      <c r="E110" s="584">
        <f>SUM(E101:E109)</f>
        <v>6901671</v>
      </c>
      <c r="F110" s="1046">
        <f t="shared" si="1"/>
        <v>1.0231426266844226</v>
      </c>
    </row>
    <row r="111" spans="1:6" s="29" customFormat="1" ht="12">
      <c r="A111" s="166"/>
      <c r="B111" s="166"/>
      <c r="C111" s="166"/>
      <c r="D111" s="166"/>
      <c r="E111" s="166"/>
      <c r="F111" s="954"/>
    </row>
    <row r="112" spans="1:6" s="29" customFormat="1" ht="12">
      <c r="A112" s="7"/>
      <c r="B112" s="262" t="s">
        <v>221</v>
      </c>
      <c r="C112" s="165"/>
      <c r="D112" s="165"/>
      <c r="E112" s="165"/>
      <c r="F112" s="651"/>
    </row>
    <row r="113" spans="1:6" s="29" customFormat="1" ht="12">
      <c r="A113" s="7">
        <v>1831</v>
      </c>
      <c r="B113" s="10" t="s">
        <v>532</v>
      </c>
      <c r="C113" s="8">
        <f>SUM(C66+C21)</f>
        <v>4336274</v>
      </c>
      <c r="D113" s="8">
        <f>SUM(D66+D23+D17)</f>
        <v>4795997</v>
      </c>
      <c r="E113" s="8">
        <f>SUM(E66+E23+E17+E49+E37)</f>
        <v>3676018</v>
      </c>
      <c r="F113" s="986">
        <f t="shared" si="1"/>
        <v>0.7664762926248703</v>
      </c>
    </row>
    <row r="114" spans="1:6" s="29" customFormat="1" ht="12">
      <c r="A114" s="7">
        <v>1832</v>
      </c>
      <c r="B114" s="10" t="s">
        <v>533</v>
      </c>
      <c r="C114" s="8">
        <f>SUM(C76+C36+C18+C25+C50)</f>
        <v>309942</v>
      </c>
      <c r="D114" s="8">
        <f>SUM(D76+D36+D18+D25+D50)</f>
        <v>993711</v>
      </c>
      <c r="E114" s="8">
        <f>SUM(E76+E36+E18+E25+E50)</f>
        <v>1595188</v>
      </c>
      <c r="F114" s="986">
        <f t="shared" si="1"/>
        <v>1.6052836287411532</v>
      </c>
    </row>
    <row r="115" spans="1:6" s="29" customFormat="1" ht="12">
      <c r="A115" s="7">
        <v>1833</v>
      </c>
      <c r="B115" s="10" t="s">
        <v>534</v>
      </c>
      <c r="C115" s="7">
        <f>SUM(C84+C51+C65)</f>
        <v>860000</v>
      </c>
      <c r="D115" s="7">
        <f>SUM(D84+D51+D65)</f>
        <v>1091081</v>
      </c>
      <c r="E115" s="7">
        <f>SUM(E84+E51+E65+E58)</f>
        <v>1066679</v>
      </c>
      <c r="F115" s="986">
        <f t="shared" si="1"/>
        <v>0.9776350243474132</v>
      </c>
    </row>
    <row r="116" spans="1:6" s="29" customFormat="1" ht="12">
      <c r="A116" s="7">
        <v>1834</v>
      </c>
      <c r="B116" s="10" t="s">
        <v>430</v>
      </c>
      <c r="C116" s="164">
        <f>SUM(C19+C80+C69)</f>
        <v>45000</v>
      </c>
      <c r="D116" s="164">
        <f>SUM(D19+D80+D69)</f>
        <v>50676</v>
      </c>
      <c r="E116" s="164">
        <f>SUM(E19+E80+E69)</f>
        <v>40676</v>
      </c>
      <c r="F116" s="986">
        <f t="shared" si="1"/>
        <v>0.8026679295919172</v>
      </c>
    </row>
    <row r="117" spans="1:6" s="29" customFormat="1" ht="12">
      <c r="A117" s="7">
        <v>1835</v>
      </c>
      <c r="B117" s="10" t="s">
        <v>247</v>
      </c>
      <c r="C117" s="8"/>
      <c r="D117" s="8"/>
      <c r="E117" s="8"/>
      <c r="F117" s="651"/>
    </row>
    <row r="118" spans="1:6" s="29" customFormat="1" ht="12.75" thickBot="1">
      <c r="A118" s="261">
        <v>1836</v>
      </c>
      <c r="B118" s="261" t="s">
        <v>250</v>
      </c>
      <c r="C118" s="261">
        <f>SUM(C97)</f>
        <v>0</v>
      </c>
      <c r="D118" s="261">
        <f>SUM(D97)</f>
        <v>6044</v>
      </c>
      <c r="E118" s="261">
        <f>SUM(E97)</f>
        <v>6623</v>
      </c>
      <c r="F118" s="987">
        <f t="shared" si="1"/>
        <v>1.0957974851091992</v>
      </c>
    </row>
    <row r="119" spans="1:6" s="29" customFormat="1" ht="18.75" customHeight="1" thickBot="1">
      <c r="A119" s="446">
        <v>1830</v>
      </c>
      <c r="B119" s="446" t="s">
        <v>222</v>
      </c>
      <c r="C119" s="583">
        <f>SUM(C113:C118)</f>
        <v>5551216</v>
      </c>
      <c r="D119" s="583">
        <f>SUM(D113:D118)</f>
        <v>6937509</v>
      </c>
      <c r="E119" s="583">
        <f>SUM(E113:E118)</f>
        <v>6385184</v>
      </c>
      <c r="F119" s="1046">
        <f t="shared" si="1"/>
        <v>0.9203856888690163</v>
      </c>
    </row>
    <row r="120" spans="1:6" s="29" customFormat="1" ht="12">
      <c r="A120" s="166"/>
      <c r="B120" s="164"/>
      <c r="C120" s="588"/>
      <c r="D120" s="588"/>
      <c r="E120" s="588"/>
      <c r="F120" s="954"/>
    </row>
    <row r="121" spans="1:6" s="29" customFormat="1" ht="12">
      <c r="A121" s="172">
        <v>1841</v>
      </c>
      <c r="B121" s="352" t="s">
        <v>251</v>
      </c>
      <c r="C121" s="166"/>
      <c r="D121" s="166"/>
      <c r="E121" s="166"/>
      <c r="F121" s="651"/>
    </row>
    <row r="122" spans="1:6" s="29" customFormat="1" ht="12">
      <c r="A122" s="172">
        <v>1842</v>
      </c>
      <c r="B122" s="346" t="s">
        <v>252</v>
      </c>
      <c r="C122" s="166"/>
      <c r="D122" s="166"/>
      <c r="E122" s="166"/>
      <c r="F122" s="651"/>
    </row>
    <row r="123" spans="1:6" s="29" customFormat="1" ht="12">
      <c r="A123" s="172">
        <v>1843</v>
      </c>
      <c r="B123" s="346" t="s">
        <v>181</v>
      </c>
      <c r="C123" s="166"/>
      <c r="D123" s="166"/>
      <c r="E123" s="166"/>
      <c r="F123" s="651"/>
    </row>
    <row r="124" spans="1:6" s="29" customFormat="1" ht="12">
      <c r="A124" s="172">
        <v>1844</v>
      </c>
      <c r="B124" s="346" t="s">
        <v>227</v>
      </c>
      <c r="C124" s="166">
        <f>SUM(C125:C129)</f>
        <v>4931233</v>
      </c>
      <c r="D124" s="166">
        <f>SUM(D125:D129)</f>
        <v>5027079</v>
      </c>
      <c r="E124" s="166">
        <f>SUM(E125:E129)</f>
        <v>5084698</v>
      </c>
      <c r="F124" s="651">
        <f t="shared" si="1"/>
        <v>1.0114617255865683</v>
      </c>
    </row>
    <row r="125" spans="1:6" s="29" customFormat="1" ht="12">
      <c r="A125" s="172">
        <v>1845</v>
      </c>
      <c r="B125" s="164" t="s">
        <v>770</v>
      </c>
      <c r="C125" s="164">
        <f>SUM('2.mell'!C515)</f>
        <v>2902336</v>
      </c>
      <c r="D125" s="164">
        <f>SUM('2.mell'!D515)</f>
        <v>3024502</v>
      </c>
      <c r="E125" s="164">
        <f>SUM('2.mell'!E515)</f>
        <v>3088749</v>
      </c>
      <c r="F125" s="986">
        <f t="shared" si="1"/>
        <v>1.021242174744801</v>
      </c>
    </row>
    <row r="126" spans="1:6" s="29" customFormat="1" ht="12">
      <c r="A126" s="172">
        <v>1846</v>
      </c>
      <c r="B126" s="172" t="s">
        <v>771</v>
      </c>
      <c r="C126" s="164">
        <f>SUM('2.mell'!C516)</f>
        <v>212923</v>
      </c>
      <c r="D126" s="164">
        <f>SUM('2.mell'!D516)</f>
        <v>212923</v>
      </c>
      <c r="E126" s="164">
        <f>SUM('2.mell'!E516)</f>
        <v>212923</v>
      </c>
      <c r="F126" s="986">
        <f t="shared" si="1"/>
        <v>1</v>
      </c>
    </row>
    <row r="127" spans="1:6" s="29" customFormat="1" ht="12">
      <c r="A127" s="172">
        <v>1847</v>
      </c>
      <c r="B127" s="164" t="s">
        <v>721</v>
      </c>
      <c r="C127" s="164"/>
      <c r="D127" s="164"/>
      <c r="E127" s="164"/>
      <c r="F127" s="986"/>
    </row>
    <row r="128" spans="1:6" s="29" customFormat="1" ht="12">
      <c r="A128" s="172">
        <v>1848</v>
      </c>
      <c r="B128" s="164" t="s">
        <v>223</v>
      </c>
      <c r="C128" s="164">
        <f>SUM('1b.mell '!C180)</f>
        <v>244410</v>
      </c>
      <c r="D128" s="164">
        <f>SUM('1b.mell '!D180)</f>
        <v>275725</v>
      </c>
      <c r="E128" s="164">
        <f>SUM('1b.mell '!E180)</f>
        <v>283783</v>
      </c>
      <c r="F128" s="986">
        <f t="shared" si="1"/>
        <v>1.0292247710581195</v>
      </c>
    </row>
    <row r="129" spans="1:6" s="29" customFormat="1" ht="12.75" thickBot="1">
      <c r="A129" s="445">
        <v>1849</v>
      </c>
      <c r="B129" s="164" t="s">
        <v>948</v>
      </c>
      <c r="C129" s="445">
        <f>SUM('1b.mell '!C160)</f>
        <v>1571564</v>
      </c>
      <c r="D129" s="445">
        <f>SUM('1b.mell '!D160)</f>
        <v>1513929</v>
      </c>
      <c r="E129" s="445">
        <f>SUM('1b.mell '!E160)</f>
        <v>1499243</v>
      </c>
      <c r="F129" s="1010">
        <f t="shared" si="1"/>
        <v>0.9902994129843605</v>
      </c>
    </row>
    <row r="130" spans="1:6" s="29" customFormat="1" ht="18.75" customHeight="1" thickBot="1">
      <c r="A130" s="259">
        <v>1840</v>
      </c>
      <c r="B130" s="446" t="s">
        <v>177</v>
      </c>
      <c r="C130" s="584">
        <f>SUM(C124)</f>
        <v>4931233</v>
      </c>
      <c r="D130" s="584">
        <f>SUM(D124)</f>
        <v>5027079</v>
      </c>
      <c r="E130" s="584">
        <f>SUM(E124)</f>
        <v>5084698</v>
      </c>
      <c r="F130" s="1046">
        <f t="shared" si="1"/>
        <v>1.0114617255865683</v>
      </c>
    </row>
    <row r="131" spans="1:6" s="29" customFormat="1" ht="12">
      <c r="A131" s="587"/>
      <c r="B131" s="587"/>
      <c r="C131" s="587"/>
      <c r="D131" s="587"/>
      <c r="E131" s="587"/>
      <c r="F131" s="954"/>
    </row>
    <row r="132" spans="1:6" s="29" customFormat="1" ht="12">
      <c r="A132" s="166">
        <v>1851</v>
      </c>
      <c r="B132" s="340" t="s">
        <v>251</v>
      </c>
      <c r="C132" s="166">
        <v>630860</v>
      </c>
      <c r="D132" s="166">
        <v>630860</v>
      </c>
      <c r="E132" s="166">
        <v>772788</v>
      </c>
      <c r="F132" s="651">
        <f t="shared" si="1"/>
        <v>1.2249754303648988</v>
      </c>
    </row>
    <row r="133" spans="1:6" s="29" customFormat="1" ht="12">
      <c r="A133" s="165">
        <v>1852</v>
      </c>
      <c r="B133" s="353" t="s">
        <v>253</v>
      </c>
      <c r="C133" s="166">
        <f>SUM(C134:C138)</f>
        <v>56371</v>
      </c>
      <c r="D133" s="166">
        <f>SUM(D134:D138)</f>
        <v>56371</v>
      </c>
      <c r="E133" s="166">
        <f>SUM(E134:E138)</f>
        <v>56371</v>
      </c>
      <c r="F133" s="651">
        <f t="shared" si="1"/>
        <v>1</v>
      </c>
    </row>
    <row r="134" spans="1:6" s="29" customFormat="1" ht="12">
      <c r="A134" s="172">
        <v>1853</v>
      </c>
      <c r="B134" s="178" t="s">
        <v>536</v>
      </c>
      <c r="C134" s="164">
        <v>3520</v>
      </c>
      <c r="D134" s="164">
        <v>3520</v>
      </c>
      <c r="E134" s="164">
        <v>3520</v>
      </c>
      <c r="F134" s="986">
        <f t="shared" si="1"/>
        <v>1</v>
      </c>
    </row>
    <row r="135" spans="1:6" s="29" customFormat="1" ht="12">
      <c r="A135" s="172">
        <v>1854</v>
      </c>
      <c r="B135" s="178" t="s">
        <v>826</v>
      </c>
      <c r="C135" s="164">
        <v>1479</v>
      </c>
      <c r="D135" s="164">
        <v>1479</v>
      </c>
      <c r="E135" s="164">
        <v>1479</v>
      </c>
      <c r="F135" s="986">
        <f t="shared" si="1"/>
        <v>1</v>
      </c>
    </row>
    <row r="136" spans="1:6" s="29" customFormat="1" ht="12">
      <c r="A136" s="172">
        <v>1855</v>
      </c>
      <c r="B136" s="178" t="s">
        <v>959</v>
      </c>
      <c r="C136" s="164">
        <v>12127</v>
      </c>
      <c r="D136" s="164">
        <v>12127</v>
      </c>
      <c r="E136" s="164">
        <v>12127</v>
      </c>
      <c r="F136" s="986">
        <f t="shared" si="1"/>
        <v>1</v>
      </c>
    </row>
    <row r="137" spans="1:6" s="29" customFormat="1" ht="12">
      <c r="A137" s="172">
        <v>1856</v>
      </c>
      <c r="B137" s="7" t="s">
        <v>535</v>
      </c>
      <c r="C137" s="172">
        <v>9931</v>
      </c>
      <c r="D137" s="172">
        <v>9931</v>
      </c>
      <c r="E137" s="172">
        <v>9931</v>
      </c>
      <c r="F137" s="986">
        <f t="shared" si="1"/>
        <v>1</v>
      </c>
    </row>
    <row r="138" spans="1:6" s="29" customFormat="1" ht="12">
      <c r="A138" s="172">
        <v>1857</v>
      </c>
      <c r="B138" s="7" t="s">
        <v>989</v>
      </c>
      <c r="C138" s="172">
        <v>29314</v>
      </c>
      <c r="D138" s="172">
        <v>29314</v>
      </c>
      <c r="E138" s="172">
        <v>29314</v>
      </c>
      <c r="F138" s="986">
        <f t="shared" si="1"/>
        <v>1</v>
      </c>
    </row>
    <row r="139" spans="1:6" s="29" customFormat="1" ht="12">
      <c r="A139" s="172">
        <v>1861</v>
      </c>
      <c r="B139" s="346" t="s">
        <v>181</v>
      </c>
      <c r="C139" s="166"/>
      <c r="D139" s="166"/>
      <c r="E139" s="166"/>
      <c r="F139" s="986"/>
    </row>
    <row r="140" spans="1:6" s="29" customFormat="1" ht="12">
      <c r="A140" s="172">
        <v>1862</v>
      </c>
      <c r="B140" s="346" t="s">
        <v>227</v>
      </c>
      <c r="C140" s="167">
        <f>SUM(C141:C142)</f>
        <v>132742</v>
      </c>
      <c r="D140" s="167">
        <f>SUM(D141:D142)</f>
        <v>213311</v>
      </c>
      <c r="E140" s="167">
        <f>SUM(E141:E142)</f>
        <v>229711</v>
      </c>
      <c r="F140" s="651">
        <f t="shared" si="1"/>
        <v>1.07688304869416</v>
      </c>
    </row>
    <row r="141" spans="1:6" s="29" customFormat="1" ht="12">
      <c r="A141" s="172">
        <v>1863</v>
      </c>
      <c r="B141" s="164" t="s">
        <v>820</v>
      </c>
      <c r="C141" s="172">
        <f>SUM('1b.mell '!C183)</f>
        <v>20500</v>
      </c>
      <c r="D141" s="172">
        <f>SUM('1b.mell '!D183)</f>
        <v>20500</v>
      </c>
      <c r="E141" s="172">
        <f>SUM('1b.mell '!E183)</f>
        <v>36900</v>
      </c>
      <c r="F141" s="986">
        <f t="shared" si="1"/>
        <v>1.8</v>
      </c>
    </row>
    <row r="142" spans="1:6" s="29" customFormat="1" ht="12.75" thickBot="1">
      <c r="A142" s="445">
        <v>1864</v>
      </c>
      <c r="B142" s="164" t="s">
        <v>948</v>
      </c>
      <c r="C142" s="176">
        <f>SUM('1b.mell '!C163)</f>
        <v>112242</v>
      </c>
      <c r="D142" s="176">
        <f>SUM('1b.mell '!D163)</f>
        <v>192811</v>
      </c>
      <c r="E142" s="176">
        <f>SUM('1b.mell '!E163)</f>
        <v>192811</v>
      </c>
      <c r="F142" s="1010">
        <f t="shared" si="1"/>
        <v>1</v>
      </c>
    </row>
    <row r="143" spans="1:6" s="29" customFormat="1" ht="18.75" customHeight="1">
      <c r="A143" s="956">
        <v>1865</v>
      </c>
      <c r="B143" s="957" t="s">
        <v>184</v>
      </c>
      <c r="C143" s="958">
        <f>SUM(C132+C133+C140)</f>
        <v>819973</v>
      </c>
      <c r="D143" s="958">
        <f>SUM(D132+D133+D140)</f>
        <v>900542</v>
      </c>
      <c r="E143" s="958">
        <f>SUM(E132+E133+E140)</f>
        <v>1058870</v>
      </c>
      <c r="F143" s="1048">
        <f aca="true" t="shared" si="3" ref="F143:F204">SUM(E143/D143)</f>
        <v>1.1758141208294561</v>
      </c>
    </row>
    <row r="144" spans="1:6" s="29" customFormat="1" ht="12" customHeight="1">
      <c r="A144" s="959"/>
      <c r="B144" s="960" t="s">
        <v>599</v>
      </c>
      <c r="C144" s="960"/>
      <c r="D144" s="960"/>
      <c r="E144" s="960"/>
      <c r="F144" s="651"/>
    </row>
    <row r="145" spans="1:6" s="962" customFormat="1" ht="12" customHeight="1">
      <c r="A145" s="961"/>
      <c r="B145" s="961" t="s">
        <v>357</v>
      </c>
      <c r="C145" s="961"/>
      <c r="D145" s="961"/>
      <c r="E145" s="961"/>
      <c r="F145" s="651"/>
    </row>
    <row r="146" spans="1:6" s="962" customFormat="1" ht="12" customHeight="1">
      <c r="A146" s="961"/>
      <c r="B146" s="961" t="s">
        <v>358</v>
      </c>
      <c r="C146" s="961"/>
      <c r="D146" s="961"/>
      <c r="E146" s="961"/>
      <c r="F146" s="651"/>
    </row>
    <row r="147" spans="1:6" s="962" customFormat="1" ht="12.75" thickBot="1">
      <c r="A147" s="176"/>
      <c r="B147" s="176" t="s">
        <v>359</v>
      </c>
      <c r="C147" s="176"/>
      <c r="D147" s="176"/>
      <c r="E147" s="176"/>
      <c r="F147" s="987"/>
    </row>
    <row r="148" spans="1:6" s="29" customFormat="1" ht="18" customHeight="1" thickBot="1">
      <c r="A148" s="259">
        <v>1870</v>
      </c>
      <c r="B148" s="444" t="s">
        <v>224</v>
      </c>
      <c r="C148" s="259">
        <f>SUM(C143+C130+C119+C110)</f>
        <v>17611461</v>
      </c>
      <c r="D148" s="259">
        <f>SUM(D143+D130+D119+D110)</f>
        <v>19610691</v>
      </c>
      <c r="E148" s="259">
        <f>SUM(E143+E130+E119+E110)</f>
        <v>19430423</v>
      </c>
      <c r="F148" s="952">
        <f t="shared" si="3"/>
        <v>0.9908076671036222</v>
      </c>
    </row>
    <row r="149" spans="1:6" s="29" customFormat="1" ht="12.75" thickBot="1">
      <c r="A149" s="161"/>
      <c r="B149" s="443"/>
      <c r="C149" s="233"/>
      <c r="D149" s="233"/>
      <c r="E149" s="233"/>
      <c r="F149" s="952"/>
    </row>
    <row r="150" spans="1:6" ht="7.5" customHeight="1">
      <c r="A150" s="11"/>
      <c r="B150" s="138"/>
      <c r="C150" s="138"/>
      <c r="D150" s="138"/>
      <c r="E150" s="138"/>
      <c r="F150" s="954"/>
    </row>
    <row r="151" spans="1:6" s="41" customFormat="1" ht="12" customHeight="1">
      <c r="A151" s="19"/>
      <c r="B151" s="40" t="s">
        <v>831</v>
      </c>
      <c r="C151" s="40"/>
      <c r="D151" s="40"/>
      <c r="E151" s="40"/>
      <c r="F151" s="651"/>
    </row>
    <row r="152" spans="1:6" s="41" customFormat="1" ht="9" customHeight="1">
      <c r="A152" s="19"/>
      <c r="B152" s="40"/>
      <c r="C152" s="40"/>
      <c r="D152" s="40"/>
      <c r="E152" s="40"/>
      <c r="F152" s="651"/>
    </row>
    <row r="153" spans="1:6" s="41" customFormat="1" ht="12" customHeight="1">
      <c r="A153" s="19"/>
      <c r="B153" s="203" t="s">
        <v>220</v>
      </c>
      <c r="C153" s="40"/>
      <c r="D153" s="40"/>
      <c r="E153" s="40"/>
      <c r="F153" s="651"/>
    </row>
    <row r="154" spans="1:6" s="29" customFormat="1" ht="12">
      <c r="A154" s="7">
        <v>1911</v>
      </c>
      <c r="B154" s="10" t="s">
        <v>740</v>
      </c>
      <c r="C154" s="7">
        <f>SUM('2.mell'!C521)</f>
        <v>1465636</v>
      </c>
      <c r="D154" s="7">
        <f>SUM('2.mell'!D521)</f>
        <v>1533455</v>
      </c>
      <c r="E154" s="7">
        <f>SUM('2.mell'!E521)</f>
        <v>1574075</v>
      </c>
      <c r="F154" s="986">
        <f t="shared" si="3"/>
        <v>1.0264892024871939</v>
      </c>
    </row>
    <row r="155" spans="1:6" s="29" customFormat="1" ht="12">
      <c r="A155" s="7">
        <v>1912</v>
      </c>
      <c r="B155" s="10" t="s">
        <v>530</v>
      </c>
      <c r="C155" s="7">
        <f>SUM('2.mell'!C522)</f>
        <v>385319</v>
      </c>
      <c r="D155" s="7">
        <f>SUM('2.mell'!D522)</f>
        <v>398138</v>
      </c>
      <c r="E155" s="7">
        <f>SUM('2.mell'!E522)</f>
        <v>411974</v>
      </c>
      <c r="F155" s="986">
        <f t="shared" si="3"/>
        <v>1.034751769486962</v>
      </c>
    </row>
    <row r="156" spans="1:6" s="29" customFormat="1" ht="12">
      <c r="A156" s="7">
        <v>1913</v>
      </c>
      <c r="B156" s="7" t="s">
        <v>531</v>
      </c>
      <c r="C156" s="7">
        <f>SUM('2.mell'!C523)</f>
        <v>1654699</v>
      </c>
      <c r="D156" s="7">
        <f>SUM('2.mell'!D523)</f>
        <v>1761136</v>
      </c>
      <c r="E156" s="7">
        <f>SUM('2.mell'!E523)</f>
        <v>1796759</v>
      </c>
      <c r="F156" s="986">
        <f t="shared" si="3"/>
        <v>1.0202272851159706</v>
      </c>
    </row>
    <row r="157" spans="1:6" s="39" customFormat="1" ht="12">
      <c r="A157" s="256">
        <v>1914</v>
      </c>
      <c r="B157" s="33" t="s">
        <v>673</v>
      </c>
      <c r="C157" s="7">
        <f>SUM('2.mell'!C524)</f>
        <v>0</v>
      </c>
      <c r="D157" s="7">
        <f>SUM('2.mell'!D524)</f>
        <v>0</v>
      </c>
      <c r="E157" s="7">
        <f>SUM('2.mell'!E524)</f>
        <v>0</v>
      </c>
      <c r="F157" s="651"/>
    </row>
    <row r="158" spans="1:6" s="39" customFormat="1" ht="12">
      <c r="A158" s="256">
        <v>1915</v>
      </c>
      <c r="B158" s="10" t="s">
        <v>778</v>
      </c>
      <c r="C158" s="7">
        <f>SUM('2.mell'!C524)</f>
        <v>0</v>
      </c>
      <c r="D158" s="7">
        <f>SUM('2.mell'!D524)</f>
        <v>0</v>
      </c>
      <c r="E158" s="7">
        <f>SUM('2.mell'!E524)</f>
        <v>0</v>
      </c>
      <c r="F158" s="651"/>
    </row>
    <row r="159" spans="1:6" s="29" customFormat="1" ht="12">
      <c r="A159" s="7">
        <v>1916</v>
      </c>
      <c r="B159" s="10" t="s">
        <v>566</v>
      </c>
      <c r="C159" s="7">
        <f>SUM('2.mell'!C525)</f>
        <v>0</v>
      </c>
      <c r="D159" s="7">
        <f>SUM('2.mell'!D525)</f>
        <v>3250</v>
      </c>
      <c r="E159" s="7">
        <f>SUM('2.mell'!E525)</f>
        <v>3858</v>
      </c>
      <c r="F159" s="986">
        <f t="shared" si="3"/>
        <v>1.1870769230769231</v>
      </c>
    </row>
    <row r="160" spans="1:6" s="29" customFormat="1" ht="12">
      <c r="A160" s="165">
        <v>1910</v>
      </c>
      <c r="B160" s="166" t="s">
        <v>175</v>
      </c>
      <c r="C160" s="165">
        <f>SUM(C154:C159)</f>
        <v>3505654</v>
      </c>
      <c r="D160" s="165">
        <f>SUM(D154:D159)</f>
        <v>3695979</v>
      </c>
      <c r="E160" s="165">
        <f>SUM(E154:E159)</f>
        <v>3786666</v>
      </c>
      <c r="F160" s="651">
        <f t="shared" si="3"/>
        <v>1.0245366653868975</v>
      </c>
    </row>
    <row r="161" spans="1:6" s="29" customFormat="1" ht="12">
      <c r="A161" s="7"/>
      <c r="B161" s="255" t="s">
        <v>221</v>
      </c>
      <c r="C161" s="165"/>
      <c r="D161" s="165"/>
      <c r="E161" s="165"/>
      <c r="F161" s="651"/>
    </row>
    <row r="162" spans="1:6" s="29" customFormat="1" ht="12">
      <c r="A162" s="7">
        <v>1921</v>
      </c>
      <c r="B162" s="10" t="s">
        <v>532</v>
      </c>
      <c r="C162" s="7">
        <f>SUM('2.mell'!C527)</f>
        <v>0</v>
      </c>
      <c r="D162" s="7">
        <f>SUM('2.mell'!D527)</f>
        <v>4000</v>
      </c>
      <c r="E162" s="7">
        <f>SUM('2.mell'!E527)</f>
        <v>9209</v>
      </c>
      <c r="F162" s="986">
        <f t="shared" si="3"/>
        <v>2.30225</v>
      </c>
    </row>
    <row r="163" spans="1:6" s="29" customFormat="1" ht="12">
      <c r="A163" s="7">
        <v>1922</v>
      </c>
      <c r="B163" s="10" t="s">
        <v>533</v>
      </c>
      <c r="C163" s="7">
        <f>SUM('2.mell'!C528)</f>
        <v>0</v>
      </c>
      <c r="D163" s="7">
        <f>SUM('2.mell'!D528)</f>
        <v>5782</v>
      </c>
      <c r="E163" s="7">
        <f>SUM('2.mell'!E528)</f>
        <v>5782</v>
      </c>
      <c r="F163" s="986">
        <f t="shared" si="3"/>
        <v>1</v>
      </c>
    </row>
    <row r="164" spans="1:6" s="29" customFormat="1" ht="12">
      <c r="A164" s="7">
        <v>1923</v>
      </c>
      <c r="B164" s="10" t="s">
        <v>534</v>
      </c>
      <c r="C164" s="7"/>
      <c r="D164" s="7"/>
      <c r="E164" s="7"/>
      <c r="F164" s="651"/>
    </row>
    <row r="165" spans="1:6" s="29" customFormat="1" ht="12.75" thickBot="1">
      <c r="A165" s="258">
        <v>1920</v>
      </c>
      <c r="B165" s="258" t="s">
        <v>195</v>
      </c>
      <c r="C165" s="258">
        <f>SUM(C162:C164)</f>
        <v>0</v>
      </c>
      <c r="D165" s="258">
        <f>SUM(D162:D164)</f>
        <v>9782</v>
      </c>
      <c r="E165" s="258">
        <f>SUM(E162:E164)</f>
        <v>14991</v>
      </c>
      <c r="F165" s="987">
        <f t="shared" si="3"/>
        <v>1.5325086894295645</v>
      </c>
    </row>
    <row r="166" spans="1:6" s="29" customFormat="1" ht="16.5" customHeight="1" thickBot="1">
      <c r="A166" s="259"/>
      <c r="B166" s="446"/>
      <c r="C166" s="259"/>
      <c r="D166" s="259"/>
      <c r="E166" s="259"/>
      <c r="F166" s="952"/>
    </row>
    <row r="167" spans="1:6" s="43" customFormat="1" ht="13.5" thickBot="1">
      <c r="A167" s="42">
        <v>1940</v>
      </c>
      <c r="B167" s="260" t="s">
        <v>956</v>
      </c>
      <c r="C167" s="44">
        <f>SUM(C160+C165)</f>
        <v>3505654</v>
      </c>
      <c r="D167" s="44">
        <f>SUM(D160+D165)</f>
        <v>3705761</v>
      </c>
      <c r="E167" s="44">
        <f>SUM(E160+E165)</f>
        <v>3801657</v>
      </c>
      <c r="F167" s="952">
        <f t="shared" si="3"/>
        <v>1.0258775457996347</v>
      </c>
    </row>
    <row r="168" spans="1:6" s="43" customFormat="1" ht="12.75">
      <c r="A168" s="254"/>
      <c r="B168" s="762"/>
      <c r="C168" s="254"/>
      <c r="D168" s="254"/>
      <c r="E168" s="254"/>
      <c r="F168" s="954"/>
    </row>
    <row r="169" spans="1:6" ht="14.25" customHeight="1">
      <c r="A169" s="19"/>
      <c r="B169" s="19" t="s">
        <v>957</v>
      </c>
      <c r="C169" s="19"/>
      <c r="D169" s="19"/>
      <c r="E169" s="19"/>
      <c r="F169" s="651"/>
    </row>
    <row r="170" spans="1:6" ht="14.25" customHeight="1">
      <c r="A170" s="19"/>
      <c r="B170" s="203" t="s">
        <v>220</v>
      </c>
      <c r="C170" s="40"/>
      <c r="D170" s="40"/>
      <c r="E170" s="40"/>
      <c r="F170" s="651"/>
    </row>
    <row r="171" spans="1:6" ht="12">
      <c r="A171" s="7">
        <v>1951</v>
      </c>
      <c r="B171" s="10" t="s">
        <v>661</v>
      </c>
      <c r="C171" s="10">
        <f aca="true" t="shared" si="4" ref="C171:D173">SUM(C101+C154)</f>
        <v>2603713</v>
      </c>
      <c r="D171" s="10">
        <f t="shared" si="4"/>
        <v>2754125</v>
      </c>
      <c r="E171" s="10">
        <f>SUM(E101+E154)</f>
        <v>2811093</v>
      </c>
      <c r="F171" s="986">
        <f t="shared" si="3"/>
        <v>1.0206846094494622</v>
      </c>
    </row>
    <row r="172" spans="1:6" ht="12">
      <c r="A172" s="7">
        <v>1952</v>
      </c>
      <c r="B172" s="10" t="s">
        <v>804</v>
      </c>
      <c r="C172" s="10">
        <f t="shared" si="4"/>
        <v>665896</v>
      </c>
      <c r="D172" s="10">
        <f t="shared" si="4"/>
        <v>713095</v>
      </c>
      <c r="E172" s="10">
        <f>SUM(E102+E155)</f>
        <v>733008</v>
      </c>
      <c r="F172" s="986">
        <f t="shared" si="3"/>
        <v>1.0279247505591822</v>
      </c>
    </row>
    <row r="173" spans="1:6" ht="12">
      <c r="A173" s="7">
        <v>1953</v>
      </c>
      <c r="B173" s="10" t="s">
        <v>805</v>
      </c>
      <c r="C173" s="10">
        <f t="shared" si="4"/>
        <v>5255237</v>
      </c>
      <c r="D173" s="10">
        <f t="shared" si="4"/>
        <v>5555027</v>
      </c>
      <c r="E173" s="10">
        <f>SUM(E103+E156)</f>
        <v>5769161</v>
      </c>
      <c r="F173" s="986">
        <f t="shared" si="3"/>
        <v>1.0385477874364968</v>
      </c>
    </row>
    <row r="174" spans="1:6" ht="12">
      <c r="A174" s="7">
        <v>1954</v>
      </c>
      <c r="B174" s="10" t="s">
        <v>428</v>
      </c>
      <c r="C174" s="10">
        <f>SUM(C104+C158)</f>
        <v>1097982</v>
      </c>
      <c r="D174" s="10">
        <f>SUM(D104+D158)</f>
        <v>1097564</v>
      </c>
      <c r="E174" s="10">
        <f>SUM(E104+E158)</f>
        <v>817702</v>
      </c>
      <c r="F174" s="986">
        <f t="shared" si="3"/>
        <v>0.7450153248466604</v>
      </c>
    </row>
    <row r="175" spans="1:6" ht="12">
      <c r="A175" s="7">
        <v>1955</v>
      </c>
      <c r="B175" s="10" t="s">
        <v>666</v>
      </c>
      <c r="C175" s="10">
        <f>SUM(C159+C105)</f>
        <v>3500</v>
      </c>
      <c r="D175" s="10">
        <f>SUM(D159+D105)</f>
        <v>6750</v>
      </c>
      <c r="E175" s="10">
        <f>SUM(E159+E105)</f>
        <v>7576</v>
      </c>
      <c r="F175" s="986">
        <f t="shared" si="3"/>
        <v>1.1223703703703705</v>
      </c>
    </row>
    <row r="176" spans="1:6" ht="12">
      <c r="A176" s="7">
        <v>1956</v>
      </c>
      <c r="B176" s="10" t="s">
        <v>942</v>
      </c>
      <c r="C176" s="10">
        <f>SUM(C48)</f>
        <v>101664</v>
      </c>
      <c r="D176" s="10">
        <f>SUM(D48)</f>
        <v>217899</v>
      </c>
      <c r="E176" s="10">
        <f>SUM(E48)</f>
        <v>384948</v>
      </c>
      <c r="F176" s="986">
        <f t="shared" si="3"/>
        <v>1.766635000619553</v>
      </c>
    </row>
    <row r="177" spans="1:6" ht="12">
      <c r="A177" s="7">
        <v>1957</v>
      </c>
      <c r="B177" s="10" t="s">
        <v>247</v>
      </c>
      <c r="C177" s="10">
        <f aca="true" t="shared" si="5" ref="C177:E178">SUM(C107)</f>
        <v>59685</v>
      </c>
      <c r="D177" s="10">
        <f t="shared" si="5"/>
        <v>97080</v>
      </c>
      <c r="E177" s="10">
        <f t="shared" si="5"/>
        <v>163549</v>
      </c>
      <c r="F177" s="986">
        <f t="shared" si="3"/>
        <v>1.6846827358879275</v>
      </c>
    </row>
    <row r="178" spans="1:6" ht="12">
      <c r="A178" s="7">
        <v>1958</v>
      </c>
      <c r="B178" s="7" t="s">
        <v>248</v>
      </c>
      <c r="C178" s="7">
        <f t="shared" si="5"/>
        <v>27016</v>
      </c>
      <c r="D178" s="7">
        <f t="shared" si="5"/>
        <v>0</v>
      </c>
      <c r="E178" s="7">
        <f t="shared" si="5"/>
        <v>0</v>
      </c>
      <c r="F178" s="651"/>
    </row>
    <row r="179" spans="1:6" ht="12.75" thickBot="1">
      <c r="A179" s="433">
        <v>1959</v>
      </c>
      <c r="B179" s="433" t="s">
        <v>307</v>
      </c>
      <c r="C179" s="433"/>
      <c r="D179" s="433"/>
      <c r="E179" s="433">
        <f>SUM(E109)</f>
        <v>1300</v>
      </c>
      <c r="F179" s="1012"/>
    </row>
    <row r="180" spans="1:6" ht="18" customHeight="1" thickBot="1">
      <c r="A180" s="446">
        <v>1950</v>
      </c>
      <c r="B180" s="446" t="s">
        <v>175</v>
      </c>
      <c r="C180" s="446">
        <f>SUM(C171:C178)</f>
        <v>9814693</v>
      </c>
      <c r="D180" s="446">
        <f>SUM(D171:D178)</f>
        <v>10441540</v>
      </c>
      <c r="E180" s="446">
        <f>SUM(E171:E179)</f>
        <v>10688337</v>
      </c>
      <c r="F180" s="1046">
        <f t="shared" si="3"/>
        <v>1.0236360728398302</v>
      </c>
    </row>
    <row r="181" spans="1:6" ht="12">
      <c r="A181" s="10"/>
      <c r="B181" s="255" t="s">
        <v>221</v>
      </c>
      <c r="C181" s="10"/>
      <c r="D181" s="10"/>
      <c r="E181" s="10"/>
      <c r="F181" s="954"/>
    </row>
    <row r="182" spans="1:6" ht="12">
      <c r="A182" s="7">
        <v>1961</v>
      </c>
      <c r="B182" s="10" t="s">
        <v>532</v>
      </c>
      <c r="C182" s="10">
        <f aca="true" t="shared" si="6" ref="C182:E183">SUM(C113+C162)</f>
        <v>4336274</v>
      </c>
      <c r="D182" s="10">
        <f t="shared" si="6"/>
        <v>4799997</v>
      </c>
      <c r="E182" s="10">
        <f t="shared" si="6"/>
        <v>3685227</v>
      </c>
      <c r="F182" s="986">
        <f t="shared" si="3"/>
        <v>0.7677561048475655</v>
      </c>
    </row>
    <row r="183" spans="1:6" ht="12">
      <c r="A183" s="7">
        <v>1962</v>
      </c>
      <c r="B183" s="10" t="s">
        <v>533</v>
      </c>
      <c r="C183" s="10">
        <f t="shared" si="6"/>
        <v>309942</v>
      </c>
      <c r="D183" s="10">
        <f t="shared" si="6"/>
        <v>999493</v>
      </c>
      <c r="E183" s="10">
        <f t="shared" si="6"/>
        <v>1600970</v>
      </c>
      <c r="F183" s="986">
        <f t="shared" si="3"/>
        <v>1.6017821035264879</v>
      </c>
    </row>
    <row r="184" spans="1:6" ht="12">
      <c r="A184" s="7">
        <v>1963</v>
      </c>
      <c r="B184" s="10" t="s">
        <v>534</v>
      </c>
      <c r="C184" s="10">
        <f>SUM(C164+C115)</f>
        <v>860000</v>
      </c>
      <c r="D184" s="10">
        <f>SUM(D164+D115)</f>
        <v>1091081</v>
      </c>
      <c r="E184" s="10">
        <f>SUM(E164+E115)</f>
        <v>1066679</v>
      </c>
      <c r="F184" s="986">
        <f t="shared" si="3"/>
        <v>0.9776350243474132</v>
      </c>
    </row>
    <row r="185" spans="1:6" ht="12">
      <c r="A185" s="7">
        <v>1964</v>
      </c>
      <c r="B185" s="10" t="s">
        <v>430</v>
      </c>
      <c r="C185" s="10">
        <f>SUM(C116)</f>
        <v>45000</v>
      </c>
      <c r="D185" s="10">
        <f>SUM(D116)</f>
        <v>50676</v>
      </c>
      <c r="E185" s="10">
        <f>SUM(E116)</f>
        <v>40676</v>
      </c>
      <c r="F185" s="986">
        <f t="shared" si="3"/>
        <v>0.8026679295919172</v>
      </c>
    </row>
    <row r="186" spans="1:6" ht="12">
      <c r="A186" s="7">
        <v>1965</v>
      </c>
      <c r="B186" s="10" t="s">
        <v>247</v>
      </c>
      <c r="C186" s="10"/>
      <c r="D186" s="10"/>
      <c r="E186" s="10"/>
      <c r="F186" s="651"/>
    </row>
    <row r="187" spans="1:6" ht="12.75" thickBot="1">
      <c r="A187" s="261">
        <v>1966</v>
      </c>
      <c r="B187" s="261" t="s">
        <v>250</v>
      </c>
      <c r="C187" s="261"/>
      <c r="D187" s="261">
        <f>SUM('6.mell. '!D28)</f>
        <v>6044</v>
      </c>
      <c r="E187" s="261">
        <f>SUM('6.mell. '!E28)</f>
        <v>6623</v>
      </c>
      <c r="F187" s="987">
        <f t="shared" si="3"/>
        <v>1.0957974851091992</v>
      </c>
    </row>
    <row r="188" spans="1:6" ht="17.25" customHeight="1" thickBot="1">
      <c r="A188" s="446">
        <v>1960</v>
      </c>
      <c r="B188" s="446" t="s">
        <v>195</v>
      </c>
      <c r="C188" s="446">
        <f>SUM(C182:C187)</f>
        <v>5551216</v>
      </c>
      <c r="D188" s="446">
        <f>SUM(D182:D187)</f>
        <v>6947291</v>
      </c>
      <c r="E188" s="446">
        <f>SUM(E182:E187)</f>
        <v>6400175</v>
      </c>
      <c r="F188" s="1046">
        <f t="shared" si="3"/>
        <v>0.9212475769332248</v>
      </c>
    </row>
    <row r="189" spans="1:6" ht="12">
      <c r="A189" s="10">
        <v>1971</v>
      </c>
      <c r="B189" s="352" t="s">
        <v>251</v>
      </c>
      <c r="C189" s="164"/>
      <c r="D189" s="164"/>
      <c r="E189" s="164"/>
      <c r="F189" s="954"/>
    </row>
    <row r="190" spans="1:6" ht="12">
      <c r="A190" s="7">
        <v>1972</v>
      </c>
      <c r="B190" s="346" t="s">
        <v>253</v>
      </c>
      <c r="C190" s="164"/>
      <c r="D190" s="164"/>
      <c r="E190" s="164"/>
      <c r="F190" s="651"/>
    </row>
    <row r="191" spans="1:6" ht="12">
      <c r="A191" s="7">
        <v>1973</v>
      </c>
      <c r="B191" s="346" t="s">
        <v>226</v>
      </c>
      <c r="C191" s="164"/>
      <c r="D191" s="164"/>
      <c r="E191" s="164"/>
      <c r="F191" s="651"/>
    </row>
    <row r="192" spans="1:6" ht="12.75" thickBot="1">
      <c r="A192" s="736">
        <v>1974</v>
      </c>
      <c r="B192" s="737" t="s">
        <v>227</v>
      </c>
      <c r="C192" s="736">
        <f>SUM(C124)</f>
        <v>4931233</v>
      </c>
      <c r="D192" s="736">
        <f>SUM(D124)</f>
        <v>5027079</v>
      </c>
      <c r="E192" s="736">
        <f>SUM(E124)</f>
        <v>5084698</v>
      </c>
      <c r="F192" s="1010">
        <f t="shared" si="3"/>
        <v>1.0114617255865683</v>
      </c>
    </row>
    <row r="193" spans="1:6" ht="17.25" customHeight="1" thickBot="1">
      <c r="A193" s="583">
        <v>1970</v>
      </c>
      <c r="B193" s="446" t="s">
        <v>127</v>
      </c>
      <c r="C193" s="583">
        <f>SUM(C189:C192)</f>
        <v>4931233</v>
      </c>
      <c r="D193" s="583">
        <f>SUM(D189:D192)</f>
        <v>5027079</v>
      </c>
      <c r="E193" s="583">
        <f>SUM(E189:E192)</f>
        <v>5084698</v>
      </c>
      <c r="F193" s="1046">
        <f t="shared" si="3"/>
        <v>1.0114617255865683</v>
      </c>
    </row>
    <row r="194" spans="1:6" ht="12" customHeight="1">
      <c r="A194" s="10">
        <v>1981</v>
      </c>
      <c r="B194" s="352" t="s">
        <v>251</v>
      </c>
      <c r="C194" s="164">
        <f aca="true" t="shared" si="7" ref="C194:E195">SUM(C132)</f>
        <v>630860</v>
      </c>
      <c r="D194" s="164">
        <f t="shared" si="7"/>
        <v>630860</v>
      </c>
      <c r="E194" s="164">
        <f t="shared" si="7"/>
        <v>772788</v>
      </c>
      <c r="F194" s="1011">
        <f t="shared" si="3"/>
        <v>1.2249754303648988</v>
      </c>
    </row>
    <row r="195" spans="1:6" ht="12" customHeight="1">
      <c r="A195" s="7">
        <v>1982</v>
      </c>
      <c r="B195" s="346" t="s">
        <v>253</v>
      </c>
      <c r="C195" s="164">
        <f t="shared" si="7"/>
        <v>56371</v>
      </c>
      <c r="D195" s="164">
        <f t="shared" si="7"/>
        <v>56371</v>
      </c>
      <c r="E195" s="164">
        <f t="shared" si="7"/>
        <v>56371</v>
      </c>
      <c r="F195" s="986">
        <f t="shared" si="3"/>
        <v>1</v>
      </c>
    </row>
    <row r="196" spans="1:6" ht="12" customHeight="1">
      <c r="A196" s="7">
        <v>1984</v>
      </c>
      <c r="B196" s="346" t="s">
        <v>226</v>
      </c>
      <c r="C196" s="164"/>
      <c r="D196" s="164"/>
      <c r="E196" s="164"/>
      <c r="F196" s="986"/>
    </row>
    <row r="197" spans="1:6" ht="12" customHeight="1" thickBot="1">
      <c r="A197" s="736">
        <v>1985</v>
      </c>
      <c r="B197" s="737" t="s">
        <v>227</v>
      </c>
      <c r="C197" s="158">
        <f>SUM(C140)</f>
        <v>132742</v>
      </c>
      <c r="D197" s="158">
        <f>SUM(D140)</f>
        <v>213311</v>
      </c>
      <c r="E197" s="158">
        <f>SUM(E140)</f>
        <v>229711</v>
      </c>
      <c r="F197" s="1010">
        <f t="shared" si="3"/>
        <v>1.07688304869416</v>
      </c>
    </row>
    <row r="198" spans="1:6" ht="17.25" customHeight="1" thickBot="1">
      <c r="A198" s="583">
        <v>1980</v>
      </c>
      <c r="B198" s="446" t="s">
        <v>126</v>
      </c>
      <c r="C198" s="583">
        <f>SUM(C194:C197)</f>
        <v>819973</v>
      </c>
      <c r="D198" s="583">
        <f>SUM(D194:D197)</f>
        <v>900542</v>
      </c>
      <c r="E198" s="583">
        <f>SUM(E194:E197)</f>
        <v>1058870</v>
      </c>
      <c r="F198" s="1047">
        <f t="shared" si="3"/>
        <v>1.1758141208294561</v>
      </c>
    </row>
    <row r="199" spans="1:6" ht="12" customHeight="1">
      <c r="A199" s="959"/>
      <c r="B199" s="960" t="s">
        <v>599</v>
      </c>
      <c r="C199" s="960"/>
      <c r="D199" s="960"/>
      <c r="E199" s="960"/>
      <c r="F199" s="651"/>
    </row>
    <row r="200" spans="1:6" ht="12" customHeight="1">
      <c r="A200" s="961"/>
      <c r="B200" s="961" t="s">
        <v>357</v>
      </c>
      <c r="C200" s="961"/>
      <c r="D200" s="961"/>
      <c r="E200" s="961"/>
      <c r="F200" s="651"/>
    </row>
    <row r="201" spans="1:6" ht="12" customHeight="1">
      <c r="A201" s="961"/>
      <c r="B201" s="961" t="s">
        <v>358</v>
      </c>
      <c r="C201" s="961"/>
      <c r="D201" s="961"/>
      <c r="E201" s="961"/>
      <c r="F201" s="651"/>
    </row>
    <row r="202" spans="1:6" ht="12" customHeight="1">
      <c r="A202" s="172"/>
      <c r="B202" s="172" t="s">
        <v>359</v>
      </c>
      <c r="C202" s="172"/>
      <c r="D202" s="172"/>
      <c r="E202" s="172"/>
      <c r="F202" s="651"/>
    </row>
    <row r="203" spans="1:6" ht="12" customHeight="1" thickBot="1">
      <c r="A203" s="585"/>
      <c r="B203" s="1023" t="s">
        <v>717</v>
      </c>
      <c r="C203" s="585"/>
      <c r="D203" s="585"/>
      <c r="E203" s="585"/>
      <c r="F203" s="1012"/>
    </row>
    <row r="204" spans="1:6" ht="24.75" customHeight="1" thickBot="1">
      <c r="A204" s="44"/>
      <c r="B204" s="589" t="s">
        <v>429</v>
      </c>
      <c r="C204" s="585">
        <f>SUM(C194+C195+C188+C180)</f>
        <v>16053140</v>
      </c>
      <c r="D204" s="585">
        <f>SUM(D194+D195+D188+D180)</f>
        <v>18076062</v>
      </c>
      <c r="E204" s="585">
        <f>SUM(E194+E195+E188+E180)</f>
        <v>17917671</v>
      </c>
      <c r="F204" s="1046">
        <f t="shared" si="3"/>
        <v>0.9912375272888531</v>
      </c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</sheetData>
  <mergeCells count="6">
    <mergeCell ref="C5:C7"/>
    <mergeCell ref="F5:F7"/>
    <mergeCell ref="A2:F2"/>
    <mergeCell ref="A1:F1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2"/>
  <sheetViews>
    <sheetView zoomScaleSheetLayoutView="100" workbookViewId="0" topLeftCell="A493">
      <selection activeCell="E357" sqref="E357"/>
    </sheetView>
  </sheetViews>
  <sheetFormatPr defaultColWidth="9.00390625" defaultRowHeight="12.75"/>
  <cols>
    <col min="1" max="1" width="8.625" style="0" customWidth="1"/>
    <col min="2" max="2" width="58.375" style="0" customWidth="1"/>
    <col min="3" max="6" width="10.625" style="0" customWidth="1"/>
    <col min="7" max="7" width="16.00390625" style="0" customWidth="1"/>
  </cols>
  <sheetData>
    <row r="1" spans="1:6" ht="12.75">
      <c r="A1" s="1086" t="s">
        <v>743</v>
      </c>
      <c r="B1" s="1102"/>
      <c r="C1" s="1102"/>
      <c r="D1" s="1102"/>
      <c r="E1" s="1102"/>
      <c r="F1" s="1102"/>
    </row>
    <row r="2" spans="1:6" ht="12.75">
      <c r="A2" s="1084" t="s">
        <v>340</v>
      </c>
      <c r="B2" s="1085"/>
      <c r="C2" s="1102"/>
      <c r="D2" s="1102"/>
      <c r="E2" s="1102"/>
      <c r="F2" s="1102"/>
    </row>
    <row r="3" spans="1:2" ht="12.75">
      <c r="A3" s="20"/>
      <c r="B3" s="20"/>
    </row>
    <row r="4" spans="1:6" ht="12.75">
      <c r="A4" s="452"/>
      <c r="B4" s="453"/>
      <c r="C4" s="199"/>
      <c r="D4" s="199"/>
      <c r="E4" s="199"/>
      <c r="F4" s="199" t="s">
        <v>705</v>
      </c>
    </row>
    <row r="5" spans="1:6" ht="12" customHeight="1">
      <c r="A5" s="50" t="s">
        <v>744</v>
      </c>
      <c r="B5" s="14" t="s">
        <v>667</v>
      </c>
      <c r="C5" s="1099" t="s">
        <v>457</v>
      </c>
      <c r="D5" s="1099" t="s">
        <v>991</v>
      </c>
      <c r="E5" s="1099" t="s">
        <v>124</v>
      </c>
      <c r="F5" s="1126" t="s">
        <v>302</v>
      </c>
    </row>
    <row r="6" spans="1:6" ht="12.75">
      <c r="A6" s="15"/>
      <c r="B6" s="85" t="s">
        <v>745</v>
      </c>
      <c r="C6" s="1117"/>
      <c r="D6" s="1123"/>
      <c r="E6" s="1125"/>
      <c r="F6" s="1120"/>
    </row>
    <row r="7" spans="1:6" ht="13.5" thickBot="1">
      <c r="A7" s="51"/>
      <c r="B7" s="79"/>
      <c r="C7" s="1118"/>
      <c r="D7" s="1124"/>
      <c r="E7" s="1124"/>
      <c r="F7" s="1121"/>
    </row>
    <row r="8" spans="1:6" ht="13.5" thickBot="1">
      <c r="A8" s="51" t="s">
        <v>746</v>
      </c>
      <c r="B8" s="79" t="s">
        <v>763</v>
      </c>
      <c r="C8" s="51" t="s">
        <v>670</v>
      </c>
      <c r="D8" s="51" t="s">
        <v>671</v>
      </c>
      <c r="E8" s="51" t="s">
        <v>672</v>
      </c>
      <c r="F8" s="657" t="s">
        <v>158</v>
      </c>
    </row>
    <row r="9" spans="1:6" ht="15">
      <c r="A9" s="302">
        <v>2305</v>
      </c>
      <c r="B9" s="303" t="s">
        <v>860</v>
      </c>
      <c r="C9" s="15"/>
      <c r="D9" s="15"/>
      <c r="E9" s="15"/>
      <c r="F9" s="177"/>
    </row>
    <row r="10" spans="1:6" ht="12.75">
      <c r="A10" s="53"/>
      <c r="B10" s="54" t="s">
        <v>866</v>
      </c>
      <c r="C10" s="274"/>
      <c r="D10" s="274"/>
      <c r="E10" s="274">
        <v>381</v>
      </c>
      <c r="F10" s="177"/>
    </row>
    <row r="11" spans="1:6" ht="12.75">
      <c r="A11" s="53"/>
      <c r="B11" s="54" t="s">
        <v>867</v>
      </c>
      <c r="C11" s="274"/>
      <c r="D11" s="274"/>
      <c r="E11" s="274"/>
      <c r="F11" s="177"/>
    </row>
    <row r="12" spans="1:6" ht="12.75">
      <c r="A12" s="53"/>
      <c r="B12" s="54" t="s">
        <v>868</v>
      </c>
      <c r="C12" s="274">
        <v>800</v>
      </c>
      <c r="D12" s="274">
        <v>800</v>
      </c>
      <c r="E12" s="274">
        <v>1420</v>
      </c>
      <c r="F12" s="496">
        <f>SUM(E12/D12)</f>
        <v>1.775</v>
      </c>
    </row>
    <row r="13" spans="1:6" ht="12.75">
      <c r="A13" s="53"/>
      <c r="B13" s="54" t="s">
        <v>374</v>
      </c>
      <c r="C13" s="274">
        <v>3970</v>
      </c>
      <c r="D13" s="274">
        <v>3970</v>
      </c>
      <c r="E13" s="274">
        <v>3970</v>
      </c>
      <c r="F13" s="496">
        <f>SUM(E13/D13)</f>
        <v>1</v>
      </c>
    </row>
    <row r="14" spans="1:6" ht="12.75">
      <c r="A14" s="53"/>
      <c r="B14" s="54" t="s">
        <v>871</v>
      </c>
      <c r="C14" s="274">
        <v>1072</v>
      </c>
      <c r="D14" s="274">
        <v>1072</v>
      </c>
      <c r="E14" s="274">
        <v>1072</v>
      </c>
      <c r="F14" s="496">
        <f>SUM(E14/D14)</f>
        <v>1</v>
      </c>
    </row>
    <row r="15" spans="1:6" ht="13.5" thickBot="1">
      <c r="A15" s="53"/>
      <c r="B15" s="59" t="s">
        <v>875</v>
      </c>
      <c r="C15" s="315"/>
      <c r="D15" s="315"/>
      <c r="E15" s="315"/>
      <c r="F15" s="967"/>
    </row>
    <row r="16" spans="1:6" ht="13.5" thickBot="1">
      <c r="A16" s="53"/>
      <c r="B16" s="223" t="s">
        <v>865</v>
      </c>
      <c r="C16" s="319">
        <f>SUM(C10:C15)</f>
        <v>5842</v>
      </c>
      <c r="D16" s="319">
        <f>SUM(D10:D15)</f>
        <v>5842</v>
      </c>
      <c r="E16" s="319">
        <f>SUM(E10:E15)</f>
        <v>6843</v>
      </c>
      <c r="F16" s="952">
        <f>SUM(E16/D16)</f>
        <v>1.171345429647381</v>
      </c>
    </row>
    <row r="17" spans="1:6" ht="13.5" thickBot="1">
      <c r="A17" s="55"/>
      <c r="B17" s="56" t="s">
        <v>228</v>
      </c>
      <c r="C17" s="276"/>
      <c r="D17" s="276"/>
      <c r="E17" s="276">
        <v>190</v>
      </c>
      <c r="F17" s="968"/>
    </row>
    <row r="18" spans="1:6" ht="13.5" thickBot="1">
      <c r="A18" s="55"/>
      <c r="B18" s="174" t="s">
        <v>205</v>
      </c>
      <c r="C18" s="276"/>
      <c r="D18" s="276">
        <v>3340</v>
      </c>
      <c r="E18" s="276">
        <v>3340</v>
      </c>
      <c r="F18" s="952">
        <f>SUM(E18/D18)</f>
        <v>1</v>
      </c>
    </row>
    <row r="19" spans="1:6" ht="18.75" customHeight="1" thickBot="1">
      <c r="A19" s="3"/>
      <c r="B19" s="590" t="s">
        <v>202</v>
      </c>
      <c r="C19" s="591">
        <f>SUM(C17+C16+C18)</f>
        <v>5842</v>
      </c>
      <c r="D19" s="591">
        <f>SUM(D17+D16+D18)</f>
        <v>9182</v>
      </c>
      <c r="E19" s="591">
        <f>SUM(E17+E16+E18)</f>
        <v>10373</v>
      </c>
      <c r="F19" s="952">
        <f>SUM(E19/D19)</f>
        <v>1.1297103027662818</v>
      </c>
    </row>
    <row r="20" spans="1:6" ht="18.75" customHeight="1" thickBot="1">
      <c r="A20" s="53"/>
      <c r="B20" s="592" t="s">
        <v>208</v>
      </c>
      <c r="C20" s="593"/>
      <c r="D20" s="593"/>
      <c r="E20" s="593"/>
      <c r="F20" s="968"/>
    </row>
    <row r="21" spans="1:6" ht="12.75">
      <c r="A21" s="53"/>
      <c r="B21" s="54" t="s">
        <v>876</v>
      </c>
      <c r="C21" s="274">
        <v>111057</v>
      </c>
      <c r="D21" s="274">
        <v>112210</v>
      </c>
      <c r="E21" s="274">
        <v>120981</v>
      </c>
      <c r="F21" s="496">
        <f>SUM(E21/D21)</f>
        <v>1.0781659388646287</v>
      </c>
    </row>
    <row r="22" spans="1:6" ht="13.5" thickBot="1">
      <c r="A22" s="53"/>
      <c r="B22" s="294" t="s">
        <v>877</v>
      </c>
      <c r="C22" s="315">
        <v>6800</v>
      </c>
      <c r="D22" s="315">
        <v>6800</v>
      </c>
      <c r="E22" s="315">
        <v>6800</v>
      </c>
      <c r="F22" s="967">
        <f>SUM(E22/D22)</f>
        <v>1</v>
      </c>
    </row>
    <row r="23" spans="1:6" ht="18.75" customHeight="1" thickBot="1">
      <c r="A23" s="53"/>
      <c r="B23" s="594" t="s">
        <v>176</v>
      </c>
      <c r="C23" s="595">
        <f>SUM(C21:C22)</f>
        <v>117857</v>
      </c>
      <c r="D23" s="595">
        <f>SUM(D21:D22)</f>
        <v>119010</v>
      </c>
      <c r="E23" s="595">
        <f>SUM(E21:E22)</f>
        <v>127781</v>
      </c>
      <c r="F23" s="952">
        <f>SUM(E23/D23)</f>
        <v>1.073699689101756</v>
      </c>
    </row>
    <row r="24" spans="1:6" ht="13.5" customHeight="1" thickBot="1">
      <c r="A24" s="53"/>
      <c r="B24" s="941" t="s">
        <v>360</v>
      </c>
      <c r="C24" s="595"/>
      <c r="D24" s="595"/>
      <c r="E24" s="595"/>
      <c r="F24" s="968"/>
    </row>
    <row r="25" spans="1:6" ht="15.75" thickBot="1">
      <c r="A25" s="58"/>
      <c r="B25" s="300" t="s">
        <v>230</v>
      </c>
      <c r="C25" s="320">
        <f>SUM(C19+C20+C23)</f>
        <v>123699</v>
      </c>
      <c r="D25" s="320">
        <f>SUM(D19+D20+D23)</f>
        <v>128192</v>
      </c>
      <c r="E25" s="320">
        <f>SUM(E19+E20+E23)</f>
        <v>138154</v>
      </c>
      <c r="F25" s="952">
        <f>SUM(E25/D25)</f>
        <v>1.0777115576635048</v>
      </c>
    </row>
    <row r="26" spans="1:6" ht="12.75">
      <c r="A26" s="15"/>
      <c r="B26" s="295" t="s">
        <v>879</v>
      </c>
      <c r="C26" s="274">
        <v>63532</v>
      </c>
      <c r="D26" s="274">
        <v>64802</v>
      </c>
      <c r="E26" s="274">
        <v>70368</v>
      </c>
      <c r="F26" s="496">
        <f>SUM(E26/D26)</f>
        <v>1.0858924107280639</v>
      </c>
    </row>
    <row r="27" spans="1:6" ht="12.75">
      <c r="A27" s="15"/>
      <c r="B27" s="295" t="s">
        <v>880</v>
      </c>
      <c r="C27" s="274">
        <v>16581</v>
      </c>
      <c r="D27" s="274">
        <v>16924</v>
      </c>
      <c r="E27" s="274">
        <v>18428</v>
      </c>
      <c r="F27" s="496">
        <f>SUM(E27/D27)</f>
        <v>1.0888678799338218</v>
      </c>
    </row>
    <row r="28" spans="1:6" ht="12.75">
      <c r="A28" s="15"/>
      <c r="B28" s="295" t="s">
        <v>881</v>
      </c>
      <c r="C28" s="274">
        <v>43586</v>
      </c>
      <c r="D28" s="274">
        <v>46466</v>
      </c>
      <c r="E28" s="274">
        <v>49358</v>
      </c>
      <c r="F28" s="496">
        <f>SUM(E28/D28)</f>
        <v>1.0622390565144406</v>
      </c>
    </row>
    <row r="29" spans="1:6" ht="12.75">
      <c r="A29" s="15"/>
      <c r="B29" s="295" t="s">
        <v>882</v>
      </c>
      <c r="C29" s="274"/>
      <c r="D29" s="274"/>
      <c r="E29" s="274"/>
      <c r="F29" s="496"/>
    </row>
    <row r="30" spans="1:6" ht="13.5" thickBot="1">
      <c r="A30" s="15"/>
      <c r="B30" s="297" t="s">
        <v>883</v>
      </c>
      <c r="C30" s="315"/>
      <c r="D30" s="315"/>
      <c r="E30" s="315"/>
      <c r="F30" s="967"/>
    </row>
    <row r="31" spans="1:6" ht="13.5" thickBot="1">
      <c r="A31" s="15"/>
      <c r="B31" s="296" t="s">
        <v>175</v>
      </c>
      <c r="C31" s="319">
        <f>SUM(C26:C30)</f>
        <v>123699</v>
      </c>
      <c r="D31" s="319">
        <f>SUM(D26:D30)</f>
        <v>128192</v>
      </c>
      <c r="E31" s="319">
        <f>SUM(E26:E30)</f>
        <v>138154</v>
      </c>
      <c r="F31" s="952">
        <f>SUM(E31/D31)</f>
        <v>1.0777115576635048</v>
      </c>
    </row>
    <row r="32" spans="1:6" ht="12.75">
      <c r="A32" s="15"/>
      <c r="B32" s="295" t="s">
        <v>884</v>
      </c>
      <c r="C32" s="274"/>
      <c r="D32" s="274"/>
      <c r="E32" s="274"/>
      <c r="F32" s="496"/>
    </row>
    <row r="33" spans="1:6" ht="12.75">
      <c r="A33" s="15"/>
      <c r="B33" s="295" t="s">
        <v>885</v>
      </c>
      <c r="C33" s="274"/>
      <c r="D33" s="274"/>
      <c r="E33" s="274"/>
      <c r="F33" s="496"/>
    </row>
    <row r="34" spans="1:6" ht="13.5" thickBot="1">
      <c r="A34" s="15"/>
      <c r="B34" s="298" t="s">
        <v>890</v>
      </c>
      <c r="C34" s="315"/>
      <c r="D34" s="315"/>
      <c r="E34" s="315"/>
      <c r="F34" s="967"/>
    </row>
    <row r="35" spans="1:6" ht="13.5" thickBot="1">
      <c r="A35" s="15"/>
      <c r="B35" s="299" t="s">
        <v>195</v>
      </c>
      <c r="C35" s="314"/>
      <c r="D35" s="314"/>
      <c r="E35" s="314"/>
      <c r="F35" s="968"/>
    </row>
    <row r="36" spans="1:6" ht="13.5" thickBot="1">
      <c r="A36" s="15"/>
      <c r="B36" s="943" t="s">
        <v>599</v>
      </c>
      <c r="C36" s="314"/>
      <c r="D36" s="314"/>
      <c r="E36" s="314"/>
      <c r="F36" s="968"/>
    </row>
    <row r="37" spans="1:6" ht="15.75" thickBot="1">
      <c r="A37" s="51"/>
      <c r="B37" s="301" t="s">
        <v>545</v>
      </c>
      <c r="C37" s="320">
        <f>SUM(C31+C35)</f>
        <v>123699</v>
      </c>
      <c r="D37" s="320">
        <f>SUM(D31+D35+D36)</f>
        <v>128192</v>
      </c>
      <c r="E37" s="320">
        <f>SUM(E31+E35+E36)</f>
        <v>138154</v>
      </c>
      <c r="F37" s="952">
        <f>SUM(E37/D37)</f>
        <v>1.0777115576635048</v>
      </c>
    </row>
    <row r="38" spans="1:6" ht="15">
      <c r="A38" s="302">
        <v>2309</v>
      </c>
      <c r="B38" s="304" t="s">
        <v>891</v>
      </c>
      <c r="C38" s="274"/>
      <c r="D38" s="274"/>
      <c r="E38" s="274"/>
      <c r="F38" s="496"/>
    </row>
    <row r="39" spans="1:6" ht="12.75">
      <c r="A39" s="53"/>
      <c r="B39" s="54" t="s">
        <v>866</v>
      </c>
      <c r="C39" s="274"/>
      <c r="D39" s="274"/>
      <c r="E39" s="274"/>
      <c r="F39" s="496"/>
    </row>
    <row r="40" spans="1:6" ht="12.75">
      <c r="A40" s="53"/>
      <c r="B40" s="54" t="s">
        <v>841</v>
      </c>
      <c r="C40" s="274"/>
      <c r="D40" s="274"/>
      <c r="E40" s="274">
        <v>983</v>
      </c>
      <c r="F40" s="496"/>
    </row>
    <row r="41" spans="1:6" ht="12.75">
      <c r="A41" s="53"/>
      <c r="B41" s="54" t="s">
        <v>867</v>
      </c>
      <c r="C41" s="274"/>
      <c r="D41" s="274"/>
      <c r="E41" s="274"/>
      <c r="F41" s="496"/>
    </row>
    <row r="42" spans="1:6" ht="12.75">
      <c r="A42" s="53"/>
      <c r="B42" s="54" t="s">
        <v>868</v>
      </c>
      <c r="C42" s="274"/>
      <c r="D42" s="274"/>
      <c r="E42" s="274"/>
      <c r="F42" s="496"/>
    </row>
    <row r="43" spans="1:6" ht="12.75">
      <c r="A43" s="53"/>
      <c r="B43" s="54" t="s">
        <v>374</v>
      </c>
      <c r="C43" s="274">
        <v>6378</v>
      </c>
      <c r="D43" s="274">
        <v>6378</v>
      </c>
      <c r="E43" s="274">
        <v>6378</v>
      </c>
      <c r="F43" s="496">
        <f>SUM(E43/D43)</f>
        <v>1</v>
      </c>
    </row>
    <row r="44" spans="1:6" ht="12.75">
      <c r="A44" s="53"/>
      <c r="B44" s="54" t="s">
        <v>871</v>
      </c>
      <c r="C44" s="274">
        <v>1722</v>
      </c>
      <c r="D44" s="274">
        <v>1722</v>
      </c>
      <c r="E44" s="274">
        <v>1722</v>
      </c>
      <c r="F44" s="496">
        <f>SUM(E44/D44)</f>
        <v>1</v>
      </c>
    </row>
    <row r="45" spans="1:6" ht="13.5" thickBot="1">
      <c r="A45" s="53"/>
      <c r="B45" s="59" t="s">
        <v>875</v>
      </c>
      <c r="C45" s="315"/>
      <c r="D45" s="315"/>
      <c r="E45" s="315"/>
      <c r="F45" s="967"/>
    </row>
    <row r="46" spans="1:6" ht="13.5" thickBot="1">
      <c r="A46" s="53"/>
      <c r="B46" s="223" t="s">
        <v>865</v>
      </c>
      <c r="C46" s="319">
        <f>SUM(C39:C45)</f>
        <v>8100</v>
      </c>
      <c r="D46" s="319">
        <f>SUM(D39:D45)</f>
        <v>8100</v>
      </c>
      <c r="E46" s="319">
        <f>SUM(E39:E45)</f>
        <v>9083</v>
      </c>
      <c r="F46" s="952">
        <f>SUM(E46/D46)</f>
        <v>1.121358024691358</v>
      </c>
    </row>
    <row r="47" spans="1:6" ht="13.5" thickBot="1">
      <c r="A47" s="53"/>
      <c r="B47" s="56" t="s">
        <v>228</v>
      </c>
      <c r="C47" s="276"/>
      <c r="D47" s="276"/>
      <c r="E47" s="276">
        <v>320</v>
      </c>
      <c r="F47" s="968"/>
    </row>
    <row r="48" spans="1:6" ht="13.5" thickBot="1">
      <c r="A48" s="53"/>
      <c r="B48" s="174" t="s">
        <v>205</v>
      </c>
      <c r="C48" s="276"/>
      <c r="D48" s="276">
        <v>4819</v>
      </c>
      <c r="E48" s="276">
        <v>4819</v>
      </c>
      <c r="F48" s="952">
        <f>SUM(E48/D48)</f>
        <v>1</v>
      </c>
    </row>
    <row r="49" spans="1:6" ht="13.5" thickBot="1">
      <c r="A49" s="53"/>
      <c r="B49" s="174" t="s">
        <v>375</v>
      </c>
      <c r="C49" s="276"/>
      <c r="D49" s="276"/>
      <c r="E49" s="276">
        <v>600</v>
      </c>
      <c r="F49" s="968"/>
    </row>
    <row r="50" spans="1:6" ht="13.5" thickBot="1">
      <c r="A50" s="53"/>
      <c r="B50" s="590" t="s">
        <v>202</v>
      </c>
      <c r="C50" s="591">
        <f>SUM(C47+C46+C48)</f>
        <v>8100</v>
      </c>
      <c r="D50" s="591">
        <f>SUM(D47+D46+D48)</f>
        <v>12919</v>
      </c>
      <c r="E50" s="591">
        <f>SUM(E47+E46+E48+E49)</f>
        <v>14822</v>
      </c>
      <c r="F50" s="952">
        <f>SUM(E50/D50)</f>
        <v>1.1473024227881414</v>
      </c>
    </row>
    <row r="51" spans="1:6" ht="13.5" thickBot="1">
      <c r="A51" s="53"/>
      <c r="B51" s="592" t="s">
        <v>208</v>
      </c>
      <c r="C51" s="593"/>
      <c r="D51" s="593"/>
      <c r="E51" s="593"/>
      <c r="F51" s="968"/>
    </row>
    <row r="52" spans="1:6" ht="12.75">
      <c r="A52" s="53"/>
      <c r="B52" s="54" t="s">
        <v>876</v>
      </c>
      <c r="C52" s="274">
        <v>115501</v>
      </c>
      <c r="D52" s="274">
        <v>116951</v>
      </c>
      <c r="E52" s="274">
        <v>127823</v>
      </c>
      <c r="F52" s="496">
        <f>SUM(E52/D52)</f>
        <v>1.092962009730571</v>
      </c>
    </row>
    <row r="53" spans="1:6" ht="13.5" thickBot="1">
      <c r="A53" s="53"/>
      <c r="B53" s="294" t="s">
        <v>877</v>
      </c>
      <c r="C53" s="315">
        <v>5718</v>
      </c>
      <c r="D53" s="315">
        <v>5718</v>
      </c>
      <c r="E53" s="315">
        <v>5718</v>
      </c>
      <c r="F53" s="967">
        <f>SUM(E53/D53)</f>
        <v>1</v>
      </c>
    </row>
    <row r="54" spans="1:6" ht="13.5" thickBot="1">
      <c r="A54" s="53"/>
      <c r="B54" s="594" t="s">
        <v>176</v>
      </c>
      <c r="C54" s="595">
        <f>SUM(C52:C53)</f>
        <v>121219</v>
      </c>
      <c r="D54" s="595">
        <f>SUM(D52:D53)</f>
        <v>122669</v>
      </c>
      <c r="E54" s="595">
        <f>SUM(E52:E53)</f>
        <v>133541</v>
      </c>
      <c r="F54" s="952">
        <f>SUM(E54/D54)</f>
        <v>1.0886287489096675</v>
      </c>
    </row>
    <row r="55" spans="1:6" ht="13.5" thickBot="1">
      <c r="A55" s="53"/>
      <c r="B55" s="941" t="s">
        <v>598</v>
      </c>
      <c r="C55" s="595"/>
      <c r="D55" s="595"/>
      <c r="E55" s="595"/>
      <c r="F55" s="968"/>
    </row>
    <row r="56" spans="1:6" ht="15.75" thickBot="1">
      <c r="A56" s="58"/>
      <c r="B56" s="300" t="s">
        <v>230</v>
      </c>
      <c r="C56" s="320">
        <f>SUM(C50+C51+C54)</f>
        <v>129319</v>
      </c>
      <c r="D56" s="320">
        <f>SUM(D50+D51+D54)</f>
        <v>135588</v>
      </c>
      <c r="E56" s="320">
        <f>SUM(E50+E51+E54)</f>
        <v>148363</v>
      </c>
      <c r="F56" s="969">
        <f>SUM(E56/D56)</f>
        <v>1.094219252441219</v>
      </c>
    </row>
    <row r="57" spans="1:6" ht="12.75">
      <c r="A57" s="15"/>
      <c r="B57" s="295" t="s">
        <v>879</v>
      </c>
      <c r="C57" s="274">
        <v>72516</v>
      </c>
      <c r="D57" s="274">
        <v>75349</v>
      </c>
      <c r="E57" s="274">
        <v>82751</v>
      </c>
      <c r="F57" s="496">
        <f>SUM(E57/D57)</f>
        <v>1.0982362075143666</v>
      </c>
    </row>
    <row r="58" spans="1:6" ht="12.75">
      <c r="A58" s="15"/>
      <c r="B58" s="295" t="s">
        <v>880</v>
      </c>
      <c r="C58" s="274">
        <v>19004</v>
      </c>
      <c r="D58" s="274">
        <v>19692</v>
      </c>
      <c r="E58" s="274">
        <v>21690</v>
      </c>
      <c r="F58" s="496">
        <f>SUM(E58/D58)</f>
        <v>1.1014625228519195</v>
      </c>
    </row>
    <row r="59" spans="1:6" ht="12.75" customHeight="1">
      <c r="A59" s="15"/>
      <c r="B59" s="295" t="s">
        <v>881</v>
      </c>
      <c r="C59" s="274">
        <v>37799</v>
      </c>
      <c r="D59" s="274">
        <v>40547</v>
      </c>
      <c r="E59" s="274">
        <v>43922</v>
      </c>
      <c r="F59" s="496">
        <f>SUM(E59/D59)</f>
        <v>1.0832367376131402</v>
      </c>
    </row>
    <row r="60" spans="1:6" ht="12.75" customHeight="1">
      <c r="A60" s="15"/>
      <c r="B60" s="295" t="s">
        <v>882</v>
      </c>
      <c r="C60" s="274"/>
      <c r="D60" s="274"/>
      <c r="E60" s="274"/>
      <c r="F60" s="496"/>
    </row>
    <row r="61" spans="1:6" ht="12.75" customHeight="1" thickBot="1">
      <c r="A61" s="15"/>
      <c r="B61" s="297" t="s">
        <v>883</v>
      </c>
      <c r="C61" s="315"/>
      <c r="D61" s="315"/>
      <c r="E61" s="315"/>
      <c r="F61" s="967"/>
    </row>
    <row r="62" spans="1:6" ht="12.75" customHeight="1" thickBot="1">
      <c r="A62" s="15"/>
      <c r="B62" s="296" t="s">
        <v>175</v>
      </c>
      <c r="C62" s="319">
        <f>SUM(C57:C61)</f>
        <v>129319</v>
      </c>
      <c r="D62" s="319">
        <f>SUM(D57:D61)</f>
        <v>135588</v>
      </c>
      <c r="E62" s="319">
        <f>SUM(E57:E61)</f>
        <v>148363</v>
      </c>
      <c r="F62" s="952">
        <f>SUM(E62/D62)</f>
        <v>1.094219252441219</v>
      </c>
    </row>
    <row r="63" spans="1:6" ht="12.75" customHeight="1">
      <c r="A63" s="15"/>
      <c r="B63" s="295" t="s">
        <v>884</v>
      </c>
      <c r="C63" s="274"/>
      <c r="D63" s="274"/>
      <c r="E63" s="274"/>
      <c r="F63" s="496"/>
    </row>
    <row r="64" spans="1:6" ht="12.75" customHeight="1">
      <c r="A64" s="15"/>
      <c r="B64" s="295" t="s">
        <v>885</v>
      </c>
      <c r="C64" s="274"/>
      <c r="D64" s="274"/>
      <c r="E64" s="274"/>
      <c r="F64" s="496"/>
    </row>
    <row r="65" spans="1:6" ht="12.75" customHeight="1" thickBot="1">
      <c r="A65" s="15"/>
      <c r="B65" s="298" t="s">
        <v>890</v>
      </c>
      <c r="C65" s="315"/>
      <c r="D65" s="315"/>
      <c r="E65" s="315"/>
      <c r="F65" s="967"/>
    </row>
    <row r="66" spans="1:6" ht="12.75" customHeight="1" thickBot="1">
      <c r="A66" s="15"/>
      <c r="B66" s="299" t="s">
        <v>195</v>
      </c>
      <c r="C66" s="314"/>
      <c r="D66" s="314"/>
      <c r="E66" s="314"/>
      <c r="F66" s="968"/>
    </row>
    <row r="67" spans="1:6" ht="12.75" customHeight="1" thickBot="1">
      <c r="A67" s="15"/>
      <c r="B67" s="943" t="s">
        <v>599</v>
      </c>
      <c r="C67" s="314"/>
      <c r="D67" s="314"/>
      <c r="E67" s="314"/>
      <c r="F67" s="968"/>
    </row>
    <row r="68" spans="1:6" ht="15.75" customHeight="1" thickBot="1">
      <c r="A68" s="51"/>
      <c r="B68" s="301" t="s">
        <v>545</v>
      </c>
      <c r="C68" s="320">
        <f>SUM(C62+C66)</f>
        <v>129319</v>
      </c>
      <c r="D68" s="320">
        <f>SUM(D62+D66)</f>
        <v>135588</v>
      </c>
      <c r="E68" s="320">
        <f>SUM(E62+E66)</f>
        <v>148363</v>
      </c>
      <c r="F68" s="969">
        <f>SUM(E68/D68)</f>
        <v>1.094219252441219</v>
      </c>
    </row>
    <row r="69" spans="1:6" ht="15" customHeight="1">
      <c r="A69" s="302">
        <v>2310</v>
      </c>
      <c r="B69" s="304" t="s">
        <v>892</v>
      </c>
      <c r="C69" s="274"/>
      <c r="D69" s="274"/>
      <c r="E69" s="274"/>
      <c r="F69" s="496"/>
    </row>
    <row r="70" spans="1:6" ht="12.75" customHeight="1">
      <c r="A70" s="53"/>
      <c r="B70" s="54" t="s">
        <v>866</v>
      </c>
      <c r="C70" s="274"/>
      <c r="D70" s="274"/>
      <c r="E70" s="274"/>
      <c r="F70" s="496"/>
    </row>
    <row r="71" spans="1:6" ht="12.75" customHeight="1">
      <c r="A71" s="53"/>
      <c r="B71" s="54" t="s">
        <v>841</v>
      </c>
      <c r="C71" s="274"/>
      <c r="D71" s="274"/>
      <c r="E71" s="274">
        <v>522</v>
      </c>
      <c r="F71" s="496"/>
    </row>
    <row r="72" spans="1:6" ht="12.75" customHeight="1">
      <c r="A72" s="53"/>
      <c r="B72" s="54" t="s">
        <v>867</v>
      </c>
      <c r="C72" s="274"/>
      <c r="D72" s="274"/>
      <c r="E72" s="274"/>
      <c r="F72" s="496"/>
    </row>
    <row r="73" spans="1:6" ht="12.75" customHeight="1">
      <c r="A73" s="53"/>
      <c r="B73" s="54" t="s">
        <v>868</v>
      </c>
      <c r="C73" s="274"/>
      <c r="D73" s="274"/>
      <c r="E73" s="274"/>
      <c r="F73" s="496"/>
    </row>
    <row r="74" spans="1:6" ht="12.75" customHeight="1">
      <c r="A74" s="53"/>
      <c r="B74" s="54" t="s">
        <v>374</v>
      </c>
      <c r="C74" s="274">
        <v>4687</v>
      </c>
      <c r="D74" s="274">
        <v>4687</v>
      </c>
      <c r="E74" s="274">
        <v>4687</v>
      </c>
      <c r="F74" s="496">
        <f>SUM(E74/D74)</f>
        <v>1</v>
      </c>
    </row>
    <row r="75" spans="1:6" ht="12.75" customHeight="1">
      <c r="A75" s="53"/>
      <c r="B75" s="54" t="s">
        <v>372</v>
      </c>
      <c r="C75" s="274"/>
      <c r="D75" s="274"/>
      <c r="E75" s="274">
        <v>3</v>
      </c>
      <c r="F75" s="496"/>
    </row>
    <row r="76" spans="1:6" ht="12.75" customHeight="1">
      <c r="A76" s="53"/>
      <c r="B76" s="54" t="s">
        <v>871</v>
      </c>
      <c r="C76" s="274">
        <v>1213</v>
      </c>
      <c r="D76" s="274">
        <v>1213</v>
      </c>
      <c r="E76" s="274">
        <v>1213</v>
      </c>
      <c r="F76" s="496">
        <f>SUM(E76/D76)</f>
        <v>1</v>
      </c>
    </row>
    <row r="77" spans="1:6" ht="12.75" customHeight="1" thickBot="1">
      <c r="A77" s="53"/>
      <c r="B77" s="59" t="s">
        <v>875</v>
      </c>
      <c r="C77" s="315"/>
      <c r="D77" s="315"/>
      <c r="E77" s="315"/>
      <c r="F77" s="967"/>
    </row>
    <row r="78" spans="1:6" ht="12.75" customHeight="1" thickBot="1">
      <c r="A78" s="53"/>
      <c r="B78" s="223" t="s">
        <v>865</v>
      </c>
      <c r="C78" s="319">
        <f>SUM(C70:C77)</f>
        <v>5900</v>
      </c>
      <c r="D78" s="319">
        <f>SUM(D70:D77)</f>
        <v>5900</v>
      </c>
      <c r="E78" s="319">
        <f>SUM(E70:E77)</f>
        <v>6425</v>
      </c>
      <c r="F78" s="952">
        <f>SUM(E78/D78)</f>
        <v>1.0889830508474576</v>
      </c>
    </row>
    <row r="79" spans="1:6" ht="12.75" customHeight="1" thickBot="1">
      <c r="A79" s="53"/>
      <c r="B79" s="56" t="s">
        <v>228</v>
      </c>
      <c r="C79" s="276"/>
      <c r="D79" s="276"/>
      <c r="E79" s="276">
        <v>150</v>
      </c>
      <c r="F79" s="968"/>
    </row>
    <row r="80" spans="1:6" ht="12.75" customHeight="1" thickBot="1">
      <c r="A80" s="53"/>
      <c r="B80" s="174" t="s">
        <v>205</v>
      </c>
      <c r="C80" s="276"/>
      <c r="D80" s="276">
        <v>1384</v>
      </c>
      <c r="E80" s="276">
        <v>1384</v>
      </c>
      <c r="F80" s="952">
        <f>SUM(E80/D80)</f>
        <v>1</v>
      </c>
    </row>
    <row r="81" spans="1:6" ht="12.75" customHeight="1" thickBot="1">
      <c r="A81" s="53"/>
      <c r="B81" s="590" t="s">
        <v>202</v>
      </c>
      <c r="C81" s="591">
        <f>SUM(C79+C78+C80)</f>
        <v>5900</v>
      </c>
      <c r="D81" s="591">
        <f>SUM(D79+D78+D80)</f>
        <v>7284</v>
      </c>
      <c r="E81" s="591">
        <f>SUM(E79+E78+E80)</f>
        <v>7959</v>
      </c>
      <c r="F81" s="952">
        <f aca="true" t="shared" si="0" ref="F81:F149">SUM(E81/D81)</f>
        <v>1.092668863261944</v>
      </c>
    </row>
    <row r="82" spans="1:6" ht="12.75" customHeight="1" thickBot="1">
      <c r="A82" s="53"/>
      <c r="B82" s="592" t="s">
        <v>208</v>
      </c>
      <c r="C82" s="593"/>
      <c r="D82" s="593"/>
      <c r="E82" s="593"/>
      <c r="F82" s="968"/>
    </row>
    <row r="83" spans="1:6" ht="12.75" customHeight="1">
      <c r="A83" s="53"/>
      <c r="B83" s="54" t="s">
        <v>876</v>
      </c>
      <c r="C83" s="274">
        <v>67250</v>
      </c>
      <c r="D83" s="274">
        <v>67675</v>
      </c>
      <c r="E83" s="274">
        <v>70806</v>
      </c>
      <c r="F83" s="496">
        <f t="shared" si="0"/>
        <v>1.0462652382711488</v>
      </c>
    </row>
    <row r="84" spans="1:6" ht="12.75" customHeight="1" thickBot="1">
      <c r="A84" s="53"/>
      <c r="B84" s="294" t="s">
        <v>877</v>
      </c>
      <c r="C84" s="315">
        <v>3262</v>
      </c>
      <c r="D84" s="315">
        <v>3262</v>
      </c>
      <c r="E84" s="315">
        <v>3262</v>
      </c>
      <c r="F84" s="967">
        <f t="shared" si="0"/>
        <v>1</v>
      </c>
    </row>
    <row r="85" spans="1:6" ht="12.75" customHeight="1" thickBot="1">
      <c r="A85" s="53"/>
      <c r="B85" s="594" t="s">
        <v>176</v>
      </c>
      <c r="C85" s="595">
        <f>SUM(C83:C84)</f>
        <v>70512</v>
      </c>
      <c r="D85" s="595">
        <f>SUM(D83:D84)</f>
        <v>70937</v>
      </c>
      <c r="E85" s="595">
        <f>SUM(E83:E84)</f>
        <v>74068</v>
      </c>
      <c r="F85" s="952">
        <f t="shared" si="0"/>
        <v>1.044137756037047</v>
      </c>
    </row>
    <row r="86" spans="1:6" ht="15.75" customHeight="1" thickBot="1">
      <c r="A86" s="58"/>
      <c r="B86" s="300" t="s">
        <v>230</v>
      </c>
      <c r="C86" s="320">
        <f>SUM(C81+C82+C85)</f>
        <v>76412</v>
      </c>
      <c r="D86" s="320">
        <f>SUM(D81+D82+D85)</f>
        <v>78221</v>
      </c>
      <c r="E86" s="320">
        <f>SUM(E81+E82+E85)</f>
        <v>82027</v>
      </c>
      <c r="F86" s="969">
        <f t="shared" si="0"/>
        <v>1.0486570102657855</v>
      </c>
    </row>
    <row r="87" spans="1:6" ht="12.75" customHeight="1">
      <c r="A87" s="15"/>
      <c r="B87" s="295" t="s">
        <v>879</v>
      </c>
      <c r="C87" s="274">
        <v>44674</v>
      </c>
      <c r="D87" s="274">
        <v>45466</v>
      </c>
      <c r="E87" s="274">
        <v>47931</v>
      </c>
      <c r="F87" s="496">
        <f t="shared" si="0"/>
        <v>1.0542163374829543</v>
      </c>
    </row>
    <row r="88" spans="1:6" ht="12.75" customHeight="1">
      <c r="A88" s="15"/>
      <c r="B88" s="295" t="s">
        <v>880</v>
      </c>
      <c r="C88" s="274">
        <v>11837</v>
      </c>
      <c r="D88" s="274">
        <v>12032</v>
      </c>
      <c r="E88" s="274">
        <v>12698</v>
      </c>
      <c r="F88" s="496">
        <f t="shared" si="0"/>
        <v>1.0553523936170213</v>
      </c>
    </row>
    <row r="89" spans="1:6" ht="12.75" customHeight="1">
      <c r="A89" s="15"/>
      <c r="B89" s="295" t="s">
        <v>881</v>
      </c>
      <c r="C89" s="274">
        <v>19901</v>
      </c>
      <c r="D89" s="274">
        <v>20723</v>
      </c>
      <c r="E89" s="274">
        <v>21398</v>
      </c>
      <c r="F89" s="496">
        <f t="shared" si="0"/>
        <v>1.0325725039810838</v>
      </c>
    </row>
    <row r="90" spans="1:6" ht="12.75" customHeight="1">
      <c r="A90" s="15"/>
      <c r="B90" s="295" t="s">
        <v>882</v>
      </c>
      <c r="C90" s="274"/>
      <c r="D90" s="274"/>
      <c r="E90" s="274"/>
      <c r="F90" s="496"/>
    </row>
    <row r="91" spans="1:6" ht="12.75" customHeight="1" thickBot="1">
      <c r="A91" s="15"/>
      <c r="B91" s="297" t="s">
        <v>883</v>
      </c>
      <c r="C91" s="315"/>
      <c r="D91" s="315"/>
      <c r="E91" s="315"/>
      <c r="F91" s="967"/>
    </row>
    <row r="92" spans="1:6" ht="12.75" customHeight="1" thickBot="1">
      <c r="A92" s="15"/>
      <c r="B92" s="296" t="s">
        <v>175</v>
      </c>
      <c r="C92" s="319">
        <f>SUM(C87:C91)</f>
        <v>76412</v>
      </c>
      <c r="D92" s="319">
        <f>SUM(D87:D91)</f>
        <v>78221</v>
      </c>
      <c r="E92" s="319">
        <f>SUM(E87:E91)</f>
        <v>82027</v>
      </c>
      <c r="F92" s="952">
        <f t="shared" si="0"/>
        <v>1.0486570102657855</v>
      </c>
    </row>
    <row r="93" spans="1:6" ht="12.75" customHeight="1">
      <c r="A93" s="15"/>
      <c r="B93" s="295" t="s">
        <v>884</v>
      </c>
      <c r="C93" s="274"/>
      <c r="D93" s="274"/>
      <c r="E93" s="274"/>
      <c r="F93" s="496"/>
    </row>
    <row r="94" spans="1:6" ht="12.75" customHeight="1">
      <c r="A94" s="15"/>
      <c r="B94" s="295" t="s">
        <v>885</v>
      </c>
      <c r="C94" s="274"/>
      <c r="D94" s="274"/>
      <c r="E94" s="274"/>
      <c r="F94" s="496"/>
    </row>
    <row r="95" spans="1:6" ht="12.75" customHeight="1" thickBot="1">
      <c r="A95" s="15"/>
      <c r="B95" s="298" t="s">
        <v>890</v>
      </c>
      <c r="C95" s="315"/>
      <c r="D95" s="315"/>
      <c r="E95" s="315"/>
      <c r="F95" s="967"/>
    </row>
    <row r="96" spans="1:6" ht="12.75" customHeight="1" thickBot="1">
      <c r="A96" s="15"/>
      <c r="B96" s="299" t="s">
        <v>195</v>
      </c>
      <c r="C96" s="314"/>
      <c r="D96" s="314"/>
      <c r="E96" s="314"/>
      <c r="F96" s="968"/>
    </row>
    <row r="97" spans="1:6" ht="12.75" customHeight="1" thickBot="1">
      <c r="A97" s="15"/>
      <c r="B97" s="943" t="s">
        <v>599</v>
      </c>
      <c r="C97" s="314"/>
      <c r="D97" s="314"/>
      <c r="E97" s="314"/>
      <c r="F97" s="968"/>
    </row>
    <row r="98" spans="1:6" ht="15.75" thickBot="1">
      <c r="A98" s="307"/>
      <c r="B98" s="301" t="s">
        <v>545</v>
      </c>
      <c r="C98" s="320">
        <f>SUM(C92+C96)</f>
        <v>76412</v>
      </c>
      <c r="D98" s="320">
        <f>SUM(D92+D96)</f>
        <v>78221</v>
      </c>
      <c r="E98" s="320">
        <f>SUM(E92+E96)</f>
        <v>82027</v>
      </c>
      <c r="F98" s="952">
        <f t="shared" si="0"/>
        <v>1.0486570102657855</v>
      </c>
    </row>
    <row r="99" spans="1:6" ht="15">
      <c r="A99" s="308">
        <v>2315</v>
      </c>
      <c r="B99" s="309" t="s">
        <v>893</v>
      </c>
      <c r="C99" s="274"/>
      <c r="D99" s="274"/>
      <c r="E99" s="274"/>
      <c r="F99" s="496"/>
    </row>
    <row r="100" spans="1:6" ht="12.75">
      <c r="A100" s="306"/>
      <c r="B100" s="54" t="s">
        <v>866</v>
      </c>
      <c r="C100" s="274"/>
      <c r="D100" s="274"/>
      <c r="E100" s="274"/>
      <c r="F100" s="496"/>
    </row>
    <row r="101" spans="1:6" ht="12.75">
      <c r="A101" s="306"/>
      <c r="B101" s="54" t="s">
        <v>841</v>
      </c>
      <c r="C101" s="274"/>
      <c r="D101" s="274"/>
      <c r="E101" s="274">
        <v>1831</v>
      </c>
      <c r="F101" s="496"/>
    </row>
    <row r="102" spans="1:6" ht="12.75">
      <c r="A102" s="306"/>
      <c r="B102" s="54" t="s">
        <v>867</v>
      </c>
      <c r="C102" s="274"/>
      <c r="D102" s="274"/>
      <c r="E102" s="274"/>
      <c r="F102" s="496"/>
    </row>
    <row r="103" spans="1:6" ht="12.75">
      <c r="A103" s="306"/>
      <c r="B103" s="54" t="s">
        <v>868</v>
      </c>
      <c r="C103" s="274"/>
      <c r="D103" s="274"/>
      <c r="E103" s="274"/>
      <c r="F103" s="496"/>
    </row>
    <row r="104" spans="1:6" ht="12.75">
      <c r="A104" s="306"/>
      <c r="B104" s="54" t="s">
        <v>374</v>
      </c>
      <c r="C104" s="274">
        <v>11653</v>
      </c>
      <c r="D104" s="274">
        <v>11653</v>
      </c>
      <c r="E104" s="274">
        <v>11653</v>
      </c>
      <c r="F104" s="496">
        <f t="shared" si="0"/>
        <v>1</v>
      </c>
    </row>
    <row r="105" spans="1:6" ht="12.75">
      <c r="A105" s="306"/>
      <c r="B105" s="54" t="s">
        <v>372</v>
      </c>
      <c r="C105" s="274"/>
      <c r="D105" s="274"/>
      <c r="E105" s="274">
        <v>25</v>
      </c>
      <c r="F105" s="496"/>
    </row>
    <row r="106" spans="1:6" ht="12.75">
      <c r="A106" s="306"/>
      <c r="B106" s="54" t="s">
        <v>871</v>
      </c>
      <c r="C106" s="274">
        <v>3146</v>
      </c>
      <c r="D106" s="274">
        <v>3146</v>
      </c>
      <c r="E106" s="274">
        <v>3146</v>
      </c>
      <c r="F106" s="496">
        <f t="shared" si="0"/>
        <v>1</v>
      </c>
    </row>
    <row r="107" spans="1:6" ht="13.5" thickBot="1">
      <c r="A107" s="306"/>
      <c r="B107" s="59" t="s">
        <v>875</v>
      </c>
      <c r="C107" s="315"/>
      <c r="D107" s="315"/>
      <c r="E107" s="315"/>
      <c r="F107" s="967"/>
    </row>
    <row r="108" spans="1:6" ht="13.5" thickBot="1">
      <c r="A108" s="306"/>
      <c r="B108" s="223" t="s">
        <v>865</v>
      </c>
      <c r="C108" s="319">
        <f>SUM(C100:C107)</f>
        <v>14799</v>
      </c>
      <c r="D108" s="319">
        <f>SUM(D100:D107)</f>
        <v>14799</v>
      </c>
      <c r="E108" s="319">
        <f>SUM(E100:E107)</f>
        <v>16655</v>
      </c>
      <c r="F108" s="952">
        <f t="shared" si="0"/>
        <v>1.12541387931617</v>
      </c>
    </row>
    <row r="109" spans="1:6" ht="13.5" thickBot="1">
      <c r="A109" s="306"/>
      <c r="B109" s="56" t="s">
        <v>228</v>
      </c>
      <c r="C109" s="276"/>
      <c r="D109" s="276"/>
      <c r="E109" s="276"/>
      <c r="F109" s="968"/>
    </row>
    <row r="110" spans="1:6" ht="13.5" thickBot="1">
      <c r="A110" s="306"/>
      <c r="B110" s="174" t="s">
        <v>205</v>
      </c>
      <c r="C110" s="276"/>
      <c r="D110" s="276">
        <v>5126</v>
      </c>
      <c r="E110" s="276">
        <v>5126</v>
      </c>
      <c r="F110" s="952">
        <f t="shared" si="0"/>
        <v>1</v>
      </c>
    </row>
    <row r="111" spans="1:6" ht="13.5" thickBot="1">
      <c r="A111" s="306"/>
      <c r="B111" s="590" t="s">
        <v>202</v>
      </c>
      <c r="C111" s="591">
        <f>SUM(C109+C108+C110)</f>
        <v>14799</v>
      </c>
      <c r="D111" s="591">
        <f>SUM(D109+D108+D110)</f>
        <v>19925</v>
      </c>
      <c r="E111" s="591">
        <f>SUM(E109+E108+E110)</f>
        <v>21781</v>
      </c>
      <c r="F111" s="952">
        <f t="shared" si="0"/>
        <v>1.0931493099121707</v>
      </c>
    </row>
    <row r="112" spans="1:6" ht="13.5" thickBot="1">
      <c r="A112" s="306"/>
      <c r="B112" s="592" t="s">
        <v>208</v>
      </c>
      <c r="C112" s="593"/>
      <c r="D112" s="593"/>
      <c r="E112" s="593"/>
      <c r="F112" s="968"/>
    </row>
    <row r="113" spans="1:6" ht="12.75">
      <c r="A113" s="306"/>
      <c r="B113" s="54" t="s">
        <v>876</v>
      </c>
      <c r="C113" s="274">
        <v>214294</v>
      </c>
      <c r="D113" s="274">
        <v>216725</v>
      </c>
      <c r="E113" s="274">
        <v>227827</v>
      </c>
      <c r="F113" s="496">
        <f t="shared" si="0"/>
        <v>1.0512262083285269</v>
      </c>
    </row>
    <row r="114" spans="1:6" ht="13.5" thickBot="1">
      <c r="A114" s="306"/>
      <c r="B114" s="294" t="s">
        <v>877</v>
      </c>
      <c r="C114" s="315">
        <v>11688</v>
      </c>
      <c r="D114" s="315">
        <v>11688</v>
      </c>
      <c r="E114" s="315">
        <v>11688</v>
      </c>
      <c r="F114" s="967">
        <f t="shared" si="0"/>
        <v>1</v>
      </c>
    </row>
    <row r="115" spans="1:6" ht="13.5" thickBot="1">
      <c r="A115" s="306"/>
      <c r="B115" s="594" t="s">
        <v>176</v>
      </c>
      <c r="C115" s="595">
        <f>SUM(C113:C114)</f>
        <v>225982</v>
      </c>
      <c r="D115" s="595">
        <f>SUM(D113:D114)</f>
        <v>228413</v>
      </c>
      <c r="E115" s="595">
        <f>SUM(E113:E114)</f>
        <v>239515</v>
      </c>
      <c r="F115" s="952">
        <f t="shared" si="0"/>
        <v>1.0486049392985513</v>
      </c>
    </row>
    <row r="116" spans="1:6" ht="13.5" thickBot="1">
      <c r="A116" s="306"/>
      <c r="B116" s="941" t="s">
        <v>598</v>
      </c>
      <c r="C116" s="595"/>
      <c r="D116" s="595"/>
      <c r="E116" s="595"/>
      <c r="F116" s="968"/>
    </row>
    <row r="117" spans="1:6" ht="15.75" thickBot="1">
      <c r="A117" s="306"/>
      <c r="B117" s="300" t="s">
        <v>230</v>
      </c>
      <c r="C117" s="320">
        <f>SUM(C111+C112+C115)</f>
        <v>240781</v>
      </c>
      <c r="D117" s="320">
        <f>SUM(D111+D112+D115)</f>
        <v>248338</v>
      </c>
      <c r="E117" s="320">
        <f>SUM(E111+E112+E115)</f>
        <v>261296</v>
      </c>
      <c r="F117" s="969">
        <f t="shared" si="0"/>
        <v>1.0521788852290024</v>
      </c>
    </row>
    <row r="118" spans="1:6" ht="12.75">
      <c r="A118" s="305"/>
      <c r="B118" s="295" t="s">
        <v>879</v>
      </c>
      <c r="C118" s="274">
        <v>123451</v>
      </c>
      <c r="D118" s="274">
        <v>126136</v>
      </c>
      <c r="E118" s="274">
        <v>134878</v>
      </c>
      <c r="F118" s="496">
        <f t="shared" si="0"/>
        <v>1.069306145747447</v>
      </c>
    </row>
    <row r="119" spans="1:6" ht="12.75">
      <c r="A119" s="305"/>
      <c r="B119" s="295" t="s">
        <v>880</v>
      </c>
      <c r="C119" s="274">
        <v>32289</v>
      </c>
      <c r="D119" s="274">
        <v>33014</v>
      </c>
      <c r="E119" s="274">
        <v>35374</v>
      </c>
      <c r="F119" s="496">
        <f t="shared" si="0"/>
        <v>1.0714848246198583</v>
      </c>
    </row>
    <row r="120" spans="1:6" ht="12.75">
      <c r="A120" s="305"/>
      <c r="B120" s="295" t="s">
        <v>881</v>
      </c>
      <c r="C120" s="274">
        <v>85041</v>
      </c>
      <c r="D120" s="274">
        <v>89188</v>
      </c>
      <c r="E120" s="274">
        <v>91044</v>
      </c>
      <c r="F120" s="496">
        <f t="shared" si="0"/>
        <v>1.0208099744360228</v>
      </c>
    </row>
    <row r="121" spans="1:6" ht="12.75">
      <c r="A121" s="305"/>
      <c r="B121" s="295" t="s">
        <v>882</v>
      </c>
      <c r="C121" s="274"/>
      <c r="D121" s="274"/>
      <c r="E121" s="274"/>
      <c r="F121" s="496"/>
    </row>
    <row r="122" spans="1:6" ht="13.5" thickBot="1">
      <c r="A122" s="305"/>
      <c r="B122" s="297" t="s">
        <v>883</v>
      </c>
      <c r="C122" s="315"/>
      <c r="D122" s="315"/>
      <c r="E122" s="315"/>
      <c r="F122" s="967"/>
    </row>
    <row r="123" spans="1:6" ht="13.5" thickBot="1">
      <c r="A123" s="305"/>
      <c r="B123" s="296" t="s">
        <v>175</v>
      </c>
      <c r="C123" s="319">
        <f>SUM(C118:C122)</f>
        <v>240781</v>
      </c>
      <c r="D123" s="319">
        <f>SUM(D118:D122)</f>
        <v>248338</v>
      </c>
      <c r="E123" s="319">
        <f>SUM(E118:E122)</f>
        <v>261296</v>
      </c>
      <c r="F123" s="952">
        <f t="shared" si="0"/>
        <v>1.0521788852290024</v>
      </c>
    </row>
    <row r="124" spans="1:6" ht="12.75">
      <c r="A124" s="305"/>
      <c r="B124" s="295" t="s">
        <v>884</v>
      </c>
      <c r="C124" s="274"/>
      <c r="D124" s="274"/>
      <c r="E124" s="274"/>
      <c r="F124" s="496"/>
    </row>
    <row r="125" spans="1:6" ht="12.75">
      <c r="A125" s="305"/>
      <c r="B125" s="295" t="s">
        <v>885</v>
      </c>
      <c r="C125" s="274"/>
      <c r="D125" s="274"/>
      <c r="E125" s="274"/>
      <c r="F125" s="496"/>
    </row>
    <row r="126" spans="1:6" ht="13.5" thickBot="1">
      <c r="A126" s="305"/>
      <c r="B126" s="298" t="s">
        <v>890</v>
      </c>
      <c r="C126" s="315"/>
      <c r="D126" s="315"/>
      <c r="E126" s="315"/>
      <c r="F126" s="967"/>
    </row>
    <row r="127" spans="1:6" ht="13.5" thickBot="1">
      <c r="A127" s="305"/>
      <c r="B127" s="299" t="s">
        <v>195</v>
      </c>
      <c r="C127" s="314"/>
      <c r="D127" s="314"/>
      <c r="E127" s="314"/>
      <c r="F127" s="968"/>
    </row>
    <row r="128" spans="1:6" ht="13.5" thickBot="1">
      <c r="A128" s="305"/>
      <c r="B128" s="943" t="s">
        <v>599</v>
      </c>
      <c r="C128" s="314"/>
      <c r="D128" s="314"/>
      <c r="E128" s="314"/>
      <c r="F128" s="968"/>
    </row>
    <row r="129" spans="1:6" ht="15.75" thickBot="1">
      <c r="A129" s="307"/>
      <c r="B129" s="301" t="s">
        <v>545</v>
      </c>
      <c r="C129" s="320">
        <f>SUM(C123+C127)</f>
        <v>240781</v>
      </c>
      <c r="D129" s="320">
        <f>SUM(D123+D127)</f>
        <v>248338</v>
      </c>
      <c r="E129" s="320">
        <f>SUM(E123+E127)</f>
        <v>261296</v>
      </c>
      <c r="F129" s="969">
        <f t="shared" si="0"/>
        <v>1.0521788852290024</v>
      </c>
    </row>
    <row r="130" spans="1:6" ht="15" customHeight="1">
      <c r="A130" s="308">
        <v>2325</v>
      </c>
      <c r="B130" s="310" t="s">
        <v>894</v>
      </c>
      <c r="C130" s="274"/>
      <c r="D130" s="274"/>
      <c r="E130" s="274"/>
      <c r="F130" s="496"/>
    </row>
    <row r="131" spans="1:6" ht="12.75">
      <c r="A131" s="306"/>
      <c r="B131" s="54" t="s">
        <v>866</v>
      </c>
      <c r="C131" s="274">
        <v>600</v>
      </c>
      <c r="D131" s="274">
        <v>600</v>
      </c>
      <c r="E131" s="274">
        <v>800</v>
      </c>
      <c r="F131" s="496">
        <f t="shared" si="0"/>
        <v>1.3333333333333333</v>
      </c>
    </row>
    <row r="132" spans="1:6" ht="12.75">
      <c r="A132" s="306"/>
      <c r="B132" s="54" t="s">
        <v>867</v>
      </c>
      <c r="C132" s="274"/>
      <c r="D132" s="274"/>
      <c r="E132" s="274"/>
      <c r="F132" s="496"/>
    </row>
    <row r="133" spans="1:6" ht="12.75">
      <c r="A133" s="306"/>
      <c r="B133" s="54" t="s">
        <v>868</v>
      </c>
      <c r="C133" s="274"/>
      <c r="D133" s="274"/>
      <c r="E133" s="274"/>
      <c r="F133" s="496"/>
    </row>
    <row r="134" spans="1:6" ht="12.75">
      <c r="A134" s="306"/>
      <c r="B134" s="54" t="s">
        <v>870</v>
      </c>
      <c r="C134" s="274">
        <v>4450</v>
      </c>
      <c r="D134" s="274">
        <v>4450</v>
      </c>
      <c r="E134" s="274">
        <v>4450</v>
      </c>
      <c r="F134" s="496">
        <f t="shared" si="0"/>
        <v>1</v>
      </c>
    </row>
    <row r="135" spans="1:6" ht="12.75">
      <c r="A135" s="306"/>
      <c r="B135" s="54" t="s">
        <v>871</v>
      </c>
      <c r="C135" s="274">
        <v>1470</v>
      </c>
      <c r="D135" s="274">
        <v>1470</v>
      </c>
      <c r="E135" s="274">
        <v>1470</v>
      </c>
      <c r="F135" s="496">
        <f t="shared" si="0"/>
        <v>1</v>
      </c>
    </row>
    <row r="136" spans="1:6" ht="13.5" thickBot="1">
      <c r="A136" s="306"/>
      <c r="B136" s="59" t="s">
        <v>875</v>
      </c>
      <c r="C136" s="315"/>
      <c r="D136" s="315"/>
      <c r="E136" s="315"/>
      <c r="F136" s="967"/>
    </row>
    <row r="137" spans="1:6" ht="13.5" thickBot="1">
      <c r="A137" s="306"/>
      <c r="B137" s="223" t="s">
        <v>865</v>
      </c>
      <c r="C137" s="319">
        <f>SUM(C131:C136)</f>
        <v>6520</v>
      </c>
      <c r="D137" s="319">
        <f>SUM(D131:D136)</f>
        <v>6520</v>
      </c>
      <c r="E137" s="319">
        <f>SUM(E131:E136)</f>
        <v>6720</v>
      </c>
      <c r="F137" s="952">
        <f t="shared" si="0"/>
        <v>1.030674846625767</v>
      </c>
    </row>
    <row r="138" spans="1:6" ht="13.5" thickBot="1">
      <c r="A138" s="306"/>
      <c r="B138" s="56" t="s">
        <v>228</v>
      </c>
      <c r="C138" s="276"/>
      <c r="D138" s="276"/>
      <c r="E138" s="276">
        <v>150</v>
      </c>
      <c r="F138" s="968"/>
    </row>
    <row r="139" spans="1:6" ht="13.5" thickBot="1">
      <c r="A139" s="306"/>
      <c r="B139" s="174" t="s">
        <v>205</v>
      </c>
      <c r="C139" s="276"/>
      <c r="D139" s="276">
        <v>2528</v>
      </c>
      <c r="E139" s="276">
        <v>2528</v>
      </c>
      <c r="F139" s="952">
        <f t="shared" si="0"/>
        <v>1</v>
      </c>
    </row>
    <row r="140" spans="1:6" ht="13.5" thickBot="1">
      <c r="A140" s="306"/>
      <c r="B140" s="590" t="s">
        <v>202</v>
      </c>
      <c r="C140" s="591">
        <f>SUM(C138+C137+C139)</f>
        <v>6520</v>
      </c>
      <c r="D140" s="591">
        <f>SUM(D138+D137+D139)</f>
        <v>9048</v>
      </c>
      <c r="E140" s="591">
        <f>SUM(E138+E137+E139)</f>
        <v>9398</v>
      </c>
      <c r="F140" s="952">
        <f t="shared" si="0"/>
        <v>1.0386825817860301</v>
      </c>
    </row>
    <row r="141" spans="1:6" ht="13.5" thickBot="1">
      <c r="A141" s="306"/>
      <c r="B141" s="592" t="s">
        <v>208</v>
      </c>
      <c r="C141" s="593"/>
      <c r="D141" s="593"/>
      <c r="E141" s="593"/>
      <c r="F141" s="968"/>
    </row>
    <row r="142" spans="1:6" ht="12.75">
      <c r="A142" s="306"/>
      <c r="B142" s="54" t="s">
        <v>876</v>
      </c>
      <c r="C142" s="274">
        <v>96537</v>
      </c>
      <c r="D142" s="274">
        <v>98677</v>
      </c>
      <c r="E142" s="274">
        <v>103985</v>
      </c>
      <c r="F142" s="496">
        <f t="shared" si="0"/>
        <v>1.053791663710895</v>
      </c>
    </row>
    <row r="143" spans="1:6" ht="13.5" thickBot="1">
      <c r="A143" s="306"/>
      <c r="B143" s="294" t="s">
        <v>877</v>
      </c>
      <c r="C143" s="315">
        <v>6250</v>
      </c>
      <c r="D143" s="315">
        <v>6250</v>
      </c>
      <c r="E143" s="315">
        <v>6250</v>
      </c>
      <c r="F143" s="967">
        <f t="shared" si="0"/>
        <v>1</v>
      </c>
    </row>
    <row r="144" spans="1:6" ht="13.5" thickBot="1">
      <c r="A144" s="306"/>
      <c r="B144" s="594" t="s">
        <v>176</v>
      </c>
      <c r="C144" s="595">
        <f>SUM(C142:C143)</f>
        <v>102787</v>
      </c>
      <c r="D144" s="595">
        <f>SUM(D142:D143)</f>
        <v>104927</v>
      </c>
      <c r="E144" s="595">
        <f>SUM(E142:E143)</f>
        <v>110235</v>
      </c>
      <c r="F144" s="952">
        <f t="shared" si="0"/>
        <v>1.050587551345221</v>
      </c>
    </row>
    <row r="145" spans="1:6" ht="13.5" thickBot="1">
      <c r="A145" s="306"/>
      <c r="B145" s="941" t="s">
        <v>598</v>
      </c>
      <c r="C145" s="595"/>
      <c r="D145" s="595"/>
      <c r="E145" s="595"/>
      <c r="F145" s="968"/>
    </row>
    <row r="146" spans="1:6" ht="15.75" thickBot="1">
      <c r="A146" s="306"/>
      <c r="B146" s="300" t="s">
        <v>230</v>
      </c>
      <c r="C146" s="320">
        <f>SUM(C140+C141+C144)</f>
        <v>109307</v>
      </c>
      <c r="D146" s="320">
        <f>SUM(D140+D141+D144)</f>
        <v>113975</v>
      </c>
      <c r="E146" s="320">
        <f>SUM(E140+E141+E144)</f>
        <v>119633</v>
      </c>
      <c r="F146" s="969">
        <f t="shared" si="0"/>
        <v>1.0496424654529501</v>
      </c>
    </row>
    <row r="147" spans="1:6" ht="12.75">
      <c r="A147" s="305"/>
      <c r="B147" s="295" t="s">
        <v>879</v>
      </c>
      <c r="C147" s="274">
        <v>60324</v>
      </c>
      <c r="D147" s="274">
        <v>62418</v>
      </c>
      <c r="E147" s="274">
        <v>66598</v>
      </c>
      <c r="F147" s="496">
        <f t="shared" si="0"/>
        <v>1.0669678618347271</v>
      </c>
    </row>
    <row r="148" spans="1:6" ht="12.75">
      <c r="A148" s="305"/>
      <c r="B148" s="295" t="s">
        <v>880</v>
      </c>
      <c r="C148" s="274">
        <v>15824</v>
      </c>
      <c r="D148" s="274">
        <v>16334</v>
      </c>
      <c r="E148" s="274">
        <v>17462</v>
      </c>
      <c r="F148" s="496">
        <f t="shared" si="0"/>
        <v>1.069058405779356</v>
      </c>
    </row>
    <row r="149" spans="1:6" ht="12.75">
      <c r="A149" s="305"/>
      <c r="B149" s="295" t="s">
        <v>881</v>
      </c>
      <c r="C149" s="274">
        <v>33159</v>
      </c>
      <c r="D149" s="274">
        <v>35223</v>
      </c>
      <c r="E149" s="274">
        <v>35573</v>
      </c>
      <c r="F149" s="496">
        <f t="shared" si="0"/>
        <v>1.0099366890951935</v>
      </c>
    </row>
    <row r="150" spans="1:6" ht="12.75">
      <c r="A150" s="305"/>
      <c r="B150" s="295" t="s">
        <v>882</v>
      </c>
      <c r="C150" s="274"/>
      <c r="D150" s="274"/>
      <c r="E150" s="274"/>
      <c r="F150" s="496"/>
    </row>
    <row r="151" spans="1:6" ht="13.5" thickBot="1">
      <c r="A151" s="305"/>
      <c r="B151" s="297" t="s">
        <v>883</v>
      </c>
      <c r="C151" s="315"/>
      <c r="D151" s="315"/>
      <c r="E151" s="315"/>
      <c r="F151" s="967"/>
    </row>
    <row r="152" spans="1:6" ht="13.5" thickBot="1">
      <c r="A152" s="305"/>
      <c r="B152" s="296" t="s">
        <v>175</v>
      </c>
      <c r="C152" s="319">
        <f>SUM(C147:C151)</f>
        <v>109307</v>
      </c>
      <c r="D152" s="319">
        <f>SUM(D147:D151)</f>
        <v>113975</v>
      </c>
      <c r="E152" s="319">
        <f>SUM(E147:E151)</f>
        <v>119633</v>
      </c>
      <c r="F152" s="968">
        <f>SUM(E152/D152)</f>
        <v>1.0496424654529501</v>
      </c>
    </row>
    <row r="153" spans="1:6" ht="12.75">
      <c r="A153" s="305"/>
      <c r="B153" s="295" t="s">
        <v>884</v>
      </c>
      <c r="C153" s="274"/>
      <c r="D153" s="274"/>
      <c r="E153" s="274"/>
      <c r="F153" s="496"/>
    </row>
    <row r="154" spans="1:6" ht="12.75">
      <c r="A154" s="305"/>
      <c r="B154" s="295" t="s">
        <v>885</v>
      </c>
      <c r="C154" s="274"/>
      <c r="D154" s="274"/>
      <c r="E154" s="274"/>
      <c r="F154" s="496"/>
    </row>
    <row r="155" spans="1:6" ht="13.5" thickBot="1">
      <c r="A155" s="305"/>
      <c r="B155" s="298" t="s">
        <v>890</v>
      </c>
      <c r="C155" s="315"/>
      <c r="D155" s="315"/>
      <c r="E155" s="315"/>
      <c r="F155" s="967"/>
    </row>
    <row r="156" spans="1:6" ht="13.5" thickBot="1">
      <c r="A156" s="305"/>
      <c r="B156" s="299" t="s">
        <v>195</v>
      </c>
      <c r="C156" s="314"/>
      <c r="D156" s="314"/>
      <c r="E156" s="314"/>
      <c r="F156" s="968"/>
    </row>
    <row r="157" spans="1:6" ht="13.5" thickBot="1">
      <c r="A157" s="305"/>
      <c r="B157" s="943" t="s">
        <v>599</v>
      </c>
      <c r="C157" s="314"/>
      <c r="D157" s="314"/>
      <c r="E157" s="314"/>
      <c r="F157" s="968"/>
    </row>
    <row r="158" spans="1:6" ht="15.75" thickBot="1">
      <c r="A158" s="307"/>
      <c r="B158" s="301" t="s">
        <v>545</v>
      </c>
      <c r="C158" s="320">
        <f>SUM(C152+C156)</f>
        <v>109307</v>
      </c>
      <c r="D158" s="320">
        <f>SUM(D152+D156)</f>
        <v>113975</v>
      </c>
      <c r="E158" s="320">
        <f>SUM(E152+E156)</f>
        <v>119633</v>
      </c>
      <c r="F158" s="969">
        <f>SUM(E158/D158)</f>
        <v>1.0496424654529501</v>
      </c>
    </row>
    <row r="159" spans="1:6" ht="15">
      <c r="A159" s="308">
        <v>2330</v>
      </c>
      <c r="B159" s="309" t="s">
        <v>895</v>
      </c>
      <c r="C159" s="274"/>
      <c r="D159" s="274"/>
      <c r="E159" s="274"/>
      <c r="F159" s="496"/>
    </row>
    <row r="160" spans="1:6" ht="12.75">
      <c r="A160" s="306"/>
      <c r="B160" s="54" t="s">
        <v>866</v>
      </c>
      <c r="C160" s="274"/>
      <c r="D160" s="274"/>
      <c r="E160" s="274">
        <v>674</v>
      </c>
      <c r="F160" s="496"/>
    </row>
    <row r="161" spans="1:6" ht="12.75">
      <c r="A161" s="306"/>
      <c r="B161" s="54" t="s">
        <v>867</v>
      </c>
      <c r="C161" s="274"/>
      <c r="D161" s="274"/>
      <c r="E161" s="274"/>
      <c r="F161" s="496"/>
    </row>
    <row r="162" spans="1:6" ht="12.75">
      <c r="A162" s="306"/>
      <c r="B162" s="54" t="s">
        <v>868</v>
      </c>
      <c r="C162" s="274">
        <v>550</v>
      </c>
      <c r="D162" s="274">
        <v>550</v>
      </c>
      <c r="E162" s="274">
        <v>550</v>
      </c>
      <c r="F162" s="496">
        <f>SUM(E162/D162)</f>
        <v>1</v>
      </c>
    </row>
    <row r="163" spans="1:6" ht="12.75">
      <c r="A163" s="306"/>
      <c r="B163" s="54" t="s">
        <v>870</v>
      </c>
      <c r="C163" s="274">
        <v>4710</v>
      </c>
      <c r="D163" s="274">
        <v>4710</v>
      </c>
      <c r="E163" s="274">
        <v>4710</v>
      </c>
      <c r="F163" s="496">
        <f>SUM(E163/D163)</f>
        <v>1</v>
      </c>
    </row>
    <row r="164" spans="1:6" ht="12.75">
      <c r="A164" s="306"/>
      <c r="B164" s="54" t="s">
        <v>372</v>
      </c>
      <c r="C164" s="274"/>
      <c r="D164" s="274"/>
      <c r="E164" s="274">
        <v>355</v>
      </c>
      <c r="F164" s="496"/>
    </row>
    <row r="165" spans="1:6" ht="12.75">
      <c r="A165" s="306"/>
      <c r="B165" s="54" t="s">
        <v>871</v>
      </c>
      <c r="C165" s="274">
        <v>1131</v>
      </c>
      <c r="D165" s="274">
        <v>1131</v>
      </c>
      <c r="E165" s="274">
        <v>1131</v>
      </c>
      <c r="F165" s="496">
        <f>SUM(E165/D165)</f>
        <v>1</v>
      </c>
    </row>
    <row r="166" spans="1:6" ht="13.5" thickBot="1">
      <c r="A166" s="306"/>
      <c r="B166" s="59" t="s">
        <v>875</v>
      </c>
      <c r="C166" s="315"/>
      <c r="D166" s="315"/>
      <c r="E166" s="315"/>
      <c r="F166" s="967"/>
    </row>
    <row r="167" spans="1:6" ht="13.5" thickBot="1">
      <c r="A167" s="306"/>
      <c r="B167" s="223" t="s">
        <v>865</v>
      </c>
      <c r="C167" s="319">
        <f>SUM(C160:C166)</f>
        <v>6391</v>
      </c>
      <c r="D167" s="319">
        <f>SUM(D160:D166)</f>
        <v>6391</v>
      </c>
      <c r="E167" s="319">
        <f>SUM(E160:E166)</f>
        <v>7420</v>
      </c>
      <c r="F167" s="952">
        <f>SUM(E167/D167)</f>
        <v>1.1610076670317635</v>
      </c>
    </row>
    <row r="168" spans="1:6" ht="13.5" thickBot="1">
      <c r="A168" s="306"/>
      <c r="B168" s="56" t="s">
        <v>228</v>
      </c>
      <c r="C168" s="276"/>
      <c r="D168" s="276"/>
      <c r="E168" s="276"/>
      <c r="F168" s="968"/>
    </row>
    <row r="169" spans="1:6" ht="13.5" thickBot="1">
      <c r="A169" s="306"/>
      <c r="B169" s="174" t="s">
        <v>205</v>
      </c>
      <c r="C169" s="276"/>
      <c r="D169" s="276">
        <v>986</v>
      </c>
      <c r="E169" s="276">
        <v>986</v>
      </c>
      <c r="F169" s="952">
        <f>SUM(E169/D169)</f>
        <v>1</v>
      </c>
    </row>
    <row r="170" spans="1:6" ht="13.5" thickBot="1">
      <c r="A170" s="306"/>
      <c r="B170" s="590" t="s">
        <v>202</v>
      </c>
      <c r="C170" s="591">
        <f>SUM(C168+C167+C169)</f>
        <v>6391</v>
      </c>
      <c r="D170" s="591">
        <f>SUM(D168+D167+D169)</f>
        <v>7377</v>
      </c>
      <c r="E170" s="591">
        <f>SUM(E168+E167+E169)</f>
        <v>8406</v>
      </c>
      <c r="F170" s="952">
        <f>SUM(E170/D170)</f>
        <v>1.1394875965839772</v>
      </c>
    </row>
    <row r="171" spans="1:6" ht="13.5" thickBot="1">
      <c r="A171" s="306"/>
      <c r="B171" s="592" t="s">
        <v>208</v>
      </c>
      <c r="C171" s="593"/>
      <c r="D171" s="593"/>
      <c r="E171" s="593"/>
      <c r="F171" s="968"/>
    </row>
    <row r="172" spans="1:6" ht="12.75">
      <c r="A172" s="306"/>
      <c r="B172" s="54" t="s">
        <v>876</v>
      </c>
      <c r="C172" s="274">
        <v>94634</v>
      </c>
      <c r="D172" s="274">
        <v>95536</v>
      </c>
      <c r="E172" s="274">
        <v>100327</v>
      </c>
      <c r="F172" s="496">
        <f aca="true" t="shared" si="1" ref="F172:F179">SUM(E172/D172)</f>
        <v>1.0501486350695026</v>
      </c>
    </row>
    <row r="173" spans="1:6" ht="13.5" thickBot="1">
      <c r="A173" s="306"/>
      <c r="B173" s="294" t="s">
        <v>877</v>
      </c>
      <c r="C173" s="315">
        <v>5000</v>
      </c>
      <c r="D173" s="315">
        <v>5000</v>
      </c>
      <c r="E173" s="315">
        <v>5000</v>
      </c>
      <c r="F173" s="967">
        <f t="shared" si="1"/>
        <v>1</v>
      </c>
    </row>
    <row r="174" spans="1:6" ht="13.5" thickBot="1">
      <c r="A174" s="306"/>
      <c r="B174" s="594" t="s">
        <v>176</v>
      </c>
      <c r="C174" s="595">
        <f>SUM(C172:C173)</f>
        <v>99634</v>
      </c>
      <c r="D174" s="595">
        <f>SUM(D172:D173)</f>
        <v>100536</v>
      </c>
      <c r="E174" s="595">
        <f>SUM(E172:E173)</f>
        <v>105327</v>
      </c>
      <c r="F174" s="952">
        <f t="shared" si="1"/>
        <v>1.0476545714967773</v>
      </c>
    </row>
    <row r="175" spans="1:6" ht="13.5" thickBot="1">
      <c r="A175" s="306"/>
      <c r="B175" s="941" t="s">
        <v>360</v>
      </c>
      <c r="C175" s="595"/>
      <c r="D175" s="595"/>
      <c r="E175" s="595"/>
      <c r="F175" s="968"/>
    </row>
    <row r="176" spans="1:6" ht="15.75" thickBot="1">
      <c r="A176" s="306"/>
      <c r="B176" s="300" t="s">
        <v>230</v>
      </c>
      <c r="C176" s="320">
        <f>SUM(C170+C171+C174)</f>
        <v>106025</v>
      </c>
      <c r="D176" s="320">
        <f>SUM(D170+D171+D174)</f>
        <v>107913</v>
      </c>
      <c r="E176" s="320">
        <f>SUM(E170+E171+E174)</f>
        <v>113733</v>
      </c>
      <c r="F176" s="969">
        <f t="shared" si="1"/>
        <v>1.0539323343804732</v>
      </c>
    </row>
    <row r="177" spans="1:6" ht="12.75">
      <c r="A177" s="305"/>
      <c r="B177" s="295" t="s">
        <v>879</v>
      </c>
      <c r="C177" s="274">
        <v>54651</v>
      </c>
      <c r="D177" s="274">
        <v>55703</v>
      </c>
      <c r="E177" s="274">
        <v>59474</v>
      </c>
      <c r="F177" s="496">
        <f t="shared" si="1"/>
        <v>1.0676983286358006</v>
      </c>
    </row>
    <row r="178" spans="1:6" ht="12.75">
      <c r="A178" s="305"/>
      <c r="B178" s="295" t="s">
        <v>880</v>
      </c>
      <c r="C178" s="274">
        <v>14307</v>
      </c>
      <c r="D178" s="274">
        <v>14590</v>
      </c>
      <c r="E178" s="274">
        <v>15610</v>
      </c>
      <c r="F178" s="496">
        <f t="shared" si="1"/>
        <v>1.069910897875257</v>
      </c>
    </row>
    <row r="179" spans="1:6" ht="12.75">
      <c r="A179" s="305"/>
      <c r="B179" s="295" t="s">
        <v>881</v>
      </c>
      <c r="C179" s="274">
        <v>37067</v>
      </c>
      <c r="D179" s="274">
        <v>37620</v>
      </c>
      <c r="E179" s="274">
        <v>38649</v>
      </c>
      <c r="F179" s="496">
        <f t="shared" si="1"/>
        <v>1.0273524720893141</v>
      </c>
    </row>
    <row r="180" spans="1:6" ht="12.75">
      <c r="A180" s="305"/>
      <c r="B180" s="295" t="s">
        <v>882</v>
      </c>
      <c r="C180" s="274"/>
      <c r="D180" s="274"/>
      <c r="E180" s="274"/>
      <c r="F180" s="496"/>
    </row>
    <row r="181" spans="1:6" ht="13.5" thickBot="1">
      <c r="A181" s="305"/>
      <c r="B181" s="297" t="s">
        <v>883</v>
      </c>
      <c r="C181" s="315"/>
      <c r="D181" s="315"/>
      <c r="E181" s="315"/>
      <c r="F181" s="967"/>
    </row>
    <row r="182" spans="1:6" ht="13.5" thickBot="1">
      <c r="A182" s="305"/>
      <c r="B182" s="296" t="s">
        <v>175</v>
      </c>
      <c r="C182" s="319">
        <f>SUM(C177:C181)</f>
        <v>106025</v>
      </c>
      <c r="D182" s="319">
        <f>SUM(D177:D181)</f>
        <v>107913</v>
      </c>
      <c r="E182" s="319">
        <f>SUM(E177:E181)</f>
        <v>113733</v>
      </c>
      <c r="F182" s="952">
        <f>SUM(E182/D182)</f>
        <v>1.0539323343804732</v>
      </c>
    </row>
    <row r="183" spans="1:6" ht="12.75">
      <c r="A183" s="305"/>
      <c r="B183" s="295" t="s">
        <v>884</v>
      </c>
      <c r="C183" s="274"/>
      <c r="D183" s="274"/>
      <c r="E183" s="274"/>
      <c r="F183" s="496"/>
    </row>
    <row r="184" spans="1:6" ht="12.75">
      <c r="A184" s="305"/>
      <c r="B184" s="295" t="s">
        <v>885</v>
      </c>
      <c r="C184" s="274"/>
      <c r="D184" s="274"/>
      <c r="E184" s="274"/>
      <c r="F184" s="496"/>
    </row>
    <row r="185" spans="1:6" ht="13.5" thickBot="1">
      <c r="A185" s="305"/>
      <c r="B185" s="298" t="s">
        <v>890</v>
      </c>
      <c r="C185" s="315"/>
      <c r="D185" s="315"/>
      <c r="E185" s="315"/>
      <c r="F185" s="967"/>
    </row>
    <row r="186" spans="1:6" ht="13.5" thickBot="1">
      <c r="A186" s="305"/>
      <c r="B186" s="299" t="s">
        <v>195</v>
      </c>
      <c r="C186" s="314"/>
      <c r="D186" s="314"/>
      <c r="E186" s="314"/>
      <c r="F186" s="968"/>
    </row>
    <row r="187" spans="1:6" ht="13.5" thickBot="1">
      <c r="A187" s="305"/>
      <c r="B187" s="943" t="s">
        <v>599</v>
      </c>
      <c r="C187" s="314"/>
      <c r="D187" s="314"/>
      <c r="E187" s="314"/>
      <c r="F187" s="968"/>
    </row>
    <row r="188" spans="1:6" ht="15.75" thickBot="1">
      <c r="A188" s="307"/>
      <c r="B188" s="301" t="s">
        <v>545</v>
      </c>
      <c r="C188" s="320">
        <f>SUM(C182+C186)</f>
        <v>106025</v>
      </c>
      <c r="D188" s="320">
        <f>SUM(D182+D186)</f>
        <v>107913</v>
      </c>
      <c r="E188" s="320">
        <f>SUM(E182+E186)</f>
        <v>113733</v>
      </c>
      <c r="F188" s="969">
        <f>SUM(E188/D188)</f>
        <v>1.0539323343804732</v>
      </c>
    </row>
    <row r="189" spans="1:6" ht="15">
      <c r="A189" s="311">
        <v>2335</v>
      </c>
      <c r="B189" s="309" t="s">
        <v>896</v>
      </c>
      <c r="C189" s="274"/>
      <c r="D189" s="274"/>
      <c r="E189" s="274"/>
      <c r="F189" s="496"/>
    </row>
    <row r="190" spans="1:6" ht="12.75">
      <c r="A190" s="306"/>
      <c r="B190" s="54" t="s">
        <v>866</v>
      </c>
      <c r="C190" s="274"/>
      <c r="D190" s="274"/>
      <c r="E190" s="274"/>
      <c r="F190" s="496"/>
    </row>
    <row r="191" spans="1:6" ht="12.75">
      <c r="A191" s="306"/>
      <c r="B191" s="54" t="s">
        <v>373</v>
      </c>
      <c r="C191" s="274"/>
      <c r="D191" s="274"/>
      <c r="E191" s="274">
        <v>466</v>
      </c>
      <c r="F191" s="496"/>
    </row>
    <row r="192" spans="1:6" ht="12.75">
      <c r="A192" s="306"/>
      <c r="B192" s="54" t="s">
        <v>867</v>
      </c>
      <c r="C192" s="274"/>
      <c r="D192" s="274"/>
      <c r="E192" s="274"/>
      <c r="F192" s="496"/>
    </row>
    <row r="193" spans="1:6" ht="12.75">
      <c r="A193" s="306"/>
      <c r="B193" s="54" t="s">
        <v>868</v>
      </c>
      <c r="C193" s="274"/>
      <c r="D193" s="274"/>
      <c r="E193" s="274"/>
      <c r="F193" s="496"/>
    </row>
    <row r="194" spans="1:6" ht="12.75">
      <c r="A194" s="306"/>
      <c r="B194" s="54" t="s">
        <v>870</v>
      </c>
      <c r="C194" s="274">
        <v>4829</v>
      </c>
      <c r="D194" s="274">
        <v>4829</v>
      </c>
      <c r="E194" s="274">
        <v>4829</v>
      </c>
      <c r="F194" s="496">
        <f>SUM(E194/D194)</f>
        <v>1</v>
      </c>
    </row>
    <row r="195" spans="1:6" ht="12.75">
      <c r="A195" s="306"/>
      <c r="B195" s="54" t="s">
        <v>372</v>
      </c>
      <c r="C195" s="274"/>
      <c r="D195" s="274"/>
      <c r="E195" s="274">
        <v>42</v>
      </c>
      <c r="F195" s="496"/>
    </row>
    <row r="196" spans="1:6" ht="12.75">
      <c r="A196" s="306"/>
      <c r="B196" s="54" t="s">
        <v>871</v>
      </c>
      <c r="C196" s="274">
        <v>1251</v>
      </c>
      <c r="D196" s="274">
        <v>1251</v>
      </c>
      <c r="E196" s="274">
        <v>1251</v>
      </c>
      <c r="F196" s="496">
        <f>SUM(E196/D196)</f>
        <v>1</v>
      </c>
    </row>
    <row r="197" spans="1:6" ht="13.5" thickBot="1">
      <c r="A197" s="306"/>
      <c r="B197" s="59" t="s">
        <v>875</v>
      </c>
      <c r="C197" s="315"/>
      <c r="D197" s="315"/>
      <c r="E197" s="315"/>
      <c r="F197" s="967"/>
    </row>
    <row r="198" spans="1:6" ht="13.5" thickBot="1">
      <c r="A198" s="306"/>
      <c r="B198" s="223" t="s">
        <v>865</v>
      </c>
      <c r="C198" s="319">
        <f>SUM(C190:C197)</f>
        <v>6080</v>
      </c>
      <c r="D198" s="319">
        <f>SUM(D190:D197)</f>
        <v>6080</v>
      </c>
      <c r="E198" s="319">
        <f>SUM(E190:E197)</f>
        <v>6588</v>
      </c>
      <c r="F198" s="952">
        <f>SUM(E198/D198)</f>
        <v>1.0835526315789474</v>
      </c>
    </row>
    <row r="199" spans="1:6" ht="13.5" thickBot="1">
      <c r="A199" s="306"/>
      <c r="B199" s="56" t="s">
        <v>228</v>
      </c>
      <c r="C199" s="276"/>
      <c r="D199" s="276"/>
      <c r="E199" s="276">
        <v>160</v>
      </c>
      <c r="F199" s="968"/>
    </row>
    <row r="200" spans="1:6" ht="13.5" thickBot="1">
      <c r="A200" s="306"/>
      <c r="B200" s="174" t="s">
        <v>205</v>
      </c>
      <c r="C200" s="276"/>
      <c r="D200" s="276">
        <v>2585</v>
      </c>
      <c r="E200" s="276">
        <v>2585</v>
      </c>
      <c r="F200" s="952">
        <f>SUM(E200/D200)</f>
        <v>1</v>
      </c>
    </row>
    <row r="201" spans="1:6" ht="13.5" thickBot="1">
      <c r="A201" s="306"/>
      <c r="B201" s="590" t="s">
        <v>202</v>
      </c>
      <c r="C201" s="591">
        <f>SUM(C199+C198+C200)</f>
        <v>6080</v>
      </c>
      <c r="D201" s="591">
        <f>SUM(D199+D198+D200)</f>
        <v>8665</v>
      </c>
      <c r="E201" s="591">
        <f>SUM(E199+E198+E200)</f>
        <v>9333</v>
      </c>
      <c r="F201" s="952">
        <f>SUM(E201/D201)</f>
        <v>1.0770917484131564</v>
      </c>
    </row>
    <row r="202" spans="1:6" ht="13.5" thickBot="1">
      <c r="A202" s="306"/>
      <c r="B202" s="592" t="s">
        <v>208</v>
      </c>
      <c r="C202" s="593"/>
      <c r="D202" s="593"/>
      <c r="E202" s="593"/>
      <c r="F202" s="968"/>
    </row>
    <row r="203" spans="1:6" ht="12.75">
      <c r="A203" s="306"/>
      <c r="B203" s="54" t="s">
        <v>876</v>
      </c>
      <c r="C203" s="274">
        <v>48566</v>
      </c>
      <c r="D203" s="274">
        <v>49050</v>
      </c>
      <c r="E203" s="274">
        <v>52054</v>
      </c>
      <c r="F203" s="496">
        <f aca="true" t="shared" si="2" ref="F203:F209">SUM(E203/D203)</f>
        <v>1.0612436289500509</v>
      </c>
    </row>
    <row r="204" spans="1:6" ht="13.5" thickBot="1">
      <c r="A204" s="306"/>
      <c r="B204" s="294" t="s">
        <v>877</v>
      </c>
      <c r="C204" s="315">
        <v>2615</v>
      </c>
      <c r="D204" s="315">
        <v>2615</v>
      </c>
      <c r="E204" s="315">
        <v>2615</v>
      </c>
      <c r="F204" s="967">
        <f t="shared" si="2"/>
        <v>1</v>
      </c>
    </row>
    <row r="205" spans="1:6" ht="13.5" thickBot="1">
      <c r="A205" s="306"/>
      <c r="B205" s="594" t="s">
        <v>176</v>
      </c>
      <c r="C205" s="595">
        <f>SUM(C203:C204)</f>
        <v>51181</v>
      </c>
      <c r="D205" s="595">
        <f>SUM(D203:D204)</f>
        <v>51665</v>
      </c>
      <c r="E205" s="595">
        <f>SUM(E203:E204)</f>
        <v>54669</v>
      </c>
      <c r="F205" s="952">
        <f t="shared" si="2"/>
        <v>1.0581438110906805</v>
      </c>
    </row>
    <row r="206" spans="1:6" ht="15.75" thickBot="1">
      <c r="A206" s="306"/>
      <c r="B206" s="300" t="s">
        <v>230</v>
      </c>
      <c r="C206" s="320">
        <f>SUM(C201+C202+C205)</f>
        <v>57261</v>
      </c>
      <c r="D206" s="320">
        <f>SUM(D201+D202+D205)</f>
        <v>60330</v>
      </c>
      <c r="E206" s="320">
        <f>SUM(E201+E202+E205)</f>
        <v>64002</v>
      </c>
      <c r="F206" s="969">
        <f t="shared" si="2"/>
        <v>1.0608652411735455</v>
      </c>
    </row>
    <row r="207" spans="1:6" ht="12.75">
      <c r="A207" s="305"/>
      <c r="B207" s="295" t="s">
        <v>879</v>
      </c>
      <c r="C207" s="274">
        <v>30837</v>
      </c>
      <c r="D207" s="274">
        <v>31588</v>
      </c>
      <c r="E207" s="274">
        <v>33953</v>
      </c>
      <c r="F207" s="496">
        <f t="shared" si="2"/>
        <v>1.0748702038748892</v>
      </c>
    </row>
    <row r="208" spans="1:6" ht="12.75">
      <c r="A208" s="305"/>
      <c r="B208" s="295" t="s">
        <v>880</v>
      </c>
      <c r="C208" s="274">
        <v>8148</v>
      </c>
      <c r="D208" s="274">
        <v>8342</v>
      </c>
      <c r="E208" s="274">
        <v>8981</v>
      </c>
      <c r="F208" s="496">
        <f t="shared" si="2"/>
        <v>1.076600335650923</v>
      </c>
    </row>
    <row r="209" spans="1:6" ht="12.75">
      <c r="A209" s="305"/>
      <c r="B209" s="295" t="s">
        <v>881</v>
      </c>
      <c r="C209" s="274">
        <v>18276</v>
      </c>
      <c r="D209" s="274">
        <v>20400</v>
      </c>
      <c r="E209" s="274">
        <v>21068</v>
      </c>
      <c r="F209" s="496">
        <f t="shared" si="2"/>
        <v>1.0327450980392157</v>
      </c>
    </row>
    <row r="210" spans="1:6" ht="12.75">
      <c r="A210" s="305"/>
      <c r="B210" s="295" t="s">
        <v>882</v>
      </c>
      <c r="C210" s="274"/>
      <c r="D210" s="274"/>
      <c r="E210" s="274"/>
      <c r="F210" s="496"/>
    </row>
    <row r="211" spans="1:6" ht="13.5" thickBot="1">
      <c r="A211" s="305"/>
      <c r="B211" s="297" t="s">
        <v>883</v>
      </c>
      <c r="C211" s="315"/>
      <c r="D211" s="315"/>
      <c r="E211" s="315"/>
      <c r="F211" s="967"/>
    </row>
    <row r="212" spans="1:6" ht="13.5" thickBot="1">
      <c r="A212" s="305"/>
      <c r="B212" s="296" t="s">
        <v>175</v>
      </c>
      <c r="C212" s="319">
        <f>SUM(C207:C211)</f>
        <v>57261</v>
      </c>
      <c r="D212" s="319">
        <f>SUM(D207:D211)</f>
        <v>60330</v>
      </c>
      <c r="E212" s="319">
        <f>SUM(E207:E211)</f>
        <v>64002</v>
      </c>
      <c r="F212" s="952">
        <f>SUM(E212/D212)</f>
        <v>1.0608652411735455</v>
      </c>
    </row>
    <row r="213" spans="1:6" ht="12.75">
      <c r="A213" s="305"/>
      <c r="B213" s="295" t="s">
        <v>884</v>
      </c>
      <c r="C213" s="274"/>
      <c r="D213" s="274"/>
      <c r="E213" s="274"/>
      <c r="F213" s="496"/>
    </row>
    <row r="214" spans="1:6" ht="12.75">
      <c r="A214" s="305"/>
      <c r="B214" s="295" t="s">
        <v>885</v>
      </c>
      <c r="C214" s="274"/>
      <c r="D214" s="274"/>
      <c r="E214" s="274"/>
      <c r="F214" s="496"/>
    </row>
    <row r="215" spans="1:6" ht="13.5" thickBot="1">
      <c r="A215" s="305"/>
      <c r="B215" s="298" t="s">
        <v>890</v>
      </c>
      <c r="C215" s="315"/>
      <c r="D215" s="315"/>
      <c r="E215" s="315"/>
      <c r="F215" s="967"/>
    </row>
    <row r="216" spans="1:6" ht="13.5" thickBot="1">
      <c r="A216" s="305"/>
      <c r="B216" s="299" t="s">
        <v>195</v>
      </c>
      <c r="C216" s="314"/>
      <c r="D216" s="314"/>
      <c r="E216" s="314"/>
      <c r="F216" s="968"/>
    </row>
    <row r="217" spans="1:6" ht="13.5" thickBot="1">
      <c r="A217" s="305"/>
      <c r="B217" s="943" t="s">
        <v>599</v>
      </c>
      <c r="C217" s="314"/>
      <c r="D217" s="314"/>
      <c r="E217" s="314"/>
      <c r="F217" s="968"/>
    </row>
    <row r="218" spans="1:6" ht="15.75" thickBot="1">
      <c r="A218" s="307"/>
      <c r="B218" s="301" t="s">
        <v>545</v>
      </c>
      <c r="C218" s="320">
        <f>SUM(C212+C216)</f>
        <v>57261</v>
      </c>
      <c r="D218" s="320">
        <f>SUM(D212+D216)</f>
        <v>60330</v>
      </c>
      <c r="E218" s="320">
        <f>SUM(E212+E216)</f>
        <v>64002</v>
      </c>
      <c r="F218" s="969">
        <f>SUM(E218/D218)</f>
        <v>1.0608652411735455</v>
      </c>
    </row>
    <row r="219" spans="1:6" ht="15">
      <c r="A219" s="308">
        <v>2345</v>
      </c>
      <c r="B219" s="312" t="s">
        <v>897</v>
      </c>
      <c r="C219" s="274"/>
      <c r="D219" s="274"/>
      <c r="E219" s="274"/>
      <c r="F219" s="496"/>
    </row>
    <row r="220" spans="1:6" ht="12.75">
      <c r="A220" s="306"/>
      <c r="B220" s="54" t="s">
        <v>866</v>
      </c>
      <c r="C220" s="274"/>
      <c r="D220" s="274"/>
      <c r="E220" s="274"/>
      <c r="F220" s="496"/>
    </row>
    <row r="221" spans="1:6" ht="12.75">
      <c r="A221" s="306"/>
      <c r="B221" s="54" t="s">
        <v>373</v>
      </c>
      <c r="C221" s="274"/>
      <c r="D221" s="274"/>
      <c r="E221" s="274">
        <v>418</v>
      </c>
      <c r="F221" s="496"/>
    </row>
    <row r="222" spans="1:6" ht="12.75">
      <c r="A222" s="306"/>
      <c r="B222" s="54" t="s">
        <v>867</v>
      </c>
      <c r="C222" s="274"/>
      <c r="D222" s="274"/>
      <c r="E222" s="274"/>
      <c r="F222" s="496"/>
    </row>
    <row r="223" spans="1:6" ht="12.75">
      <c r="A223" s="306"/>
      <c r="B223" s="54" t="s">
        <v>868</v>
      </c>
      <c r="C223" s="274"/>
      <c r="D223" s="274"/>
      <c r="E223" s="274"/>
      <c r="F223" s="496"/>
    </row>
    <row r="224" spans="1:6" ht="12.75">
      <c r="A224" s="306"/>
      <c r="B224" s="54" t="s">
        <v>870</v>
      </c>
      <c r="C224" s="274">
        <v>5004</v>
      </c>
      <c r="D224" s="274">
        <v>5004</v>
      </c>
      <c r="E224" s="274">
        <v>5004</v>
      </c>
      <c r="F224" s="496">
        <f>SUM(E224/D224)</f>
        <v>1</v>
      </c>
    </row>
    <row r="225" spans="1:6" ht="12.75">
      <c r="A225" s="306"/>
      <c r="B225" s="54" t="s">
        <v>372</v>
      </c>
      <c r="C225" s="274"/>
      <c r="D225" s="274"/>
      <c r="E225" s="274">
        <v>9</v>
      </c>
      <c r="F225" s="496"/>
    </row>
    <row r="226" spans="1:6" ht="12.75">
      <c r="A226" s="306"/>
      <c r="B226" s="54" t="s">
        <v>871</v>
      </c>
      <c r="C226" s="274">
        <v>1312</v>
      </c>
      <c r="D226" s="274">
        <v>1312</v>
      </c>
      <c r="E226" s="274">
        <v>1312</v>
      </c>
      <c r="F226" s="496">
        <f>SUM(E226/D226)</f>
        <v>1</v>
      </c>
    </row>
    <row r="227" spans="1:6" ht="13.5" thickBot="1">
      <c r="A227" s="306"/>
      <c r="B227" s="59" t="s">
        <v>875</v>
      </c>
      <c r="C227" s="315"/>
      <c r="D227" s="315"/>
      <c r="E227" s="315"/>
      <c r="F227" s="967"/>
    </row>
    <row r="228" spans="1:6" ht="13.5" thickBot="1">
      <c r="A228" s="306"/>
      <c r="B228" s="223" t="s">
        <v>865</v>
      </c>
      <c r="C228" s="319">
        <f>SUM(C220:C227)</f>
        <v>6316</v>
      </c>
      <c r="D228" s="319">
        <f>SUM(D220:D227)</f>
        <v>6316</v>
      </c>
      <c r="E228" s="319">
        <f>SUM(E220:E227)</f>
        <v>6743</v>
      </c>
      <c r="F228" s="952">
        <f>SUM(E228/D228)</f>
        <v>1.0676060797973401</v>
      </c>
    </row>
    <row r="229" spans="1:6" ht="13.5" thickBot="1">
      <c r="A229" s="306"/>
      <c r="B229" s="56" t="s">
        <v>228</v>
      </c>
      <c r="C229" s="276"/>
      <c r="D229" s="276"/>
      <c r="E229" s="276">
        <v>170</v>
      </c>
      <c r="F229" s="968"/>
    </row>
    <row r="230" spans="1:6" ht="13.5" thickBot="1">
      <c r="A230" s="306"/>
      <c r="B230" s="174" t="s">
        <v>205</v>
      </c>
      <c r="C230" s="276"/>
      <c r="D230" s="276">
        <v>2143</v>
      </c>
      <c r="E230" s="276">
        <v>2143</v>
      </c>
      <c r="F230" s="952">
        <f>SUM(E230/D230)</f>
        <v>1</v>
      </c>
    </row>
    <row r="231" spans="1:6" ht="13.5" thickBot="1">
      <c r="A231" s="306"/>
      <c r="B231" s="590" t="s">
        <v>202</v>
      </c>
      <c r="C231" s="591">
        <f>SUM(C229+C228+C230)</f>
        <v>6316</v>
      </c>
      <c r="D231" s="591">
        <f>SUM(D229+D228+D230)</f>
        <v>8459</v>
      </c>
      <c r="E231" s="591">
        <f>SUM(E229+E228+E230)</f>
        <v>9056</v>
      </c>
      <c r="F231" s="952">
        <f>SUM(E231/D231)</f>
        <v>1.0705757181699964</v>
      </c>
    </row>
    <row r="232" spans="1:6" ht="13.5" thickBot="1">
      <c r="A232" s="306"/>
      <c r="B232" s="592" t="s">
        <v>208</v>
      </c>
      <c r="C232" s="593"/>
      <c r="D232" s="593"/>
      <c r="E232" s="593"/>
      <c r="F232" s="968"/>
    </row>
    <row r="233" spans="1:6" ht="12.75">
      <c r="A233" s="306"/>
      <c r="B233" s="54" t="s">
        <v>876</v>
      </c>
      <c r="C233" s="274">
        <v>47971</v>
      </c>
      <c r="D233" s="274">
        <v>48516</v>
      </c>
      <c r="E233" s="274">
        <v>51837</v>
      </c>
      <c r="F233" s="496">
        <f aca="true" t="shared" si="3" ref="F233:F239">SUM(E233/D233)</f>
        <v>1.0684516448182042</v>
      </c>
    </row>
    <row r="234" spans="1:6" ht="13.5" thickBot="1">
      <c r="A234" s="306"/>
      <c r="B234" s="294" t="s">
        <v>877</v>
      </c>
      <c r="C234" s="315">
        <v>2129</v>
      </c>
      <c r="D234" s="315">
        <v>2129</v>
      </c>
      <c r="E234" s="315">
        <v>2129</v>
      </c>
      <c r="F234" s="967">
        <f t="shared" si="3"/>
        <v>1</v>
      </c>
    </row>
    <row r="235" spans="1:6" ht="13.5" thickBot="1">
      <c r="A235" s="306"/>
      <c r="B235" s="594" t="s">
        <v>176</v>
      </c>
      <c r="C235" s="595">
        <f>SUM(C233:C234)</f>
        <v>50100</v>
      </c>
      <c r="D235" s="595">
        <f>SUM(D233:D234)</f>
        <v>50645</v>
      </c>
      <c r="E235" s="595">
        <f>SUM(E233:E234)</f>
        <v>53966</v>
      </c>
      <c r="F235" s="952">
        <f t="shared" si="3"/>
        <v>1.0655740941850134</v>
      </c>
    </row>
    <row r="236" spans="1:6" ht="15.75" thickBot="1">
      <c r="A236" s="306"/>
      <c r="B236" s="300" t="s">
        <v>230</v>
      </c>
      <c r="C236" s="320">
        <f>SUM(C231+C232+C235)</f>
        <v>56416</v>
      </c>
      <c r="D236" s="320">
        <f>SUM(D231+D232+D235)</f>
        <v>59104</v>
      </c>
      <c r="E236" s="320">
        <f>SUM(E231+E232+E235)</f>
        <v>63022</v>
      </c>
      <c r="F236" s="969">
        <f t="shared" si="3"/>
        <v>1.0662899296155928</v>
      </c>
    </row>
    <row r="237" spans="1:6" ht="12.75">
      <c r="A237" s="305"/>
      <c r="B237" s="295" t="s">
        <v>879</v>
      </c>
      <c r="C237" s="274">
        <v>31076</v>
      </c>
      <c r="D237" s="274">
        <v>31820</v>
      </c>
      <c r="E237" s="274">
        <v>34436</v>
      </c>
      <c r="F237" s="496">
        <f t="shared" si="3"/>
        <v>1.0822124450031427</v>
      </c>
    </row>
    <row r="238" spans="1:6" ht="12.75">
      <c r="A238" s="305"/>
      <c r="B238" s="295" t="s">
        <v>880</v>
      </c>
      <c r="C238" s="274">
        <v>8368</v>
      </c>
      <c r="D238" s="274">
        <v>8569</v>
      </c>
      <c r="E238" s="274">
        <v>9274</v>
      </c>
      <c r="F238" s="496">
        <f t="shared" si="3"/>
        <v>1.0822733107713853</v>
      </c>
    </row>
    <row r="239" spans="1:6" ht="12.75">
      <c r="A239" s="305"/>
      <c r="B239" s="295" t="s">
        <v>881</v>
      </c>
      <c r="C239" s="274">
        <v>16972</v>
      </c>
      <c r="D239" s="274">
        <v>18715</v>
      </c>
      <c r="E239" s="274">
        <v>19312</v>
      </c>
      <c r="F239" s="496">
        <f t="shared" si="3"/>
        <v>1.0318995458188618</v>
      </c>
    </row>
    <row r="240" spans="1:6" ht="12.75">
      <c r="A240" s="305"/>
      <c r="B240" s="295" t="s">
        <v>882</v>
      </c>
      <c r="C240" s="274"/>
      <c r="D240" s="274"/>
      <c r="E240" s="274"/>
      <c r="F240" s="496"/>
    </row>
    <row r="241" spans="1:6" ht="13.5" thickBot="1">
      <c r="A241" s="305"/>
      <c r="B241" s="297" t="s">
        <v>883</v>
      </c>
      <c r="C241" s="315"/>
      <c r="D241" s="315"/>
      <c r="E241" s="315"/>
      <c r="F241" s="967"/>
    </row>
    <row r="242" spans="1:6" ht="13.5" thickBot="1">
      <c r="A242" s="305"/>
      <c r="B242" s="296" t="s">
        <v>175</v>
      </c>
      <c r="C242" s="319">
        <f>SUM(C237:C241)</f>
        <v>56416</v>
      </c>
      <c r="D242" s="319">
        <f>SUM(D237:D241)</f>
        <v>59104</v>
      </c>
      <c r="E242" s="319">
        <f>SUM(E237:E241)</f>
        <v>63022</v>
      </c>
      <c r="F242" s="952">
        <f>SUM(E242/D242)</f>
        <v>1.0662899296155928</v>
      </c>
    </row>
    <row r="243" spans="1:6" ht="12.75">
      <c r="A243" s="305"/>
      <c r="B243" s="295" t="s">
        <v>884</v>
      </c>
      <c r="C243" s="274"/>
      <c r="D243" s="274"/>
      <c r="E243" s="274"/>
      <c r="F243" s="496"/>
    </row>
    <row r="244" spans="1:6" ht="12.75">
      <c r="A244" s="305"/>
      <c r="B244" s="295" t="s">
        <v>885</v>
      </c>
      <c r="C244" s="274"/>
      <c r="D244" s="274"/>
      <c r="E244" s="274"/>
      <c r="F244" s="496"/>
    </row>
    <row r="245" spans="1:6" ht="13.5" thickBot="1">
      <c r="A245" s="305"/>
      <c r="B245" s="298" t="s">
        <v>890</v>
      </c>
      <c r="C245" s="315"/>
      <c r="D245" s="315"/>
      <c r="E245" s="315"/>
      <c r="F245" s="967"/>
    </row>
    <row r="246" spans="1:6" ht="13.5" thickBot="1">
      <c r="A246" s="305"/>
      <c r="B246" s="299" t="s">
        <v>195</v>
      </c>
      <c r="C246" s="314"/>
      <c r="D246" s="314"/>
      <c r="E246" s="314"/>
      <c r="F246" s="968"/>
    </row>
    <row r="247" spans="1:6" ht="13.5" thickBot="1">
      <c r="A247" s="305"/>
      <c r="B247" s="943" t="s">
        <v>599</v>
      </c>
      <c r="C247" s="314"/>
      <c r="D247" s="314"/>
      <c r="E247" s="314"/>
      <c r="F247" s="968"/>
    </row>
    <row r="248" spans="1:6" ht="15.75" thickBot="1">
      <c r="A248" s="307"/>
      <c r="B248" s="301" t="s">
        <v>545</v>
      </c>
      <c r="C248" s="320">
        <f>SUM(C242+C246)</f>
        <v>56416</v>
      </c>
      <c r="D248" s="320">
        <f>SUM(D242+D246)</f>
        <v>59104</v>
      </c>
      <c r="E248" s="320">
        <f>SUM(E242+E246)</f>
        <v>63022</v>
      </c>
      <c r="F248" s="969">
        <f>SUM(E248/D248)</f>
        <v>1.0662899296155928</v>
      </c>
    </row>
    <row r="249" spans="1:6" ht="15">
      <c r="A249" s="308">
        <v>2360</v>
      </c>
      <c r="B249" s="310" t="s">
        <v>898</v>
      </c>
      <c r="C249" s="274"/>
      <c r="D249" s="274"/>
      <c r="E249" s="274"/>
      <c r="F249" s="496"/>
    </row>
    <row r="250" spans="1:6" ht="12.75">
      <c r="A250" s="306"/>
      <c r="B250" s="54" t="s">
        <v>866</v>
      </c>
      <c r="C250" s="274"/>
      <c r="D250" s="274"/>
      <c r="E250" s="274"/>
      <c r="F250" s="496"/>
    </row>
    <row r="251" spans="1:6" ht="12.75">
      <c r="A251" s="306"/>
      <c r="B251" s="54" t="s">
        <v>373</v>
      </c>
      <c r="C251" s="274"/>
      <c r="D251" s="274"/>
      <c r="E251" s="274">
        <v>468</v>
      </c>
      <c r="F251" s="496"/>
    </row>
    <row r="252" spans="1:6" ht="12.75">
      <c r="A252" s="306"/>
      <c r="B252" s="54" t="s">
        <v>867</v>
      </c>
      <c r="C252" s="274"/>
      <c r="D252" s="274"/>
      <c r="E252" s="274"/>
      <c r="F252" s="496"/>
    </row>
    <row r="253" spans="1:6" ht="12.75">
      <c r="A253" s="306"/>
      <c r="B253" s="54" t="s">
        <v>868</v>
      </c>
      <c r="C253" s="274"/>
      <c r="D253" s="274"/>
      <c r="E253" s="274"/>
      <c r="F253" s="496"/>
    </row>
    <row r="254" spans="1:6" ht="12.75">
      <c r="A254" s="306"/>
      <c r="B254" s="54" t="s">
        <v>870</v>
      </c>
      <c r="C254" s="274">
        <v>4896</v>
      </c>
      <c r="D254" s="274">
        <v>4896</v>
      </c>
      <c r="E254" s="274">
        <v>4896</v>
      </c>
      <c r="F254" s="496">
        <f>SUM(E254/D254)</f>
        <v>1</v>
      </c>
    </row>
    <row r="255" spans="1:6" ht="12.75">
      <c r="A255" s="306"/>
      <c r="B255" s="54" t="s">
        <v>372</v>
      </c>
      <c r="C255" s="274"/>
      <c r="D255" s="274"/>
      <c r="E255" s="274">
        <v>30</v>
      </c>
      <c r="F255" s="496"/>
    </row>
    <row r="256" spans="1:6" ht="12.75">
      <c r="A256" s="306"/>
      <c r="B256" s="54" t="s">
        <v>871</v>
      </c>
      <c r="C256" s="274">
        <v>1277</v>
      </c>
      <c r="D256" s="274">
        <v>1277</v>
      </c>
      <c r="E256" s="274">
        <v>1277</v>
      </c>
      <c r="F256" s="496">
        <f>SUM(E256/D256)</f>
        <v>1</v>
      </c>
    </row>
    <row r="257" spans="1:6" ht="13.5" thickBot="1">
      <c r="A257" s="306"/>
      <c r="B257" s="59" t="s">
        <v>875</v>
      </c>
      <c r="C257" s="315"/>
      <c r="D257" s="315"/>
      <c r="E257" s="315"/>
      <c r="F257" s="967"/>
    </row>
    <row r="258" spans="1:6" ht="13.5" thickBot="1">
      <c r="A258" s="306"/>
      <c r="B258" s="223" t="s">
        <v>865</v>
      </c>
      <c r="C258" s="319">
        <f>SUM(C250:C257)</f>
        <v>6173</v>
      </c>
      <c r="D258" s="319">
        <f>SUM(D250:D257)</f>
        <v>6173</v>
      </c>
      <c r="E258" s="319">
        <f>SUM(E250:E257)</f>
        <v>6671</v>
      </c>
      <c r="F258" s="952">
        <f>SUM(E258/D258)</f>
        <v>1.0806739024785355</v>
      </c>
    </row>
    <row r="259" spans="1:6" ht="13.5" thickBot="1">
      <c r="A259" s="306"/>
      <c r="B259" s="56" t="s">
        <v>228</v>
      </c>
      <c r="C259" s="276"/>
      <c r="D259" s="276"/>
      <c r="E259" s="276">
        <v>150</v>
      </c>
      <c r="F259" s="968"/>
    </row>
    <row r="260" spans="1:6" ht="13.5" thickBot="1">
      <c r="A260" s="306"/>
      <c r="B260" s="174" t="s">
        <v>205</v>
      </c>
      <c r="C260" s="276"/>
      <c r="D260" s="276">
        <v>2665</v>
      </c>
      <c r="E260" s="276">
        <v>2665</v>
      </c>
      <c r="F260" s="952">
        <f>SUM(E260/D260)</f>
        <v>1</v>
      </c>
    </row>
    <row r="261" spans="1:6" ht="13.5" thickBot="1">
      <c r="A261" s="306"/>
      <c r="B261" s="590" t="s">
        <v>202</v>
      </c>
      <c r="C261" s="591">
        <f>SUM(C259+C258+C260)</f>
        <v>6173</v>
      </c>
      <c r="D261" s="591">
        <f>SUM(D259+D258+D260)</f>
        <v>8838</v>
      </c>
      <c r="E261" s="591">
        <f>SUM(E259+E258+E260)</f>
        <v>9486</v>
      </c>
      <c r="F261" s="952">
        <f>SUM(E261/D261)</f>
        <v>1.0733197556008147</v>
      </c>
    </row>
    <row r="262" spans="1:6" ht="13.5" thickBot="1">
      <c r="A262" s="306"/>
      <c r="B262" s="592" t="s">
        <v>208</v>
      </c>
      <c r="C262" s="593"/>
      <c r="D262" s="593"/>
      <c r="E262" s="593"/>
      <c r="F262" s="968"/>
    </row>
    <row r="263" spans="1:6" ht="12.75">
      <c r="A263" s="306"/>
      <c r="B263" s="54" t="s">
        <v>876</v>
      </c>
      <c r="C263" s="274">
        <v>48825</v>
      </c>
      <c r="D263" s="274">
        <v>49233</v>
      </c>
      <c r="E263" s="274">
        <v>52040</v>
      </c>
      <c r="F263" s="496">
        <f aca="true" t="shared" si="4" ref="F263:F269">SUM(E263/D263)</f>
        <v>1.057014604025755</v>
      </c>
    </row>
    <row r="264" spans="1:6" ht="13.5" thickBot="1">
      <c r="A264" s="306"/>
      <c r="B264" s="294" t="s">
        <v>877</v>
      </c>
      <c r="C264" s="315">
        <v>2493</v>
      </c>
      <c r="D264" s="315">
        <v>2493</v>
      </c>
      <c r="E264" s="315">
        <v>2493</v>
      </c>
      <c r="F264" s="967">
        <f t="shared" si="4"/>
        <v>1</v>
      </c>
    </row>
    <row r="265" spans="1:6" ht="13.5" thickBot="1">
      <c r="A265" s="306"/>
      <c r="B265" s="594" t="s">
        <v>176</v>
      </c>
      <c r="C265" s="595">
        <f>SUM(C263:C264)</f>
        <v>51318</v>
      </c>
      <c r="D265" s="595">
        <f>SUM(D263:D264)</f>
        <v>51726</v>
      </c>
      <c r="E265" s="595">
        <f>SUM(E263:E264)</f>
        <v>54533</v>
      </c>
      <c r="F265" s="971">
        <f t="shared" si="4"/>
        <v>1.0542667130649963</v>
      </c>
    </row>
    <row r="266" spans="1:6" ht="15.75" thickBot="1">
      <c r="A266" s="306"/>
      <c r="B266" s="300" t="s">
        <v>230</v>
      </c>
      <c r="C266" s="320">
        <f>SUM(C261+C262+C265)</f>
        <v>57491</v>
      </c>
      <c r="D266" s="320">
        <f>SUM(D261+D262+D265)</f>
        <v>60564</v>
      </c>
      <c r="E266" s="320">
        <f>SUM(E261+E262+E265)</f>
        <v>64019</v>
      </c>
      <c r="F266" s="969">
        <f t="shared" si="4"/>
        <v>1.0570470906809326</v>
      </c>
    </row>
    <row r="267" spans="1:6" ht="12.75">
      <c r="A267" s="305"/>
      <c r="B267" s="295" t="s">
        <v>879</v>
      </c>
      <c r="C267" s="274">
        <v>31048</v>
      </c>
      <c r="D267" s="274">
        <v>31721</v>
      </c>
      <c r="E267" s="274">
        <v>33932</v>
      </c>
      <c r="F267" s="496">
        <f t="shared" si="4"/>
        <v>1.0697014596008954</v>
      </c>
    </row>
    <row r="268" spans="1:6" ht="12.75">
      <c r="A268" s="305"/>
      <c r="B268" s="295" t="s">
        <v>880</v>
      </c>
      <c r="C268" s="274">
        <v>8205</v>
      </c>
      <c r="D268" s="274">
        <v>8382</v>
      </c>
      <c r="E268" s="274">
        <v>8978</v>
      </c>
      <c r="F268" s="496">
        <f t="shared" si="4"/>
        <v>1.0711047482701026</v>
      </c>
    </row>
    <row r="269" spans="1:6" ht="12.75">
      <c r="A269" s="305"/>
      <c r="B269" s="295" t="s">
        <v>881</v>
      </c>
      <c r="C269" s="274">
        <v>18238</v>
      </c>
      <c r="D269" s="274">
        <v>20461</v>
      </c>
      <c r="E269" s="274">
        <v>21109</v>
      </c>
      <c r="F269" s="496">
        <f t="shared" si="4"/>
        <v>1.0316700063535507</v>
      </c>
    </row>
    <row r="270" spans="1:6" ht="12.75">
      <c r="A270" s="305"/>
      <c r="B270" s="295" t="s">
        <v>882</v>
      </c>
      <c r="C270" s="274"/>
      <c r="D270" s="274"/>
      <c r="E270" s="274"/>
      <c r="F270" s="496"/>
    </row>
    <row r="271" spans="1:6" ht="13.5" thickBot="1">
      <c r="A271" s="305"/>
      <c r="B271" s="297" t="s">
        <v>883</v>
      </c>
      <c r="C271" s="315"/>
      <c r="D271" s="315"/>
      <c r="E271" s="315"/>
      <c r="F271" s="967"/>
    </row>
    <row r="272" spans="1:6" ht="13.5" thickBot="1">
      <c r="A272" s="305"/>
      <c r="B272" s="296" t="s">
        <v>175</v>
      </c>
      <c r="C272" s="319">
        <f>SUM(C267:C271)</f>
        <v>57491</v>
      </c>
      <c r="D272" s="319">
        <f>SUM(D267:D271)</f>
        <v>60564</v>
      </c>
      <c r="E272" s="319">
        <f>SUM(E267:E271)</f>
        <v>64019</v>
      </c>
      <c r="F272" s="952">
        <f>SUM(E272/D272)</f>
        <v>1.0570470906809326</v>
      </c>
    </row>
    <row r="273" spans="1:6" ht="12.75">
      <c r="A273" s="305"/>
      <c r="B273" s="295" t="s">
        <v>884</v>
      </c>
      <c r="C273" s="274"/>
      <c r="D273" s="274"/>
      <c r="E273" s="274"/>
      <c r="F273" s="496"/>
    </row>
    <row r="274" spans="1:6" ht="12.75">
      <c r="A274" s="305"/>
      <c r="B274" s="295" t="s">
        <v>885</v>
      </c>
      <c r="C274" s="274"/>
      <c r="D274" s="274"/>
      <c r="E274" s="274"/>
      <c r="F274" s="496"/>
    </row>
    <row r="275" spans="1:6" ht="13.5" thickBot="1">
      <c r="A275" s="305"/>
      <c r="B275" s="298" t="s">
        <v>890</v>
      </c>
      <c r="C275" s="315"/>
      <c r="D275" s="315"/>
      <c r="E275" s="315"/>
      <c r="F275" s="967"/>
    </row>
    <row r="276" spans="1:6" ht="13.5" thickBot="1">
      <c r="A276" s="305"/>
      <c r="B276" s="299" t="s">
        <v>195</v>
      </c>
      <c r="C276" s="314"/>
      <c r="D276" s="314"/>
      <c r="E276" s="314"/>
      <c r="F276" s="968"/>
    </row>
    <row r="277" spans="1:6" ht="13.5" thickBot="1">
      <c r="A277" s="305"/>
      <c r="B277" s="943" t="s">
        <v>599</v>
      </c>
      <c r="C277" s="314"/>
      <c r="D277" s="314"/>
      <c r="E277" s="314"/>
      <c r="F277" s="968"/>
    </row>
    <row r="278" spans="1:6" ht="15.75" thickBot="1">
      <c r="A278" s="307"/>
      <c r="B278" s="301" t="s">
        <v>545</v>
      </c>
      <c r="C278" s="320">
        <f>SUM(C272+C276)</f>
        <v>57491</v>
      </c>
      <c r="D278" s="320">
        <f>SUM(D272+D276)</f>
        <v>60564</v>
      </c>
      <c r="E278" s="320">
        <f>SUM(E272+E276)</f>
        <v>64019</v>
      </c>
      <c r="F278" s="969">
        <f>SUM(E278/D278)</f>
        <v>1.0570470906809326</v>
      </c>
    </row>
    <row r="279" spans="1:6" ht="15">
      <c r="A279" s="310">
        <v>2499</v>
      </c>
      <c r="B279" s="309" t="s">
        <v>899</v>
      </c>
      <c r="C279" s="317"/>
      <c r="D279" s="317"/>
      <c r="E279" s="317"/>
      <c r="F279" s="496"/>
    </row>
    <row r="280" spans="1:6" ht="12.75">
      <c r="A280" s="306"/>
      <c r="B280" s="54" t="s">
        <v>866</v>
      </c>
      <c r="C280" s="317">
        <f>SUM(C10+C39+C70+C100+C131+C160+C190+C220+C250)</f>
        <v>600</v>
      </c>
      <c r="D280" s="317">
        <f>SUM(D10+D39+D70+D100+D131+D160+D190+D220+D250)</f>
        <v>600</v>
      </c>
      <c r="E280" s="317">
        <f>SUM(E10+E39+E70+E100+E131+E160+E190+E220+E250)</f>
        <v>1855</v>
      </c>
      <c r="F280" s="496">
        <f>SUM(E280/D280)</f>
        <v>3.091666666666667</v>
      </c>
    </row>
    <row r="281" spans="1:6" ht="12.75">
      <c r="A281" s="306"/>
      <c r="B281" s="54" t="s">
        <v>867</v>
      </c>
      <c r="C281" s="317">
        <f>SUM(C11+C41+C72+C102+C132+C161+C192+C222+C252)</f>
        <v>0</v>
      </c>
      <c r="D281" s="317">
        <f>SUM(D11+D41+D72+D102+D132+D161+D192+D222+D252)</f>
        <v>0</v>
      </c>
      <c r="E281" s="317">
        <f>SUM(E11+E41+E72+E102+E132+E161+E192+E222+E252)</f>
        <v>0</v>
      </c>
      <c r="F281" s="496"/>
    </row>
    <row r="282" spans="1:6" ht="12.75">
      <c r="A282" s="306"/>
      <c r="B282" s="54" t="s">
        <v>373</v>
      </c>
      <c r="C282" s="317"/>
      <c r="D282" s="317"/>
      <c r="E282" s="317">
        <f>SUM(E40+E71+E101+E191+E221+E251)</f>
        <v>4688</v>
      </c>
      <c r="F282" s="496"/>
    </row>
    <row r="283" spans="1:6" ht="12.75">
      <c r="A283" s="306"/>
      <c r="B283" s="54" t="s">
        <v>868</v>
      </c>
      <c r="C283" s="317">
        <f aca="true" t="shared" si="5" ref="C283:E284">SUM(C12+C42+C73+C103+C133+C162+C193+C223+C253)</f>
        <v>1350</v>
      </c>
      <c r="D283" s="317">
        <f t="shared" si="5"/>
        <v>1350</v>
      </c>
      <c r="E283" s="317">
        <f t="shared" si="5"/>
        <v>1970</v>
      </c>
      <c r="F283" s="496">
        <f aca="true" t="shared" si="6" ref="F283:F351">SUM(E283/D283)</f>
        <v>1.4592592592592593</v>
      </c>
    </row>
    <row r="284" spans="1:6" ht="12.75">
      <c r="A284" s="306"/>
      <c r="B284" s="54" t="s">
        <v>870</v>
      </c>
      <c r="C284" s="317">
        <f t="shared" si="5"/>
        <v>50577</v>
      </c>
      <c r="D284" s="317">
        <f t="shared" si="5"/>
        <v>50577</v>
      </c>
      <c r="E284" s="317">
        <f t="shared" si="5"/>
        <v>50577</v>
      </c>
      <c r="F284" s="496">
        <f t="shared" si="6"/>
        <v>1</v>
      </c>
    </row>
    <row r="285" spans="1:6" ht="12.75">
      <c r="A285" s="306"/>
      <c r="B285" s="54" t="s">
        <v>372</v>
      </c>
      <c r="C285" s="317"/>
      <c r="D285" s="317"/>
      <c r="E285" s="317">
        <f>SUM(E255+E225+E195+E164+E105+E75)</f>
        <v>464</v>
      </c>
      <c r="F285" s="496"/>
    </row>
    <row r="286" spans="1:6" ht="12.75">
      <c r="A286" s="306"/>
      <c r="B286" s="54" t="s">
        <v>871</v>
      </c>
      <c r="C286" s="317">
        <f aca="true" t="shared" si="7" ref="C286:E287">SUM(C14+C44+C76+C106+C135+C165+C196+C226+C256)</f>
        <v>13594</v>
      </c>
      <c r="D286" s="317">
        <f t="shared" si="7"/>
        <v>13594</v>
      </c>
      <c r="E286" s="317">
        <f t="shared" si="7"/>
        <v>13594</v>
      </c>
      <c r="F286" s="496">
        <f t="shared" si="6"/>
        <v>1</v>
      </c>
    </row>
    <row r="287" spans="1:6" ht="13.5" thickBot="1">
      <c r="A287" s="306"/>
      <c r="B287" s="59" t="s">
        <v>875</v>
      </c>
      <c r="C287" s="318">
        <f t="shared" si="7"/>
        <v>0</v>
      </c>
      <c r="D287" s="318">
        <f t="shared" si="7"/>
        <v>0</v>
      </c>
      <c r="E287" s="318">
        <f t="shared" si="7"/>
        <v>0</v>
      </c>
      <c r="F287" s="967"/>
    </row>
    <row r="288" spans="1:6" ht="13.5" thickBot="1">
      <c r="A288" s="306"/>
      <c r="B288" s="223" t="s">
        <v>865</v>
      </c>
      <c r="C288" s="322">
        <f>SUM(C280:C287)</f>
        <v>66121</v>
      </c>
      <c r="D288" s="322">
        <f>SUM(D280:D287)</f>
        <v>66121</v>
      </c>
      <c r="E288" s="322">
        <f>SUM(E280:E287)</f>
        <v>73148</v>
      </c>
      <c r="F288" s="952">
        <f t="shared" si="6"/>
        <v>1.1062748597268643</v>
      </c>
    </row>
    <row r="289" spans="1:6" ht="13.5" thickBot="1">
      <c r="A289" s="306"/>
      <c r="B289" s="56" t="s">
        <v>228</v>
      </c>
      <c r="C289" s="276"/>
      <c r="D289" s="276"/>
      <c r="E289" s="276">
        <f>SUM(E17+E47+E79+E138+E199+E229+E259)</f>
        <v>1290</v>
      </c>
      <c r="F289" s="968"/>
    </row>
    <row r="290" spans="1:6" ht="13.5" thickBot="1">
      <c r="A290" s="306"/>
      <c r="B290" s="174" t="s">
        <v>205</v>
      </c>
      <c r="C290" s="276"/>
      <c r="D290" s="276">
        <f>SUM(D18+D48+D80+D110+D139+D169+D230+D200+D260)</f>
        <v>25576</v>
      </c>
      <c r="E290" s="276">
        <f>SUM(E18+E48+E80+E110+E139+E169+E230+E200+E260)</f>
        <v>25576</v>
      </c>
      <c r="F290" s="952">
        <f t="shared" si="6"/>
        <v>1</v>
      </c>
    </row>
    <row r="291" spans="1:6" ht="13.5" thickBot="1">
      <c r="A291" s="306"/>
      <c r="B291" s="174" t="s">
        <v>241</v>
      </c>
      <c r="C291" s="276"/>
      <c r="D291" s="276"/>
      <c r="E291" s="276">
        <f>SUM(E49)</f>
        <v>600</v>
      </c>
      <c r="F291" s="952"/>
    </row>
    <row r="292" spans="1:6" ht="13.5" thickBot="1">
      <c r="A292" s="306"/>
      <c r="B292" s="590" t="s">
        <v>202</v>
      </c>
      <c r="C292" s="591">
        <f>SUM(C289+C288+C290)</f>
        <v>66121</v>
      </c>
      <c r="D292" s="591">
        <f>SUM(D289+D288+D290)</f>
        <v>91697</v>
      </c>
      <c r="E292" s="591">
        <f>SUM(E289+E288+E290+E291)</f>
        <v>100614</v>
      </c>
      <c r="F292" s="971">
        <f t="shared" si="6"/>
        <v>1.0972441846516243</v>
      </c>
    </row>
    <row r="293" spans="1:6" ht="13.5" thickBot="1">
      <c r="A293" s="306"/>
      <c r="B293" s="592" t="s">
        <v>208</v>
      </c>
      <c r="C293" s="593"/>
      <c r="D293" s="593"/>
      <c r="E293" s="593"/>
      <c r="F293" s="968"/>
    </row>
    <row r="294" spans="1:6" ht="12.75">
      <c r="A294" s="306"/>
      <c r="B294" s="54" t="s">
        <v>876</v>
      </c>
      <c r="C294" s="317">
        <f aca="true" t="shared" si="8" ref="C294:E295">SUM(C21+C52+C83+C113+C142+C172+C203+C233+C263)</f>
        <v>844635</v>
      </c>
      <c r="D294" s="317">
        <f t="shared" si="8"/>
        <v>854573</v>
      </c>
      <c r="E294" s="317">
        <f t="shared" si="8"/>
        <v>907680</v>
      </c>
      <c r="F294" s="496">
        <f t="shared" si="6"/>
        <v>1.0621444861936897</v>
      </c>
    </row>
    <row r="295" spans="1:6" ht="13.5" thickBot="1">
      <c r="A295" s="306"/>
      <c r="B295" s="294" t="s">
        <v>877</v>
      </c>
      <c r="C295" s="318">
        <f t="shared" si="8"/>
        <v>45955</v>
      </c>
      <c r="D295" s="318">
        <f t="shared" si="8"/>
        <v>45955</v>
      </c>
      <c r="E295" s="318">
        <f t="shared" si="8"/>
        <v>45955</v>
      </c>
      <c r="F295" s="967">
        <f t="shared" si="6"/>
        <v>1</v>
      </c>
    </row>
    <row r="296" spans="1:6" ht="13.5" thickBot="1">
      <c r="A296" s="306"/>
      <c r="B296" s="594" t="s">
        <v>176</v>
      </c>
      <c r="C296" s="595">
        <f>SUM(C294:C295)</f>
        <v>890590</v>
      </c>
      <c r="D296" s="595">
        <f>SUM(D294:D295)</f>
        <v>900528</v>
      </c>
      <c r="E296" s="595">
        <f>SUM(E294:E295)</f>
        <v>953635</v>
      </c>
      <c r="F296" s="952">
        <f t="shared" si="6"/>
        <v>1.0589731801787396</v>
      </c>
    </row>
    <row r="297" spans="1:6" ht="13.5" thickBot="1">
      <c r="A297" s="306"/>
      <c r="B297" s="941" t="s">
        <v>360</v>
      </c>
      <c r="C297" s="595"/>
      <c r="D297" s="595"/>
      <c r="E297" s="595"/>
      <c r="F297" s="968"/>
    </row>
    <row r="298" spans="1:6" ht="15.75" thickBot="1">
      <c r="A298" s="306"/>
      <c r="B298" s="300" t="s">
        <v>230</v>
      </c>
      <c r="C298" s="320">
        <f>SUM(C292+C293+C296)</f>
        <v>956711</v>
      </c>
      <c r="D298" s="320">
        <f>SUM(D292+D293+D296)</f>
        <v>992225</v>
      </c>
      <c r="E298" s="320">
        <f>SUM(E292+E293+E296)</f>
        <v>1054249</v>
      </c>
      <c r="F298" s="969">
        <f t="shared" si="6"/>
        <v>1.0625100153694977</v>
      </c>
    </row>
    <row r="299" spans="1:6" ht="12.75">
      <c r="A299" s="305"/>
      <c r="B299" s="295" t="s">
        <v>879</v>
      </c>
      <c r="C299" s="317">
        <f aca="true" t="shared" si="9" ref="C299:D303">SUM(C26+C57+C87+C118+C147+C177+C207+C237+C267)</f>
        <v>512109</v>
      </c>
      <c r="D299" s="317">
        <f t="shared" si="9"/>
        <v>525003</v>
      </c>
      <c r="E299" s="317">
        <f>SUM(E26+E57+E87+E118+E147+E177+E207+E237+E267)</f>
        <v>564321</v>
      </c>
      <c r="F299" s="496">
        <f t="shared" si="6"/>
        <v>1.0748910006228536</v>
      </c>
    </row>
    <row r="300" spans="1:6" ht="12.75">
      <c r="A300" s="305"/>
      <c r="B300" s="295" t="s">
        <v>880</v>
      </c>
      <c r="C300" s="317">
        <f t="shared" si="9"/>
        <v>134563</v>
      </c>
      <c r="D300" s="317">
        <f t="shared" si="9"/>
        <v>137879</v>
      </c>
      <c r="E300" s="317">
        <f>SUM(E27+E58+E88+E119+E148+E178+E208+E238+E268)</f>
        <v>148495</v>
      </c>
      <c r="F300" s="496">
        <f t="shared" si="6"/>
        <v>1.0769950463812474</v>
      </c>
    </row>
    <row r="301" spans="1:6" ht="12.75">
      <c r="A301" s="305"/>
      <c r="B301" s="295" t="s">
        <v>881</v>
      </c>
      <c r="C301" s="317">
        <f t="shared" si="9"/>
        <v>310039</v>
      </c>
      <c r="D301" s="317">
        <f t="shared" si="9"/>
        <v>329343</v>
      </c>
      <c r="E301" s="317">
        <f>SUM(E28+E59+E89+E120+E149+E179+E209+E239+E269)</f>
        <v>341433</v>
      </c>
      <c r="F301" s="496">
        <f t="shared" si="6"/>
        <v>1.0367094488117252</v>
      </c>
    </row>
    <row r="302" spans="1:6" ht="12.75">
      <c r="A302" s="305"/>
      <c r="B302" s="295" t="s">
        <v>882</v>
      </c>
      <c r="C302" s="317">
        <f t="shared" si="9"/>
        <v>0</v>
      </c>
      <c r="D302" s="317">
        <f t="shared" si="9"/>
        <v>0</v>
      </c>
      <c r="E302" s="317">
        <f>SUM(E29+E60+E90+E121+E150+E180+E210+E240+E270)</f>
        <v>0</v>
      </c>
      <c r="F302" s="496"/>
    </row>
    <row r="303" spans="1:6" ht="13.5" thickBot="1">
      <c r="A303" s="305"/>
      <c r="B303" s="297" t="s">
        <v>883</v>
      </c>
      <c r="C303" s="318">
        <f t="shared" si="9"/>
        <v>0</v>
      </c>
      <c r="D303" s="318">
        <f t="shared" si="9"/>
        <v>0</v>
      </c>
      <c r="E303" s="318">
        <f>SUM(E30+E61+E91+E122+E151+E181+E211+E241+E271)</f>
        <v>0</v>
      </c>
      <c r="F303" s="967"/>
    </row>
    <row r="304" spans="1:6" ht="13.5" thickBot="1">
      <c r="A304" s="305"/>
      <c r="B304" s="296" t="s">
        <v>175</v>
      </c>
      <c r="C304" s="321">
        <f>SUM(C299:C303)</f>
        <v>956711</v>
      </c>
      <c r="D304" s="321">
        <f>SUM(D299:D303)</f>
        <v>992225</v>
      </c>
      <c r="E304" s="321">
        <f>SUM(E299:E303)</f>
        <v>1054249</v>
      </c>
      <c r="F304" s="952">
        <f t="shared" si="6"/>
        <v>1.0625100153694977</v>
      </c>
    </row>
    <row r="305" spans="1:6" ht="12.75">
      <c r="A305" s="305"/>
      <c r="B305" s="295" t="s">
        <v>884</v>
      </c>
      <c r="C305" s="317">
        <f aca="true" t="shared" si="10" ref="C305:D308">SUM(C32+C63+C93+C124+C153+C183+C213+C243+C273)</f>
        <v>0</v>
      </c>
      <c r="D305" s="317">
        <f t="shared" si="10"/>
        <v>0</v>
      </c>
      <c r="E305" s="317">
        <f>SUM(E32+E63+E93+E124+E153+E183+E213+E243+E273)</f>
        <v>0</v>
      </c>
      <c r="F305" s="496"/>
    </row>
    <row r="306" spans="1:6" ht="12.75">
      <c r="A306" s="305"/>
      <c r="B306" s="295" t="s">
        <v>885</v>
      </c>
      <c r="C306" s="317">
        <f t="shared" si="10"/>
        <v>0</v>
      </c>
      <c r="D306" s="317">
        <f t="shared" si="10"/>
        <v>0</v>
      </c>
      <c r="E306" s="317">
        <f>SUM(E33+E64+E94+E125+E154+E184+E214+E244+E274)</f>
        <v>0</v>
      </c>
      <c r="F306" s="496"/>
    </row>
    <row r="307" spans="1:6" ht="13.5" thickBot="1">
      <c r="A307" s="305"/>
      <c r="B307" s="298" t="s">
        <v>890</v>
      </c>
      <c r="C307" s="318">
        <f t="shared" si="10"/>
        <v>0</v>
      </c>
      <c r="D307" s="318">
        <f t="shared" si="10"/>
        <v>0</v>
      </c>
      <c r="E307" s="318">
        <f>SUM(E34+E65+E95+E126+E155+E185+E215+E245+E275)</f>
        <v>0</v>
      </c>
      <c r="F307" s="967"/>
    </row>
    <row r="308" spans="1:6" ht="13.5" thickBot="1">
      <c r="A308" s="305"/>
      <c r="B308" s="299" t="s">
        <v>195</v>
      </c>
      <c r="C308" s="316">
        <f t="shared" si="10"/>
        <v>0</v>
      </c>
      <c r="D308" s="316">
        <f t="shared" si="10"/>
        <v>0</v>
      </c>
      <c r="E308" s="316">
        <f>SUM(E35+E66+E96+E127+E156+E186+E216+E246+E276)</f>
        <v>0</v>
      </c>
      <c r="F308" s="968"/>
    </row>
    <row r="309" spans="1:6" ht="13.5" thickBot="1">
      <c r="A309" s="305"/>
      <c r="B309" s="943" t="s">
        <v>599</v>
      </c>
      <c r="C309" s="316"/>
      <c r="D309" s="316"/>
      <c r="E309" s="316"/>
      <c r="F309" s="968"/>
    </row>
    <row r="310" spans="1:6" ht="15.75" thickBot="1">
      <c r="A310" s="307"/>
      <c r="B310" s="301" t="s">
        <v>545</v>
      </c>
      <c r="C310" s="323">
        <f>SUM(C304+C308)</f>
        <v>956711</v>
      </c>
      <c r="D310" s="323">
        <f>SUM(D304+D308)</f>
        <v>992225</v>
      </c>
      <c r="E310" s="323">
        <f>SUM(E304+E308)</f>
        <v>1054249</v>
      </c>
      <c r="F310" s="969">
        <f t="shared" si="6"/>
        <v>1.0625100153694977</v>
      </c>
    </row>
    <row r="311" spans="1:6" ht="15">
      <c r="A311" s="864">
        <v>2795</v>
      </c>
      <c r="B311" s="865" t="s">
        <v>5</v>
      </c>
      <c r="C311" s="660"/>
      <c r="D311" s="660"/>
      <c r="E311" s="660"/>
      <c r="F311" s="496"/>
    </row>
    <row r="312" spans="1:6" ht="12.75">
      <c r="A312" s="866"/>
      <c r="B312" s="867" t="s">
        <v>866</v>
      </c>
      <c r="C312" s="825">
        <v>8660</v>
      </c>
      <c r="D312" s="825">
        <v>8660</v>
      </c>
      <c r="E312" s="825">
        <v>2660</v>
      </c>
      <c r="F312" s="496">
        <f t="shared" si="6"/>
        <v>0.3071593533487298</v>
      </c>
    </row>
    <row r="313" spans="1:6" ht="12.75">
      <c r="A313" s="866"/>
      <c r="B313" s="867" t="s">
        <v>371</v>
      </c>
      <c r="C313" s="825"/>
      <c r="D313" s="825"/>
      <c r="E313" s="825">
        <v>6000</v>
      </c>
      <c r="F313" s="496"/>
    </row>
    <row r="314" spans="1:6" ht="12.75">
      <c r="A314" s="661"/>
      <c r="B314" s="867" t="s">
        <v>867</v>
      </c>
      <c r="C314" s="825">
        <v>6094</v>
      </c>
      <c r="D314" s="825">
        <v>6094</v>
      </c>
      <c r="E314" s="825">
        <v>9000</v>
      </c>
      <c r="F314" s="496">
        <f t="shared" si="6"/>
        <v>1.4768624876928127</v>
      </c>
    </row>
    <row r="315" spans="1:6" ht="12.75">
      <c r="A315" s="661"/>
      <c r="B315" s="867" t="s">
        <v>868</v>
      </c>
      <c r="C315" s="825">
        <v>18676</v>
      </c>
      <c r="D315" s="825">
        <v>18676</v>
      </c>
      <c r="E315" s="825">
        <v>23000</v>
      </c>
      <c r="F315" s="496">
        <f t="shared" si="6"/>
        <v>1.2315270935960592</v>
      </c>
    </row>
    <row r="316" spans="1:6" ht="12.75">
      <c r="A316" s="661"/>
      <c r="B316" s="867" t="s">
        <v>870</v>
      </c>
      <c r="C316" s="825">
        <v>99679</v>
      </c>
      <c r="D316" s="825">
        <v>99679</v>
      </c>
      <c r="E316" s="825">
        <v>99679</v>
      </c>
      <c r="F316" s="496">
        <f t="shared" si="6"/>
        <v>1</v>
      </c>
    </row>
    <row r="317" spans="1:6" ht="12.75">
      <c r="A317" s="661"/>
      <c r="B317" s="867" t="s">
        <v>372</v>
      </c>
      <c r="C317" s="825"/>
      <c r="D317" s="825"/>
      <c r="E317" s="825">
        <v>339</v>
      </c>
      <c r="F317" s="496"/>
    </row>
    <row r="318" spans="1:6" ht="12.75">
      <c r="A318" s="661"/>
      <c r="B318" s="867" t="s">
        <v>871</v>
      </c>
      <c r="C318" s="825">
        <v>31253</v>
      </c>
      <c r="D318" s="825">
        <v>31253</v>
      </c>
      <c r="E318" s="825">
        <v>31253</v>
      </c>
      <c r="F318" s="496">
        <f t="shared" si="6"/>
        <v>1</v>
      </c>
    </row>
    <row r="319" spans="1:6" ht="13.5" thickBot="1">
      <c r="A319" s="661"/>
      <c r="B319" s="868" t="s">
        <v>875</v>
      </c>
      <c r="C319" s="869"/>
      <c r="D319" s="869"/>
      <c r="E319" s="869"/>
      <c r="F319" s="967"/>
    </row>
    <row r="320" spans="1:6" ht="13.5" thickBot="1">
      <c r="A320" s="661"/>
      <c r="B320" s="813" t="s">
        <v>865</v>
      </c>
      <c r="C320" s="800">
        <f>SUM(C312:C319)</f>
        <v>164362</v>
      </c>
      <c r="D320" s="800">
        <f>SUM(D312:D319)</f>
        <v>164362</v>
      </c>
      <c r="E320" s="800">
        <f>SUM(E312:E319)</f>
        <v>171931</v>
      </c>
      <c r="F320" s="952">
        <f t="shared" si="6"/>
        <v>1.0460507903286649</v>
      </c>
    </row>
    <row r="321" spans="1:6" ht="13.5" thickBot="1">
      <c r="A321" s="661"/>
      <c r="B321" s="940" t="s">
        <v>597</v>
      </c>
      <c r="C321" s="870"/>
      <c r="D321" s="870"/>
      <c r="E321" s="870"/>
      <c r="F321" s="968"/>
    </row>
    <row r="322" spans="1:6" ht="13.5" thickBot="1">
      <c r="A322" s="661"/>
      <c r="B322" s="799" t="s">
        <v>228</v>
      </c>
      <c r="C322" s="870"/>
      <c r="D322" s="870"/>
      <c r="E322" s="870">
        <v>8045</v>
      </c>
      <c r="F322" s="968"/>
    </row>
    <row r="323" spans="1:6" ht="13.5" thickBot="1">
      <c r="A323" s="661"/>
      <c r="B323" s="871" t="s">
        <v>205</v>
      </c>
      <c r="C323" s="870"/>
      <c r="D323" s="870">
        <v>33837</v>
      </c>
      <c r="E323" s="870">
        <v>33837</v>
      </c>
      <c r="F323" s="952">
        <f t="shared" si="6"/>
        <v>1</v>
      </c>
    </row>
    <row r="324" spans="1:6" ht="13.5" thickBot="1">
      <c r="A324" s="661"/>
      <c r="B324" s="872" t="s">
        <v>202</v>
      </c>
      <c r="C324" s="873">
        <f>SUM(C322+C320+C323)</f>
        <v>164362</v>
      </c>
      <c r="D324" s="873">
        <f>SUM(D322+D320+D323)</f>
        <v>198199</v>
      </c>
      <c r="E324" s="873">
        <f>SUM(E322+E320+E323)</f>
        <v>213813</v>
      </c>
      <c r="F324" s="971">
        <f t="shared" si="6"/>
        <v>1.0787794085742108</v>
      </c>
    </row>
    <row r="325" spans="1:6" ht="13.5" thickBot="1">
      <c r="A325" s="661"/>
      <c r="B325" s="874" t="s">
        <v>208</v>
      </c>
      <c r="C325" s="875"/>
      <c r="D325" s="875"/>
      <c r="E325" s="875"/>
      <c r="F325" s="968"/>
    </row>
    <row r="326" spans="1:6" ht="12.75">
      <c r="A326" s="661"/>
      <c r="B326" s="867" t="s">
        <v>876</v>
      </c>
      <c r="C326" s="825">
        <v>1013601</v>
      </c>
      <c r="D326" s="825">
        <v>1084130</v>
      </c>
      <c r="E326" s="825">
        <v>1078844</v>
      </c>
      <c r="F326" s="496">
        <f t="shared" si="6"/>
        <v>0.9951242009722081</v>
      </c>
    </row>
    <row r="327" spans="1:6" ht="13.5" thickBot="1">
      <c r="A327" s="661"/>
      <c r="B327" s="876" t="s">
        <v>877</v>
      </c>
      <c r="C327" s="869">
        <v>164868</v>
      </c>
      <c r="D327" s="869">
        <v>164868</v>
      </c>
      <c r="E327" s="869">
        <v>164868</v>
      </c>
      <c r="F327" s="967">
        <f t="shared" si="6"/>
        <v>1</v>
      </c>
    </row>
    <row r="328" spans="1:6" ht="13.5" thickBot="1">
      <c r="A328" s="661"/>
      <c r="B328" s="872" t="s">
        <v>176</v>
      </c>
      <c r="C328" s="877">
        <f>SUM(C326:C327)</f>
        <v>1178469</v>
      </c>
      <c r="D328" s="877">
        <f>SUM(D326:D327)</f>
        <v>1248998</v>
      </c>
      <c r="E328" s="877">
        <f>SUM(E326:E327)</f>
        <v>1243712</v>
      </c>
      <c r="F328" s="971">
        <f t="shared" si="6"/>
        <v>0.9957678074744716</v>
      </c>
    </row>
    <row r="329" spans="1:6" ht="15.75" thickBot="1">
      <c r="A329" s="661"/>
      <c r="B329" s="878" t="s">
        <v>230</v>
      </c>
      <c r="C329" s="879">
        <f>SUM(C324+C325+C328)</f>
        <v>1342831</v>
      </c>
      <c r="D329" s="879">
        <f>SUM(D324+D325+D328)</f>
        <v>1447197</v>
      </c>
      <c r="E329" s="879">
        <f>SUM(E324+E325+E328)</f>
        <v>1457525</v>
      </c>
      <c r="F329" s="969">
        <f t="shared" si="6"/>
        <v>1.0071365543184514</v>
      </c>
    </row>
    <row r="330" spans="1:6" ht="12.75">
      <c r="A330" s="662"/>
      <c r="B330" s="880" t="s">
        <v>879</v>
      </c>
      <c r="C330" s="825">
        <v>378341</v>
      </c>
      <c r="D330" s="825">
        <v>400214</v>
      </c>
      <c r="E330" s="825">
        <v>393463</v>
      </c>
      <c r="F330" s="496">
        <f t="shared" si="6"/>
        <v>0.9831315246343206</v>
      </c>
    </row>
    <row r="331" spans="1:6" ht="12.75">
      <c r="A331" s="662"/>
      <c r="B331" s="880" t="s">
        <v>880</v>
      </c>
      <c r="C331" s="825">
        <v>99083</v>
      </c>
      <c r="D331" s="825">
        <v>100573</v>
      </c>
      <c r="E331" s="825">
        <v>101450</v>
      </c>
      <c r="F331" s="496">
        <f t="shared" si="6"/>
        <v>1.008720034204011</v>
      </c>
    </row>
    <row r="332" spans="1:6" ht="12.75">
      <c r="A332" s="662"/>
      <c r="B332" s="880" t="s">
        <v>881</v>
      </c>
      <c r="C332" s="825">
        <v>865407</v>
      </c>
      <c r="D332" s="825">
        <v>935160</v>
      </c>
      <c r="E332" s="825">
        <v>951362</v>
      </c>
      <c r="F332" s="496">
        <f t="shared" si="6"/>
        <v>1.0173253774755122</v>
      </c>
    </row>
    <row r="333" spans="1:6" ht="12.75">
      <c r="A333" s="662"/>
      <c r="B333" s="880" t="s">
        <v>882</v>
      </c>
      <c r="C333" s="825"/>
      <c r="D333" s="825"/>
      <c r="E333" s="825"/>
      <c r="F333" s="496"/>
    </row>
    <row r="334" spans="1:6" ht="13.5" thickBot="1">
      <c r="A334" s="662"/>
      <c r="B334" s="881" t="s">
        <v>883</v>
      </c>
      <c r="C334" s="869"/>
      <c r="D334" s="869">
        <v>3250</v>
      </c>
      <c r="E334" s="869">
        <v>3250</v>
      </c>
      <c r="F334" s="967">
        <f t="shared" si="6"/>
        <v>1</v>
      </c>
    </row>
    <row r="335" spans="1:6" ht="13.5" thickBot="1">
      <c r="A335" s="662"/>
      <c r="B335" s="882" t="s">
        <v>175</v>
      </c>
      <c r="C335" s="800">
        <f>SUM(C330:C334)</f>
        <v>1342831</v>
      </c>
      <c r="D335" s="800">
        <f>SUM(D330:D334)</f>
        <v>1439197</v>
      </c>
      <c r="E335" s="800">
        <f>SUM(E330:E334)</f>
        <v>1449525</v>
      </c>
      <c r="F335" s="952">
        <f t="shared" si="6"/>
        <v>1.0071762239637798</v>
      </c>
    </row>
    <row r="336" spans="1:6" ht="12.75">
      <c r="A336" s="662"/>
      <c r="B336" s="880" t="s">
        <v>884</v>
      </c>
      <c r="C336" s="825"/>
      <c r="D336" s="825">
        <v>4000</v>
      </c>
      <c r="E336" s="825">
        <v>4000</v>
      </c>
      <c r="F336" s="496">
        <f t="shared" si="6"/>
        <v>1</v>
      </c>
    </row>
    <row r="337" spans="1:6" ht="12.75">
      <c r="A337" s="662"/>
      <c r="B337" s="880" t="s">
        <v>885</v>
      </c>
      <c r="C337" s="825"/>
      <c r="D337" s="825">
        <v>4000</v>
      </c>
      <c r="E337" s="825">
        <v>4000</v>
      </c>
      <c r="F337" s="496">
        <f t="shared" si="6"/>
        <v>1</v>
      </c>
    </row>
    <row r="338" spans="1:6" ht="13.5" thickBot="1">
      <c r="A338" s="662"/>
      <c r="B338" s="883" t="s">
        <v>890</v>
      </c>
      <c r="C338" s="869"/>
      <c r="D338" s="869"/>
      <c r="E338" s="869"/>
      <c r="F338" s="967"/>
    </row>
    <row r="339" spans="1:6" ht="13.5" thickBot="1">
      <c r="A339" s="662"/>
      <c r="B339" s="884" t="s">
        <v>195</v>
      </c>
      <c r="C339" s="885"/>
      <c r="D339" s="800">
        <f>SUM(D336:D338)</f>
        <v>8000</v>
      </c>
      <c r="E339" s="800">
        <f>SUM(E336:E338)</f>
        <v>8000</v>
      </c>
      <c r="F339" s="952">
        <f t="shared" si="6"/>
        <v>1</v>
      </c>
    </row>
    <row r="340" spans="1:6" ht="13.5" thickBot="1">
      <c r="A340" s="662"/>
      <c r="B340" s="943" t="s">
        <v>599</v>
      </c>
      <c r="C340" s="885"/>
      <c r="D340" s="800"/>
      <c r="E340" s="800"/>
      <c r="F340" s="968"/>
    </row>
    <row r="341" spans="1:6" ht="15.75" thickBot="1">
      <c r="A341" s="663"/>
      <c r="B341" s="886" t="s">
        <v>545</v>
      </c>
      <c r="C341" s="879">
        <f>SUM(C335+C339)</f>
        <v>1342831</v>
      </c>
      <c r="D341" s="879">
        <f>SUM(D335+D339)</f>
        <v>1447197</v>
      </c>
      <c r="E341" s="879">
        <f>SUM(E335+E339)</f>
        <v>1457525</v>
      </c>
      <c r="F341" s="971">
        <f t="shared" si="6"/>
        <v>1.0071365543184514</v>
      </c>
    </row>
    <row r="342" spans="1:6" ht="15">
      <c r="A342" s="313">
        <v>2799</v>
      </c>
      <c r="B342" s="309" t="s">
        <v>378</v>
      </c>
      <c r="C342" s="317"/>
      <c r="D342" s="317"/>
      <c r="E342" s="317"/>
      <c r="F342" s="496"/>
    </row>
    <row r="343" spans="1:6" ht="12.75">
      <c r="A343" s="306"/>
      <c r="B343" s="54" t="s">
        <v>866</v>
      </c>
      <c r="C343" s="317">
        <f>SUM(C280+C312)</f>
        <v>9260</v>
      </c>
      <c r="D343" s="317">
        <f>SUM(D280+D312)</f>
        <v>9260</v>
      </c>
      <c r="E343" s="317">
        <f>SUM(E280+E312)</f>
        <v>4515</v>
      </c>
      <c r="F343" s="496">
        <f t="shared" si="6"/>
        <v>0.48758099352051837</v>
      </c>
    </row>
    <row r="344" spans="1:6" ht="12.75">
      <c r="A344" s="306"/>
      <c r="B344" s="54" t="s">
        <v>371</v>
      </c>
      <c r="C344" s="317"/>
      <c r="D344" s="317"/>
      <c r="E344" s="317">
        <f>SUM(E313+E282)</f>
        <v>10688</v>
      </c>
      <c r="F344" s="496"/>
    </row>
    <row r="345" spans="1:6" ht="12.75">
      <c r="A345" s="306"/>
      <c r="B345" s="54" t="s">
        <v>867</v>
      </c>
      <c r="C345" s="317">
        <f>SUM(C281+C314)</f>
        <v>6094</v>
      </c>
      <c r="D345" s="317">
        <f>SUM(D281+D314)</f>
        <v>6094</v>
      </c>
      <c r="E345" s="317">
        <f>SUM(E281+E314)</f>
        <v>9000</v>
      </c>
      <c r="F345" s="496">
        <f t="shared" si="6"/>
        <v>1.4768624876928127</v>
      </c>
    </row>
    <row r="346" spans="1:6" ht="12.75">
      <c r="A346" s="306"/>
      <c r="B346" s="54" t="s">
        <v>868</v>
      </c>
      <c r="C346" s="317">
        <f aca="true" t="shared" si="11" ref="C346:E347">SUM(C283+C315)</f>
        <v>20026</v>
      </c>
      <c r="D346" s="317">
        <f t="shared" si="11"/>
        <v>20026</v>
      </c>
      <c r="E346" s="317">
        <f t="shared" si="11"/>
        <v>24970</v>
      </c>
      <c r="F346" s="496">
        <f t="shared" si="6"/>
        <v>1.2468790572256068</v>
      </c>
    </row>
    <row r="347" spans="1:6" ht="12.75">
      <c r="A347" s="306"/>
      <c r="B347" s="54" t="s">
        <v>870</v>
      </c>
      <c r="C347" s="317">
        <f t="shared" si="11"/>
        <v>150256</v>
      </c>
      <c r="D347" s="317">
        <f t="shared" si="11"/>
        <v>150256</v>
      </c>
      <c r="E347" s="317">
        <f t="shared" si="11"/>
        <v>150256</v>
      </c>
      <c r="F347" s="496">
        <f t="shared" si="6"/>
        <v>1</v>
      </c>
    </row>
    <row r="348" spans="1:6" ht="12.75">
      <c r="A348" s="306"/>
      <c r="B348" s="867" t="s">
        <v>372</v>
      </c>
      <c r="C348" s="317"/>
      <c r="D348" s="317"/>
      <c r="E348" s="317">
        <f>SUM(E317+E285)</f>
        <v>803</v>
      </c>
      <c r="F348" s="496"/>
    </row>
    <row r="349" spans="1:6" ht="12.75">
      <c r="A349" s="306"/>
      <c r="B349" s="54" t="s">
        <v>871</v>
      </c>
      <c r="C349" s="317">
        <f>SUM(C286+C318)</f>
        <v>44847</v>
      </c>
      <c r="D349" s="317">
        <f>SUM(D286+D318)</f>
        <v>44847</v>
      </c>
      <c r="E349" s="317">
        <f>SUM(E286+E318)</f>
        <v>44847</v>
      </c>
      <c r="F349" s="496">
        <f t="shared" si="6"/>
        <v>1</v>
      </c>
    </row>
    <row r="350" spans="1:6" ht="13.5" thickBot="1">
      <c r="A350" s="306"/>
      <c r="B350" s="59" t="s">
        <v>875</v>
      </c>
      <c r="C350" s="318">
        <f>SUM(C287)</f>
        <v>0</v>
      </c>
      <c r="D350" s="318">
        <f>SUM(D287)</f>
        <v>0</v>
      </c>
      <c r="E350" s="318">
        <f>SUM(E287)</f>
        <v>0</v>
      </c>
      <c r="F350" s="967"/>
    </row>
    <row r="351" spans="1:6" ht="13.5" thickBot="1">
      <c r="A351" s="306"/>
      <c r="B351" s="223" t="s">
        <v>865</v>
      </c>
      <c r="C351" s="321">
        <f>SUM(C343:C350)</f>
        <v>230483</v>
      </c>
      <c r="D351" s="321">
        <f>SUM(D343:D350)</f>
        <v>230483</v>
      </c>
      <c r="E351" s="321">
        <f>SUM(E343:E350)</f>
        <v>245079</v>
      </c>
      <c r="F351" s="952">
        <f t="shared" si="6"/>
        <v>1.0633278810150857</v>
      </c>
    </row>
    <row r="352" spans="1:6" ht="13.5" thickBot="1">
      <c r="A352" s="306"/>
      <c r="B352" s="940" t="s">
        <v>597</v>
      </c>
      <c r="C352" s="322"/>
      <c r="D352" s="322"/>
      <c r="E352" s="322"/>
      <c r="F352" s="952"/>
    </row>
    <row r="353" spans="1:6" ht="13.5" thickBot="1">
      <c r="A353" s="306"/>
      <c r="B353" s="56" t="s">
        <v>228</v>
      </c>
      <c r="C353" s="276"/>
      <c r="D353" s="276"/>
      <c r="E353" s="276">
        <f>SUM(E322+E289)</f>
        <v>9335</v>
      </c>
      <c r="F353" s="968"/>
    </row>
    <row r="354" spans="1:6" ht="13.5" thickBot="1">
      <c r="A354" s="306"/>
      <c r="B354" s="174" t="s">
        <v>205</v>
      </c>
      <c r="C354" s="276"/>
      <c r="D354" s="276">
        <f>SUM(D323+D290)</f>
        <v>59413</v>
      </c>
      <c r="E354" s="276">
        <f>SUM(E323+E290)</f>
        <v>59413</v>
      </c>
      <c r="F354" s="952">
        <f aca="true" t="shared" si="12" ref="F354:F419">SUM(E354/D354)</f>
        <v>1</v>
      </c>
    </row>
    <row r="355" spans="1:6" ht="13.5" thickBot="1">
      <c r="A355" s="306"/>
      <c r="B355" s="174" t="s">
        <v>241</v>
      </c>
      <c r="C355" s="276"/>
      <c r="D355" s="276"/>
      <c r="E355" s="276">
        <f>SUM(E291)</f>
        <v>600</v>
      </c>
      <c r="F355" s="952"/>
    </row>
    <row r="356" spans="1:6" ht="13.5" thickBot="1">
      <c r="A356" s="306"/>
      <c r="B356" s="590" t="s">
        <v>202</v>
      </c>
      <c r="C356" s="591">
        <f>SUM(C353+C351+C354)</f>
        <v>230483</v>
      </c>
      <c r="D356" s="591">
        <f>SUM(D353+D351+D354)</f>
        <v>289896</v>
      </c>
      <c r="E356" s="591">
        <f>SUM(E353+E351+E354+E355)</f>
        <v>314427</v>
      </c>
      <c r="F356" s="952">
        <f t="shared" si="12"/>
        <v>1.084620001655766</v>
      </c>
    </row>
    <row r="357" spans="1:6" ht="13.5" thickBot="1">
      <c r="A357" s="306"/>
      <c r="B357" s="592" t="s">
        <v>208</v>
      </c>
      <c r="C357" s="593"/>
      <c r="D357" s="593"/>
      <c r="E357" s="593"/>
      <c r="F357" s="968"/>
    </row>
    <row r="358" spans="1:6" ht="12.75">
      <c r="A358" s="306"/>
      <c r="B358" s="54" t="s">
        <v>876</v>
      </c>
      <c r="C358" s="274">
        <f aca="true" t="shared" si="13" ref="C358:E359">SUM(C326+C294)</f>
        <v>1858236</v>
      </c>
      <c r="D358" s="274">
        <f t="shared" si="13"/>
        <v>1938703</v>
      </c>
      <c r="E358" s="274">
        <f t="shared" si="13"/>
        <v>1986524</v>
      </c>
      <c r="F358" s="496">
        <f t="shared" si="12"/>
        <v>1.024666490947814</v>
      </c>
    </row>
    <row r="359" spans="1:6" ht="13.5" thickBot="1">
      <c r="A359" s="306"/>
      <c r="B359" s="294" t="s">
        <v>877</v>
      </c>
      <c r="C359" s="315">
        <f t="shared" si="13"/>
        <v>210823</v>
      </c>
      <c r="D359" s="315">
        <f t="shared" si="13"/>
        <v>210823</v>
      </c>
      <c r="E359" s="315">
        <f t="shared" si="13"/>
        <v>210823</v>
      </c>
      <c r="F359" s="967">
        <f t="shared" si="12"/>
        <v>1</v>
      </c>
    </row>
    <row r="360" spans="1:6" ht="13.5" thickBot="1">
      <c r="A360" s="306"/>
      <c r="B360" s="594" t="s">
        <v>176</v>
      </c>
      <c r="C360" s="595">
        <f>SUM(C358:C359)</f>
        <v>2069059</v>
      </c>
      <c r="D360" s="595">
        <f>SUM(D358:D359)</f>
        <v>2149526</v>
      </c>
      <c r="E360" s="595">
        <f>SUM(E358:E359)</f>
        <v>2197347</v>
      </c>
      <c r="F360" s="971">
        <f t="shared" si="12"/>
        <v>1.0222472303196146</v>
      </c>
    </row>
    <row r="361" spans="1:6" ht="13.5" thickBot="1">
      <c r="A361" s="306"/>
      <c r="B361" s="972" t="s">
        <v>360</v>
      </c>
      <c r="C361" s="595"/>
      <c r="D361" s="595"/>
      <c r="E361" s="595"/>
      <c r="F361" s="971"/>
    </row>
    <row r="362" spans="1:6" ht="15.75" thickBot="1">
      <c r="A362" s="306"/>
      <c r="B362" s="300" t="s">
        <v>230</v>
      </c>
      <c r="C362" s="320">
        <f>SUM(C356+C357+C360)</f>
        <v>2299542</v>
      </c>
      <c r="D362" s="320">
        <f>SUM(D356+D357+D360)</f>
        <v>2439422</v>
      </c>
      <c r="E362" s="320">
        <f>SUM(E356+E357+E360)</f>
        <v>2511774</v>
      </c>
      <c r="F362" s="969">
        <f t="shared" si="12"/>
        <v>1.0296594849107699</v>
      </c>
    </row>
    <row r="363" spans="1:6" ht="12.75">
      <c r="A363" s="305"/>
      <c r="B363" s="295" t="s">
        <v>879</v>
      </c>
      <c r="C363" s="317">
        <f aca="true" t="shared" si="14" ref="C363:D365">SUM(C299+C330)</f>
        <v>890450</v>
      </c>
      <c r="D363" s="317">
        <f t="shared" si="14"/>
        <v>925217</v>
      </c>
      <c r="E363" s="317">
        <f>SUM(E299+E330)</f>
        <v>957784</v>
      </c>
      <c r="F363" s="496">
        <f t="shared" si="12"/>
        <v>1.035199309999708</v>
      </c>
    </row>
    <row r="364" spans="1:6" ht="12.75">
      <c r="A364" s="305"/>
      <c r="B364" s="295" t="s">
        <v>880</v>
      </c>
      <c r="C364" s="317">
        <f t="shared" si="14"/>
        <v>233646</v>
      </c>
      <c r="D364" s="317">
        <f t="shared" si="14"/>
        <v>238452</v>
      </c>
      <c r="E364" s="317">
        <f>SUM(E300+E331)</f>
        <v>249945</v>
      </c>
      <c r="F364" s="496">
        <f t="shared" si="12"/>
        <v>1.0481983795480851</v>
      </c>
    </row>
    <row r="365" spans="1:6" ht="12.75">
      <c r="A365" s="305"/>
      <c r="B365" s="295" t="s">
        <v>881</v>
      </c>
      <c r="C365" s="317">
        <f t="shared" si="14"/>
        <v>1175446</v>
      </c>
      <c r="D365" s="317">
        <f t="shared" si="14"/>
        <v>1264503</v>
      </c>
      <c r="E365" s="317">
        <f>SUM(E301+E332)</f>
        <v>1292795</v>
      </c>
      <c r="F365" s="496">
        <f t="shared" si="12"/>
        <v>1.0223740078117647</v>
      </c>
    </row>
    <row r="366" spans="1:6" ht="12.75">
      <c r="A366" s="305"/>
      <c r="B366" s="295" t="s">
        <v>882</v>
      </c>
      <c r="C366" s="317">
        <f>SUM(C302)</f>
        <v>0</v>
      </c>
      <c r="D366" s="317">
        <f>SUM(D302)</f>
        <v>0</v>
      </c>
      <c r="E366" s="317">
        <f>SUM(E302)</f>
        <v>0</v>
      </c>
      <c r="F366" s="496"/>
    </row>
    <row r="367" spans="1:6" ht="13.5" thickBot="1">
      <c r="A367" s="305"/>
      <c r="B367" s="297" t="s">
        <v>883</v>
      </c>
      <c r="C367" s="318">
        <f>SUM(C303)</f>
        <v>0</v>
      </c>
      <c r="D367" s="318">
        <f>SUM(D303+D334)</f>
        <v>3250</v>
      </c>
      <c r="E367" s="318">
        <f>SUM(E303+E334)</f>
        <v>3250</v>
      </c>
      <c r="F367" s="967">
        <f t="shared" si="12"/>
        <v>1</v>
      </c>
    </row>
    <row r="368" spans="1:6" ht="13.5" thickBot="1">
      <c r="A368" s="305"/>
      <c r="B368" s="296" t="s">
        <v>175</v>
      </c>
      <c r="C368" s="321">
        <f>SUM(C363:C367)</f>
        <v>2299542</v>
      </c>
      <c r="D368" s="321">
        <f>SUM(D363:D367)</f>
        <v>2431422</v>
      </c>
      <c r="E368" s="321">
        <f>SUM(E363:E367)</f>
        <v>2503774</v>
      </c>
      <c r="F368" s="952">
        <f t="shared" si="12"/>
        <v>1.0297570721989024</v>
      </c>
    </row>
    <row r="369" spans="1:6" ht="12.75">
      <c r="A369" s="305"/>
      <c r="B369" s="295" t="s">
        <v>884</v>
      </c>
      <c r="C369" s="317">
        <f aca="true" t="shared" si="15" ref="C369:D371">SUM(C305)</f>
        <v>0</v>
      </c>
      <c r="D369" s="317">
        <f>SUM(D305+D336)</f>
        <v>4000</v>
      </c>
      <c r="E369" s="317">
        <f>SUM(E305+E336)</f>
        <v>4000</v>
      </c>
      <c r="F369" s="496">
        <f t="shared" si="12"/>
        <v>1</v>
      </c>
    </row>
    <row r="370" spans="1:6" ht="12.75">
      <c r="A370" s="305"/>
      <c r="B370" s="295" t="s">
        <v>885</v>
      </c>
      <c r="C370" s="317">
        <f t="shared" si="15"/>
        <v>0</v>
      </c>
      <c r="D370" s="317">
        <f>SUM(D306+D337)</f>
        <v>4000</v>
      </c>
      <c r="E370" s="317">
        <f>SUM(E306+E337)</f>
        <v>4000</v>
      </c>
      <c r="F370" s="496">
        <f t="shared" si="12"/>
        <v>1</v>
      </c>
    </row>
    <row r="371" spans="1:6" ht="13.5" thickBot="1">
      <c r="A371" s="305"/>
      <c r="B371" s="298" t="s">
        <v>890</v>
      </c>
      <c r="C371" s="318">
        <f t="shared" si="15"/>
        <v>0</v>
      </c>
      <c r="D371" s="318">
        <f t="shared" si="15"/>
        <v>0</v>
      </c>
      <c r="E371" s="318">
        <f>SUM(E307)</f>
        <v>0</v>
      </c>
      <c r="F371" s="967"/>
    </row>
    <row r="372" spans="1:6" ht="13.5" thickBot="1">
      <c r="A372" s="305"/>
      <c r="B372" s="299" t="s">
        <v>195</v>
      </c>
      <c r="C372" s="321">
        <f>SUM(C369:C371)</f>
        <v>0</v>
      </c>
      <c r="D372" s="321">
        <f>SUM(D369:D371)</f>
        <v>8000</v>
      </c>
      <c r="E372" s="321">
        <f>SUM(E369:E371)</f>
        <v>8000</v>
      </c>
      <c r="F372" s="952">
        <f t="shared" si="12"/>
        <v>1</v>
      </c>
    </row>
    <row r="373" spans="1:6" ht="13.5" thickBot="1">
      <c r="A373" s="305"/>
      <c r="B373" s="943" t="s">
        <v>599</v>
      </c>
      <c r="C373" s="321"/>
      <c r="D373" s="321"/>
      <c r="E373" s="321"/>
      <c r="F373" s="952"/>
    </row>
    <row r="374" spans="1:6" ht="15.75" thickBot="1">
      <c r="A374" s="307"/>
      <c r="B374" s="301" t="s">
        <v>545</v>
      </c>
      <c r="C374" s="323">
        <f>SUM(C368+C372)</f>
        <v>2299542</v>
      </c>
      <c r="D374" s="323">
        <f>SUM(D368+D372)</f>
        <v>2439422</v>
      </c>
      <c r="E374" s="323">
        <f>SUM(E368+E372)</f>
        <v>2511774</v>
      </c>
      <c r="F374" s="969">
        <f t="shared" si="12"/>
        <v>1.0296594849107699</v>
      </c>
    </row>
    <row r="375" spans="1:6" ht="15">
      <c r="A375" s="308">
        <v>2850</v>
      </c>
      <c r="B375" s="309" t="s">
        <v>900</v>
      </c>
      <c r="C375" s="274"/>
      <c r="D375" s="274"/>
      <c r="E375" s="274"/>
      <c r="F375" s="496"/>
    </row>
    <row r="376" spans="1:6" ht="12.75">
      <c r="A376" s="306"/>
      <c r="B376" s="54" t="s">
        <v>866</v>
      </c>
      <c r="C376" s="274">
        <v>5000</v>
      </c>
      <c r="D376" s="274">
        <v>5000</v>
      </c>
      <c r="E376" s="274">
        <v>0</v>
      </c>
      <c r="F376" s="496">
        <f t="shared" si="12"/>
        <v>0</v>
      </c>
    </row>
    <row r="377" spans="1:6" ht="12.75">
      <c r="A377" s="306"/>
      <c r="B377" s="54" t="s">
        <v>371</v>
      </c>
      <c r="C377" s="274"/>
      <c r="D377" s="274"/>
      <c r="E377" s="274">
        <v>5000</v>
      </c>
      <c r="F377" s="496"/>
    </row>
    <row r="378" spans="1:6" ht="12.75">
      <c r="A378" s="306"/>
      <c r="B378" s="54" t="s">
        <v>867</v>
      </c>
      <c r="C378" s="274">
        <v>3100</v>
      </c>
      <c r="D378" s="274">
        <v>3100</v>
      </c>
      <c r="E378" s="274">
        <v>3100</v>
      </c>
      <c r="F378" s="496">
        <f t="shared" si="12"/>
        <v>1</v>
      </c>
    </row>
    <row r="379" spans="1:6" ht="12.75">
      <c r="A379" s="306"/>
      <c r="B379" s="54" t="s">
        <v>868</v>
      </c>
      <c r="C379" s="274"/>
      <c r="D379" s="274"/>
      <c r="E379" s="274"/>
      <c r="F379" s="496"/>
    </row>
    <row r="380" spans="1:6" ht="12.75">
      <c r="A380" s="306"/>
      <c r="B380" s="54" t="s">
        <v>870</v>
      </c>
      <c r="C380" s="274">
        <v>17000</v>
      </c>
      <c r="D380" s="274">
        <v>18579</v>
      </c>
      <c r="E380" s="274">
        <v>18612</v>
      </c>
      <c r="F380" s="496">
        <f t="shared" si="12"/>
        <v>1.0017761989342806</v>
      </c>
    </row>
    <row r="381" spans="1:6" ht="12.75">
      <c r="A381" s="306"/>
      <c r="B381" s="54" t="s">
        <v>871</v>
      </c>
      <c r="C381" s="274">
        <v>5100</v>
      </c>
      <c r="D381" s="274">
        <v>5100</v>
      </c>
      <c r="E381" s="274">
        <v>5100</v>
      </c>
      <c r="F381" s="496">
        <f t="shared" si="12"/>
        <v>1</v>
      </c>
    </row>
    <row r="382" spans="1:6" ht="13.5" thickBot="1">
      <c r="A382" s="306"/>
      <c r="B382" s="59" t="s">
        <v>875</v>
      </c>
      <c r="C382" s="315"/>
      <c r="D382" s="315"/>
      <c r="E382" s="315"/>
      <c r="F382" s="967"/>
    </row>
    <row r="383" spans="1:6" ht="13.5" thickBot="1">
      <c r="A383" s="306"/>
      <c r="B383" s="223" t="s">
        <v>865</v>
      </c>
      <c r="C383" s="319">
        <f>SUM(C376:C382)</f>
        <v>30200</v>
      </c>
      <c r="D383" s="319">
        <f>SUM(D376:D382)</f>
        <v>31779</v>
      </c>
      <c r="E383" s="319">
        <f>SUM(E376:E382)</f>
        <v>31812</v>
      </c>
      <c r="F383" s="952">
        <f t="shared" si="12"/>
        <v>1.0010384215991692</v>
      </c>
    </row>
    <row r="384" spans="1:6" ht="13.5" thickBot="1">
      <c r="A384" s="306"/>
      <c r="B384" s="940" t="s">
        <v>597</v>
      </c>
      <c r="C384" s="276"/>
      <c r="D384" s="276"/>
      <c r="E384" s="276"/>
      <c r="F384" s="968"/>
    </row>
    <row r="385" spans="1:6" ht="13.5" thickBot="1">
      <c r="A385" s="306"/>
      <c r="B385" s="56" t="s">
        <v>228</v>
      </c>
      <c r="C385" s="276"/>
      <c r="D385" s="276"/>
      <c r="E385" s="276"/>
      <c r="F385" s="968"/>
    </row>
    <row r="386" spans="1:6" ht="13.5" thickBot="1">
      <c r="A386" s="306"/>
      <c r="B386" s="174" t="s">
        <v>205</v>
      </c>
      <c r="C386" s="276"/>
      <c r="D386" s="276">
        <v>4732</v>
      </c>
      <c r="E386" s="276">
        <v>4732</v>
      </c>
      <c r="F386" s="952">
        <f t="shared" si="12"/>
        <v>1</v>
      </c>
    </row>
    <row r="387" spans="1:6" ht="13.5" thickBot="1">
      <c r="A387" s="306"/>
      <c r="B387" s="590" t="s">
        <v>202</v>
      </c>
      <c r="C387" s="591">
        <f>SUM(C385+C383+C386)</f>
        <v>30200</v>
      </c>
      <c r="D387" s="591">
        <f>SUM(D385+D383+D386)</f>
        <v>36511</v>
      </c>
      <c r="E387" s="591">
        <f>SUM(E385+E383+E386)</f>
        <v>36544</v>
      </c>
      <c r="F387" s="971">
        <f t="shared" si="12"/>
        <v>1.000903837199748</v>
      </c>
    </row>
    <row r="388" spans="1:6" ht="13.5" thickBot="1">
      <c r="A388" s="306"/>
      <c r="B388" s="592" t="s">
        <v>208</v>
      </c>
      <c r="C388" s="593"/>
      <c r="D388" s="593"/>
      <c r="E388" s="593"/>
      <c r="F388" s="968"/>
    </row>
    <row r="389" spans="1:6" ht="12.75">
      <c r="A389" s="306"/>
      <c r="B389" s="54" t="s">
        <v>876</v>
      </c>
      <c r="C389" s="274">
        <v>270126</v>
      </c>
      <c r="D389" s="274">
        <v>299726</v>
      </c>
      <c r="E389" s="274">
        <v>302231</v>
      </c>
      <c r="F389" s="496">
        <f t="shared" si="12"/>
        <v>1.0083576333050852</v>
      </c>
    </row>
    <row r="390" spans="1:6" ht="13.5" thickBot="1">
      <c r="A390" s="306"/>
      <c r="B390" s="294" t="s">
        <v>877</v>
      </c>
      <c r="C390" s="315">
        <v>2100</v>
      </c>
      <c r="D390" s="315">
        <v>2100</v>
      </c>
      <c r="E390" s="315">
        <v>2100</v>
      </c>
      <c r="F390" s="967">
        <f t="shared" si="12"/>
        <v>1</v>
      </c>
    </row>
    <row r="391" spans="1:6" ht="13.5" thickBot="1">
      <c r="A391" s="306"/>
      <c r="B391" s="594" t="s">
        <v>176</v>
      </c>
      <c r="C391" s="595">
        <f>SUM(C389:C390)</f>
        <v>272226</v>
      </c>
      <c r="D391" s="595">
        <f>SUM(D389:D390)</f>
        <v>301826</v>
      </c>
      <c r="E391" s="595">
        <f>SUM(E389:E390)</f>
        <v>304331</v>
      </c>
      <c r="F391" s="971">
        <f t="shared" si="12"/>
        <v>1.008299483808552</v>
      </c>
    </row>
    <row r="392" spans="1:6" ht="15.75" thickBot="1">
      <c r="A392" s="306"/>
      <c r="B392" s="300" t="s">
        <v>230</v>
      </c>
      <c r="C392" s="320">
        <f>SUM(C387+C388+C391)</f>
        <v>302426</v>
      </c>
      <c r="D392" s="320">
        <f>SUM(D387+D388+D391)</f>
        <v>338337</v>
      </c>
      <c r="E392" s="320">
        <f>SUM(E387+E388+E391)</f>
        <v>340875</v>
      </c>
      <c r="F392" s="969">
        <f t="shared" si="12"/>
        <v>1.0075013965365893</v>
      </c>
    </row>
    <row r="393" spans="1:6" ht="12.75">
      <c r="A393" s="305"/>
      <c r="B393" s="295" t="s">
        <v>879</v>
      </c>
      <c r="C393" s="274">
        <v>171736</v>
      </c>
      <c r="D393" s="274">
        <v>194128</v>
      </c>
      <c r="E393" s="274">
        <v>194517</v>
      </c>
      <c r="F393" s="496">
        <f t="shared" si="12"/>
        <v>1.0020038325228715</v>
      </c>
    </row>
    <row r="394" spans="1:6" ht="12.75">
      <c r="A394" s="305"/>
      <c r="B394" s="295" t="s">
        <v>880</v>
      </c>
      <c r="C394" s="274">
        <v>45357</v>
      </c>
      <c r="D394" s="274">
        <v>51023</v>
      </c>
      <c r="E394" s="274">
        <v>51296</v>
      </c>
      <c r="F394" s="496">
        <f t="shared" si="12"/>
        <v>1.0053505281931678</v>
      </c>
    </row>
    <row r="395" spans="1:6" ht="12.75">
      <c r="A395" s="305"/>
      <c r="B395" s="295" t="s">
        <v>881</v>
      </c>
      <c r="C395" s="274">
        <v>85333</v>
      </c>
      <c r="D395" s="274">
        <v>93186</v>
      </c>
      <c r="E395" s="274">
        <v>95062</v>
      </c>
      <c r="F395" s="496">
        <f t="shared" si="12"/>
        <v>1.020131779451849</v>
      </c>
    </row>
    <row r="396" spans="1:6" ht="12.75">
      <c r="A396" s="305"/>
      <c r="B396" s="295" t="s">
        <v>882</v>
      </c>
      <c r="C396" s="274"/>
      <c r="D396" s="274"/>
      <c r="E396" s="274"/>
      <c r="F396" s="496"/>
    </row>
    <row r="397" spans="1:6" ht="13.5" thickBot="1">
      <c r="A397" s="305"/>
      <c r="B397" s="297" t="s">
        <v>883</v>
      </c>
      <c r="C397" s="315"/>
      <c r="D397" s="315"/>
      <c r="E397" s="315"/>
      <c r="F397" s="967"/>
    </row>
    <row r="398" spans="1:6" ht="13.5" thickBot="1">
      <c r="A398" s="305"/>
      <c r="B398" s="296" t="s">
        <v>175</v>
      </c>
      <c r="C398" s="319">
        <f>SUM(C393:C397)</f>
        <v>302426</v>
      </c>
      <c r="D398" s="319">
        <f>SUM(D393:D397)</f>
        <v>338337</v>
      </c>
      <c r="E398" s="319">
        <f>SUM(E393:E397)</f>
        <v>340875</v>
      </c>
      <c r="F398" s="952">
        <f t="shared" si="12"/>
        <v>1.0075013965365893</v>
      </c>
    </row>
    <row r="399" spans="1:6" ht="12.75">
      <c r="A399" s="305"/>
      <c r="B399" s="295" t="s">
        <v>884</v>
      </c>
      <c r="C399" s="274"/>
      <c r="D399" s="274"/>
      <c r="E399" s="274"/>
      <c r="F399" s="496"/>
    </row>
    <row r="400" spans="1:6" ht="12.75">
      <c r="A400" s="305"/>
      <c r="B400" s="295" t="s">
        <v>885</v>
      </c>
      <c r="C400" s="274"/>
      <c r="D400" s="274"/>
      <c r="E400" s="274"/>
      <c r="F400" s="496"/>
    </row>
    <row r="401" spans="1:6" ht="13.5" thickBot="1">
      <c r="A401" s="305"/>
      <c r="B401" s="298" t="s">
        <v>890</v>
      </c>
      <c r="C401" s="315"/>
      <c r="D401" s="315"/>
      <c r="E401" s="315"/>
      <c r="F401" s="967"/>
    </row>
    <row r="402" spans="1:6" ht="13.5" thickBot="1">
      <c r="A402" s="305"/>
      <c r="B402" s="299" t="s">
        <v>195</v>
      </c>
      <c r="C402" s="314"/>
      <c r="D402" s="314"/>
      <c r="E402" s="314"/>
      <c r="F402" s="968"/>
    </row>
    <row r="403" spans="1:6" ht="13.5" thickBot="1">
      <c r="A403" s="305"/>
      <c r="B403" s="943" t="s">
        <v>599</v>
      </c>
      <c r="C403" s="314"/>
      <c r="D403" s="314"/>
      <c r="E403" s="314"/>
      <c r="F403" s="968"/>
    </row>
    <row r="404" spans="1:6" ht="15.75" thickBot="1">
      <c r="A404" s="307"/>
      <c r="B404" s="301" t="s">
        <v>545</v>
      </c>
      <c r="C404" s="320">
        <f>SUM(C398+C402)</f>
        <v>302426</v>
      </c>
      <c r="D404" s="320">
        <f>SUM(D398+D402)</f>
        <v>338337</v>
      </c>
      <c r="E404" s="320">
        <f>SUM(E398+E402)</f>
        <v>340875</v>
      </c>
      <c r="F404" s="969">
        <f t="shared" si="12"/>
        <v>1.0075013965365893</v>
      </c>
    </row>
    <row r="405" spans="1:6" ht="15">
      <c r="A405" s="308">
        <v>2875</v>
      </c>
      <c r="B405" s="309" t="s">
        <v>821</v>
      </c>
      <c r="C405" s="274"/>
      <c r="D405" s="274"/>
      <c r="E405" s="274"/>
      <c r="F405" s="496"/>
    </row>
    <row r="406" spans="1:6" ht="12.75">
      <c r="A406" s="306"/>
      <c r="B406" s="54" t="s">
        <v>866</v>
      </c>
      <c r="C406" s="274"/>
      <c r="D406" s="274"/>
      <c r="E406" s="274"/>
      <c r="F406" s="496"/>
    </row>
    <row r="407" spans="1:6" ht="12.75">
      <c r="A407" s="306"/>
      <c r="B407" s="54" t="s">
        <v>867</v>
      </c>
      <c r="C407" s="274">
        <v>2685</v>
      </c>
      <c r="D407" s="274">
        <v>2685</v>
      </c>
      <c r="E407" s="274">
        <v>2685</v>
      </c>
      <c r="F407" s="496">
        <f t="shared" si="12"/>
        <v>1</v>
      </c>
    </row>
    <row r="408" spans="1:6" ht="12.75">
      <c r="A408" s="306"/>
      <c r="B408" s="54" t="s">
        <v>868</v>
      </c>
      <c r="C408" s="274">
        <v>1380</v>
      </c>
      <c r="D408" s="274">
        <v>1380</v>
      </c>
      <c r="E408" s="274">
        <v>1380</v>
      </c>
      <c r="F408" s="496">
        <f t="shared" si="12"/>
        <v>1</v>
      </c>
    </row>
    <row r="409" spans="1:6" ht="12.75">
      <c r="A409" s="306"/>
      <c r="B409" s="54" t="s">
        <v>870</v>
      </c>
      <c r="C409" s="274">
        <v>40403</v>
      </c>
      <c r="D409" s="274">
        <v>40403</v>
      </c>
      <c r="E409" s="274">
        <v>40253</v>
      </c>
      <c r="F409" s="496">
        <f t="shared" si="12"/>
        <v>0.9962874044006633</v>
      </c>
    </row>
    <row r="410" spans="1:6" ht="12.75">
      <c r="A410" s="306"/>
      <c r="B410" s="54" t="s">
        <v>596</v>
      </c>
      <c r="C410" s="274"/>
      <c r="D410" s="274"/>
      <c r="E410" s="274">
        <v>150</v>
      </c>
      <c r="F410" s="496"/>
    </row>
    <row r="411" spans="1:6" ht="12.75">
      <c r="A411" s="306"/>
      <c r="B411" s="54" t="s">
        <v>871</v>
      </c>
      <c r="C411" s="274">
        <v>10244</v>
      </c>
      <c r="D411" s="274">
        <v>10244</v>
      </c>
      <c r="E411" s="274">
        <v>10244</v>
      </c>
      <c r="F411" s="496">
        <f t="shared" si="12"/>
        <v>1</v>
      </c>
    </row>
    <row r="412" spans="1:6" ht="13.5" thickBot="1">
      <c r="A412" s="306"/>
      <c r="B412" s="59" t="s">
        <v>875</v>
      </c>
      <c r="C412" s="315"/>
      <c r="D412" s="315"/>
      <c r="E412" s="315"/>
      <c r="F412" s="967"/>
    </row>
    <row r="413" spans="1:6" ht="13.5" thickBot="1">
      <c r="A413" s="306"/>
      <c r="B413" s="223" t="s">
        <v>865</v>
      </c>
      <c r="C413" s="319">
        <f>SUM(C406:C412)</f>
        <v>54712</v>
      </c>
      <c r="D413" s="319">
        <f>SUM(D406:D412)</f>
        <v>54712</v>
      </c>
      <c r="E413" s="319">
        <f>SUM(E406:E412)</f>
        <v>54712</v>
      </c>
      <c r="F413" s="952">
        <f t="shared" si="12"/>
        <v>1</v>
      </c>
    </row>
    <row r="414" spans="1:6" ht="13.5" thickBot="1">
      <c r="A414" s="306"/>
      <c r="B414" s="940" t="s">
        <v>597</v>
      </c>
      <c r="C414" s="276"/>
      <c r="D414" s="276"/>
      <c r="E414" s="276"/>
      <c r="F414" s="968"/>
    </row>
    <row r="415" spans="1:6" ht="13.5" thickBot="1">
      <c r="A415" s="306"/>
      <c r="B415" s="56" t="s">
        <v>228</v>
      </c>
      <c r="C415" s="276"/>
      <c r="D415" s="276"/>
      <c r="E415" s="276">
        <v>6835</v>
      </c>
      <c r="F415" s="968"/>
    </row>
    <row r="416" spans="1:6" ht="13.5" thickBot="1">
      <c r="A416" s="306"/>
      <c r="B416" s="174" t="s">
        <v>205</v>
      </c>
      <c r="C416" s="276"/>
      <c r="D416" s="276">
        <v>10360</v>
      </c>
      <c r="E416" s="276">
        <v>10360</v>
      </c>
      <c r="F416" s="952">
        <f t="shared" si="12"/>
        <v>1</v>
      </c>
    </row>
    <row r="417" spans="1:6" ht="13.5" thickBot="1">
      <c r="A417" s="306"/>
      <c r="B417" s="590" t="s">
        <v>202</v>
      </c>
      <c r="C417" s="591">
        <f>SUM(C415+C413+C416)</f>
        <v>54712</v>
      </c>
      <c r="D417" s="591">
        <f>SUM(D415+D413+D416)</f>
        <v>65072</v>
      </c>
      <c r="E417" s="591">
        <f>SUM(E415+E413+E416)</f>
        <v>71907</v>
      </c>
      <c r="F417" s="952">
        <f t="shared" si="12"/>
        <v>1.1050374969264813</v>
      </c>
    </row>
    <row r="418" spans="1:6" ht="13.5" thickBot="1">
      <c r="A418" s="306"/>
      <c r="B418" s="592" t="s">
        <v>208</v>
      </c>
      <c r="C418" s="593"/>
      <c r="D418" s="593"/>
      <c r="E418" s="593"/>
      <c r="F418" s="968"/>
    </row>
    <row r="419" spans="1:6" ht="12.75">
      <c r="A419" s="306"/>
      <c r="B419" s="54" t="s">
        <v>876</v>
      </c>
      <c r="C419" s="274">
        <v>452690</v>
      </c>
      <c r="D419" s="274">
        <v>462144</v>
      </c>
      <c r="E419" s="274">
        <v>470073</v>
      </c>
      <c r="F419" s="496">
        <f t="shared" si="12"/>
        <v>1.0171569900290818</v>
      </c>
    </row>
    <row r="420" spans="1:6" ht="13.5" thickBot="1">
      <c r="A420" s="306"/>
      <c r="B420" s="294" t="s">
        <v>877</v>
      </c>
      <c r="C420" s="315"/>
      <c r="D420" s="315"/>
      <c r="E420" s="315"/>
      <c r="F420" s="967"/>
    </row>
    <row r="421" spans="1:6" ht="13.5" thickBot="1">
      <c r="A421" s="306"/>
      <c r="B421" s="594" t="s">
        <v>176</v>
      </c>
      <c r="C421" s="595">
        <f>SUM(C419:C420)</f>
        <v>452690</v>
      </c>
      <c r="D421" s="595">
        <f>SUM(D419:D420)</f>
        <v>462144</v>
      </c>
      <c r="E421" s="595">
        <f>SUM(E419:E420)</f>
        <v>470073</v>
      </c>
      <c r="F421" s="952">
        <f aca="true" t="shared" si="16" ref="F421:F486">SUM(E421/D421)</f>
        <v>1.0171569900290818</v>
      </c>
    </row>
    <row r="422" spans="1:6" ht="13.5" thickBot="1">
      <c r="A422" s="306"/>
      <c r="B422" s="941" t="s">
        <v>598</v>
      </c>
      <c r="C422" s="942"/>
      <c r="D422" s="942"/>
      <c r="E422" s="942"/>
      <c r="F422" s="968"/>
    </row>
    <row r="423" spans="1:6" ht="15.75" thickBot="1">
      <c r="A423" s="306"/>
      <c r="B423" s="300" t="s">
        <v>230</v>
      </c>
      <c r="C423" s="320">
        <f>SUM(C417+C418+C421)</f>
        <v>507402</v>
      </c>
      <c r="D423" s="320">
        <f>SUM(D417+D418+D421)</f>
        <v>527216</v>
      </c>
      <c r="E423" s="320">
        <f>SUM(E417+E418+E421)</f>
        <v>541980</v>
      </c>
      <c r="F423" s="969">
        <f t="shared" si="16"/>
        <v>1.0280037024672999</v>
      </c>
    </row>
    <row r="424" spans="1:6" ht="12.75">
      <c r="A424" s="305"/>
      <c r="B424" s="295" t="s">
        <v>879</v>
      </c>
      <c r="C424" s="274">
        <v>275998</v>
      </c>
      <c r="D424" s="274">
        <v>285633</v>
      </c>
      <c r="E424" s="274">
        <v>292681</v>
      </c>
      <c r="F424" s="496">
        <f t="shared" si="16"/>
        <v>1.0246750200432022</v>
      </c>
    </row>
    <row r="425" spans="1:6" ht="12.75">
      <c r="A425" s="305"/>
      <c r="B425" s="295" t="s">
        <v>880</v>
      </c>
      <c r="C425" s="274">
        <v>73044</v>
      </c>
      <c r="D425" s="274">
        <v>75115</v>
      </c>
      <c r="E425" s="274">
        <v>77018</v>
      </c>
      <c r="F425" s="496">
        <f t="shared" si="16"/>
        <v>1.0253344871197496</v>
      </c>
    </row>
    <row r="426" spans="1:6" ht="12.75">
      <c r="A426" s="305"/>
      <c r="B426" s="295" t="s">
        <v>881</v>
      </c>
      <c r="C426" s="274">
        <v>158360</v>
      </c>
      <c r="D426" s="274">
        <v>166468</v>
      </c>
      <c r="E426" s="274">
        <v>171673</v>
      </c>
      <c r="F426" s="496">
        <f t="shared" si="16"/>
        <v>1.031267270586539</v>
      </c>
    </row>
    <row r="427" spans="1:6" ht="12.75">
      <c r="A427" s="305"/>
      <c r="B427" s="295" t="s">
        <v>882</v>
      </c>
      <c r="C427" s="274"/>
      <c r="D427" s="274"/>
      <c r="E427" s="274"/>
      <c r="F427" s="496"/>
    </row>
    <row r="428" spans="1:6" ht="13.5" thickBot="1">
      <c r="A428" s="305"/>
      <c r="B428" s="297" t="s">
        <v>883</v>
      </c>
      <c r="C428" s="315"/>
      <c r="D428" s="315"/>
      <c r="E428" s="315">
        <v>608</v>
      </c>
      <c r="F428" s="967"/>
    </row>
    <row r="429" spans="1:6" ht="13.5" thickBot="1">
      <c r="A429" s="305"/>
      <c r="B429" s="296" t="s">
        <v>175</v>
      </c>
      <c r="C429" s="319">
        <f>SUM(C424:C428)</f>
        <v>507402</v>
      </c>
      <c r="D429" s="319">
        <f>SUM(D424:D428)</f>
        <v>527216</v>
      </c>
      <c r="E429" s="319">
        <f>SUM(E424:E428)</f>
        <v>541980</v>
      </c>
      <c r="F429" s="952">
        <f t="shared" si="16"/>
        <v>1.0280037024672999</v>
      </c>
    </row>
    <row r="430" spans="1:6" ht="12.75">
      <c r="A430" s="305"/>
      <c r="B430" s="295" t="s">
        <v>884</v>
      </c>
      <c r="C430" s="274"/>
      <c r="D430" s="274"/>
      <c r="E430" s="274"/>
      <c r="F430" s="496"/>
    </row>
    <row r="431" spans="1:6" ht="12.75">
      <c r="A431" s="305"/>
      <c r="B431" s="295" t="s">
        <v>885</v>
      </c>
      <c r="C431" s="274"/>
      <c r="D431" s="274"/>
      <c r="E431" s="274"/>
      <c r="F431" s="496"/>
    </row>
    <row r="432" spans="1:6" ht="13.5" thickBot="1">
      <c r="A432" s="305"/>
      <c r="B432" s="298" t="s">
        <v>890</v>
      </c>
      <c r="C432" s="315"/>
      <c r="D432" s="315"/>
      <c r="E432" s="315"/>
      <c r="F432" s="967"/>
    </row>
    <row r="433" spans="1:6" ht="13.5" thickBot="1">
      <c r="A433" s="305"/>
      <c r="B433" s="299" t="s">
        <v>195</v>
      </c>
      <c r="C433" s="314"/>
      <c r="D433" s="314"/>
      <c r="E433" s="314"/>
      <c r="F433" s="968"/>
    </row>
    <row r="434" spans="1:6" ht="13.5" thickBot="1">
      <c r="A434" s="305"/>
      <c r="B434" s="943" t="s">
        <v>599</v>
      </c>
      <c r="C434" s="314"/>
      <c r="D434" s="314"/>
      <c r="E434" s="314"/>
      <c r="F434" s="968"/>
    </row>
    <row r="435" spans="1:6" ht="15.75" thickBot="1">
      <c r="A435" s="307"/>
      <c r="B435" s="301" t="s">
        <v>545</v>
      </c>
      <c r="C435" s="320">
        <f>SUM(C429+C433)</f>
        <v>507402</v>
      </c>
      <c r="D435" s="320">
        <f>SUM(D429+D433)</f>
        <v>527216</v>
      </c>
      <c r="E435" s="320">
        <f>SUM(E429+E433)</f>
        <v>541980</v>
      </c>
      <c r="F435" s="969">
        <f t="shared" si="16"/>
        <v>1.0280037024672999</v>
      </c>
    </row>
    <row r="436" spans="1:6" ht="15">
      <c r="A436" s="313">
        <v>2898</v>
      </c>
      <c r="B436" s="310" t="s">
        <v>901</v>
      </c>
      <c r="C436" s="317"/>
      <c r="D436" s="317"/>
      <c r="E436" s="317"/>
      <c r="F436" s="496"/>
    </row>
    <row r="437" spans="1:6" ht="12.75">
      <c r="A437" s="306"/>
      <c r="B437" s="54" t="s">
        <v>866</v>
      </c>
      <c r="C437" s="317">
        <f>SUM(C406+C376)</f>
        <v>5000</v>
      </c>
      <c r="D437" s="317">
        <f>SUM(D406+D376)</f>
        <v>5000</v>
      </c>
      <c r="E437" s="317">
        <f>SUM(E406+E376)</f>
        <v>0</v>
      </c>
      <c r="F437" s="496">
        <f t="shared" si="16"/>
        <v>0</v>
      </c>
    </row>
    <row r="438" spans="1:6" ht="12.75">
      <c r="A438" s="306"/>
      <c r="B438" s="54" t="s">
        <v>371</v>
      </c>
      <c r="C438" s="317"/>
      <c r="D438" s="317"/>
      <c r="E438" s="317">
        <f>SUM(E377)</f>
        <v>5000</v>
      </c>
      <c r="F438" s="496"/>
    </row>
    <row r="439" spans="1:6" ht="12.75">
      <c r="A439" s="306"/>
      <c r="B439" s="54" t="s">
        <v>867</v>
      </c>
      <c r="C439" s="317">
        <f aca="true" t="shared" si="17" ref="C439:D441">SUM(C407+C378)</f>
        <v>5785</v>
      </c>
      <c r="D439" s="317">
        <f t="shared" si="17"/>
        <v>5785</v>
      </c>
      <c r="E439" s="317">
        <f>SUM(E407+E378)</f>
        <v>5785</v>
      </c>
      <c r="F439" s="496">
        <f t="shared" si="16"/>
        <v>1</v>
      </c>
    </row>
    <row r="440" spans="1:6" ht="12.75">
      <c r="A440" s="306"/>
      <c r="B440" s="54" t="s">
        <v>868</v>
      </c>
      <c r="C440" s="317">
        <f t="shared" si="17"/>
        <v>1380</v>
      </c>
      <c r="D440" s="317">
        <f t="shared" si="17"/>
        <v>1380</v>
      </c>
      <c r="E440" s="317">
        <f>SUM(E408+E379)</f>
        <v>1380</v>
      </c>
      <c r="F440" s="496">
        <f t="shared" si="16"/>
        <v>1</v>
      </c>
    </row>
    <row r="441" spans="1:6" ht="12.75">
      <c r="A441" s="306"/>
      <c r="B441" s="54" t="s">
        <v>870</v>
      </c>
      <c r="C441" s="317">
        <f t="shared" si="17"/>
        <v>57403</v>
      </c>
      <c r="D441" s="317">
        <f t="shared" si="17"/>
        <v>58982</v>
      </c>
      <c r="E441" s="317">
        <f>SUM(E409+E380)</f>
        <v>58865</v>
      </c>
      <c r="F441" s="496">
        <f t="shared" si="16"/>
        <v>0.9980163439693466</v>
      </c>
    </row>
    <row r="442" spans="1:6" ht="12.75">
      <c r="A442" s="306"/>
      <c r="B442" s="54" t="s">
        <v>372</v>
      </c>
      <c r="C442" s="317"/>
      <c r="D442" s="317"/>
      <c r="E442" s="317">
        <f>SUM(E410)</f>
        <v>150</v>
      </c>
      <c r="F442" s="496"/>
    </row>
    <row r="443" spans="1:6" ht="12.75">
      <c r="A443" s="306"/>
      <c r="B443" s="54" t="s">
        <v>871</v>
      </c>
      <c r="C443" s="317">
        <f aca="true" t="shared" si="18" ref="C443:E444">SUM(C411+C381)</f>
        <v>15344</v>
      </c>
      <c r="D443" s="317">
        <f t="shared" si="18"/>
        <v>15344</v>
      </c>
      <c r="E443" s="317">
        <f t="shared" si="18"/>
        <v>15344</v>
      </c>
      <c r="F443" s="496">
        <f t="shared" si="16"/>
        <v>1</v>
      </c>
    </row>
    <row r="444" spans="1:6" ht="13.5" thickBot="1">
      <c r="A444" s="306"/>
      <c r="B444" s="59" t="s">
        <v>875</v>
      </c>
      <c r="C444" s="318">
        <f t="shared" si="18"/>
        <v>0</v>
      </c>
      <c r="D444" s="318">
        <f t="shared" si="18"/>
        <v>0</v>
      </c>
      <c r="E444" s="318">
        <f t="shared" si="18"/>
        <v>0</v>
      </c>
      <c r="F444" s="967"/>
    </row>
    <row r="445" spans="1:6" ht="13.5" thickBot="1">
      <c r="A445" s="306"/>
      <c r="B445" s="223" t="s">
        <v>865</v>
      </c>
      <c r="C445" s="322">
        <f>SUM(C437:C444)</f>
        <v>84912</v>
      </c>
      <c r="D445" s="322">
        <f>SUM(D437:D444)</f>
        <v>86491</v>
      </c>
      <c r="E445" s="322">
        <f>SUM(E437:E444)</f>
        <v>86524</v>
      </c>
      <c r="F445" s="952">
        <f t="shared" si="16"/>
        <v>1.000381542588246</v>
      </c>
    </row>
    <row r="446" spans="1:6" ht="13.5" thickBot="1">
      <c r="A446" s="306"/>
      <c r="B446" s="940" t="s">
        <v>597</v>
      </c>
      <c r="C446" s="322"/>
      <c r="D446" s="322"/>
      <c r="E446" s="322"/>
      <c r="F446" s="968"/>
    </row>
    <row r="447" spans="1:6" ht="13.5" thickBot="1">
      <c r="A447" s="306"/>
      <c r="B447" s="56" t="s">
        <v>228</v>
      </c>
      <c r="C447" s="276"/>
      <c r="D447" s="276"/>
      <c r="E447" s="276">
        <f>SUM(E415)</f>
        <v>6835</v>
      </c>
      <c r="F447" s="968"/>
    </row>
    <row r="448" spans="1:6" ht="13.5" thickBot="1">
      <c r="A448" s="306"/>
      <c r="B448" s="174" t="s">
        <v>205</v>
      </c>
      <c r="C448" s="276"/>
      <c r="D448" s="276">
        <f>SUM(D416+D386)</f>
        <v>15092</v>
      </c>
      <c r="E448" s="276">
        <f>SUM(E416+E386)</f>
        <v>15092</v>
      </c>
      <c r="F448" s="952">
        <f t="shared" si="16"/>
        <v>1</v>
      </c>
    </row>
    <row r="449" spans="1:6" ht="13.5" thickBot="1">
      <c r="A449" s="306"/>
      <c r="B449" s="590" t="s">
        <v>202</v>
      </c>
      <c r="C449" s="591">
        <f>SUM(C447+C445+C448)</f>
        <v>84912</v>
      </c>
      <c r="D449" s="591">
        <f>SUM(D447+D445+D448)</f>
        <v>101583</v>
      </c>
      <c r="E449" s="591">
        <f>SUM(E447+E445+E448)</f>
        <v>108451</v>
      </c>
      <c r="F449" s="971">
        <f t="shared" si="16"/>
        <v>1.067609737849837</v>
      </c>
    </row>
    <row r="450" spans="1:6" ht="13.5" thickBot="1">
      <c r="A450" s="306"/>
      <c r="B450" s="592" t="s">
        <v>208</v>
      </c>
      <c r="C450" s="593"/>
      <c r="D450" s="593"/>
      <c r="E450" s="593"/>
      <c r="F450" s="968"/>
    </row>
    <row r="451" spans="1:6" ht="12.75">
      <c r="A451" s="306"/>
      <c r="B451" s="54" t="s">
        <v>876</v>
      </c>
      <c r="C451" s="274">
        <f aca="true" t="shared" si="19" ref="C451:E452">SUM(C419+C389)</f>
        <v>722816</v>
      </c>
      <c r="D451" s="274">
        <f t="shared" si="19"/>
        <v>761870</v>
      </c>
      <c r="E451" s="274">
        <f t="shared" si="19"/>
        <v>772304</v>
      </c>
      <c r="F451" s="496">
        <f t="shared" si="16"/>
        <v>1.0136952498457743</v>
      </c>
    </row>
    <row r="452" spans="1:6" ht="13.5" thickBot="1">
      <c r="A452" s="306"/>
      <c r="B452" s="294" t="s">
        <v>877</v>
      </c>
      <c r="C452" s="315">
        <f t="shared" si="19"/>
        <v>2100</v>
      </c>
      <c r="D452" s="315">
        <f t="shared" si="19"/>
        <v>2100</v>
      </c>
      <c r="E452" s="315">
        <f t="shared" si="19"/>
        <v>2100</v>
      </c>
      <c r="F452" s="967">
        <f t="shared" si="16"/>
        <v>1</v>
      </c>
    </row>
    <row r="453" spans="1:6" ht="13.5" thickBot="1">
      <c r="A453" s="306"/>
      <c r="B453" s="594" t="s">
        <v>176</v>
      </c>
      <c r="C453" s="595">
        <f>SUM(C451:C452)</f>
        <v>724916</v>
      </c>
      <c r="D453" s="595">
        <f>SUM(D451:D452)</f>
        <v>763970</v>
      </c>
      <c r="E453" s="595">
        <f>SUM(E451:E452)</f>
        <v>774404</v>
      </c>
      <c r="F453" s="952">
        <f t="shared" si="16"/>
        <v>1.013657604356192</v>
      </c>
    </row>
    <row r="454" spans="1:6" ht="13.5" thickBot="1">
      <c r="A454" s="306"/>
      <c r="B454" s="941" t="s">
        <v>598</v>
      </c>
      <c r="C454" s="595"/>
      <c r="D454" s="595"/>
      <c r="E454" s="595"/>
      <c r="F454" s="968"/>
    </row>
    <row r="455" spans="1:6" ht="15.75" thickBot="1">
      <c r="A455" s="306"/>
      <c r="B455" s="300" t="s">
        <v>230</v>
      </c>
      <c r="C455" s="320">
        <f>SUM(C449+C450+C453)</f>
        <v>809828</v>
      </c>
      <c r="D455" s="320">
        <f>SUM(D449+D450+D453)</f>
        <v>865553</v>
      </c>
      <c r="E455" s="320">
        <f>SUM(E449+E450+E453)</f>
        <v>882855</v>
      </c>
      <c r="F455" s="969">
        <f t="shared" si="16"/>
        <v>1.01998953270337</v>
      </c>
    </row>
    <row r="456" spans="1:6" ht="12.75">
      <c r="A456" s="305"/>
      <c r="B456" s="295" t="s">
        <v>879</v>
      </c>
      <c r="C456" s="317">
        <f aca="true" t="shared" si="20" ref="C456:D460">SUM(C424+C393)</f>
        <v>447734</v>
      </c>
      <c r="D456" s="317">
        <f t="shared" si="20"/>
        <v>479761</v>
      </c>
      <c r="E456" s="317">
        <f>SUM(E424+E393)</f>
        <v>487198</v>
      </c>
      <c r="F456" s="496">
        <f t="shared" si="16"/>
        <v>1.0155014684394938</v>
      </c>
    </row>
    <row r="457" spans="1:6" ht="12.75">
      <c r="A457" s="305"/>
      <c r="B457" s="295" t="s">
        <v>880</v>
      </c>
      <c r="C457" s="317">
        <f t="shared" si="20"/>
        <v>118401</v>
      </c>
      <c r="D457" s="317">
        <f t="shared" si="20"/>
        <v>126138</v>
      </c>
      <c r="E457" s="317">
        <f>SUM(E425+E394)</f>
        <v>128314</v>
      </c>
      <c r="F457" s="496">
        <f t="shared" si="16"/>
        <v>1.017250947375097</v>
      </c>
    </row>
    <row r="458" spans="1:6" ht="12.75">
      <c r="A458" s="305"/>
      <c r="B458" s="295" t="s">
        <v>881</v>
      </c>
      <c r="C458" s="317">
        <f t="shared" si="20"/>
        <v>243693</v>
      </c>
      <c r="D458" s="317">
        <f t="shared" si="20"/>
        <v>259654</v>
      </c>
      <c r="E458" s="317">
        <f>SUM(E426+E395)</f>
        <v>266735</v>
      </c>
      <c r="F458" s="496">
        <f t="shared" si="16"/>
        <v>1.0272709066681045</v>
      </c>
    </row>
    <row r="459" spans="1:6" ht="12.75">
      <c r="A459" s="305"/>
      <c r="B459" s="295" t="s">
        <v>882</v>
      </c>
      <c r="C459" s="317">
        <f t="shared" si="20"/>
        <v>0</v>
      </c>
      <c r="D459" s="317">
        <f t="shared" si="20"/>
        <v>0</v>
      </c>
      <c r="E459" s="317">
        <f>SUM(E427+E396)</f>
        <v>0</v>
      </c>
      <c r="F459" s="496"/>
    </row>
    <row r="460" spans="1:6" ht="13.5" thickBot="1">
      <c r="A460" s="305"/>
      <c r="B460" s="297" t="s">
        <v>883</v>
      </c>
      <c r="C460" s="318">
        <f t="shared" si="20"/>
        <v>0</v>
      </c>
      <c r="D460" s="318">
        <f t="shared" si="20"/>
        <v>0</v>
      </c>
      <c r="E460" s="318">
        <f>SUM(E428+E397)</f>
        <v>608</v>
      </c>
      <c r="F460" s="967"/>
    </row>
    <row r="461" spans="1:6" ht="13.5" thickBot="1">
      <c r="A461" s="305"/>
      <c r="B461" s="296" t="s">
        <v>175</v>
      </c>
      <c r="C461" s="322">
        <f>SUM(C456:C460)</f>
        <v>809828</v>
      </c>
      <c r="D461" s="322">
        <f>SUM(D456:D460)</f>
        <v>865553</v>
      </c>
      <c r="E461" s="322">
        <f>SUM(E456:E460)</f>
        <v>882855</v>
      </c>
      <c r="F461" s="952">
        <f t="shared" si="16"/>
        <v>1.01998953270337</v>
      </c>
    </row>
    <row r="462" spans="1:6" ht="12.75">
      <c r="A462" s="305"/>
      <c r="B462" s="295" t="s">
        <v>884</v>
      </c>
      <c r="C462" s="317">
        <f aca="true" t="shared" si="21" ref="C462:D464">SUM(C430+C399)</f>
        <v>0</v>
      </c>
      <c r="D462" s="317">
        <f t="shared" si="21"/>
        <v>0</v>
      </c>
      <c r="E462" s="317">
        <f>SUM(E430+E399)</f>
        <v>0</v>
      </c>
      <c r="F462" s="496"/>
    </row>
    <row r="463" spans="1:6" ht="12.75">
      <c r="A463" s="305"/>
      <c r="B463" s="295" t="s">
        <v>885</v>
      </c>
      <c r="C463" s="317">
        <f t="shared" si="21"/>
        <v>0</v>
      </c>
      <c r="D463" s="317">
        <f t="shared" si="21"/>
        <v>0</v>
      </c>
      <c r="E463" s="317">
        <f>SUM(E431+E400)</f>
        <v>0</v>
      </c>
      <c r="F463" s="496"/>
    </row>
    <row r="464" spans="1:6" ht="13.5" thickBot="1">
      <c r="A464" s="305"/>
      <c r="B464" s="298" t="s">
        <v>890</v>
      </c>
      <c r="C464" s="318">
        <f t="shared" si="21"/>
        <v>0</v>
      </c>
      <c r="D464" s="318">
        <f t="shared" si="21"/>
        <v>0</v>
      </c>
      <c r="E464" s="318">
        <f>SUM(E432+E401)</f>
        <v>0</v>
      </c>
      <c r="F464" s="967"/>
    </row>
    <row r="465" spans="1:6" ht="13.5" thickBot="1">
      <c r="A465" s="305"/>
      <c r="B465" s="299" t="s">
        <v>195</v>
      </c>
      <c r="C465" s="321">
        <f>SUM(C462:C464)</f>
        <v>0</v>
      </c>
      <c r="D465" s="321">
        <f>SUM(D462:D464)</f>
        <v>0</v>
      </c>
      <c r="E465" s="321">
        <f>SUM(E462:E464)</f>
        <v>0</v>
      </c>
      <c r="F465" s="968"/>
    </row>
    <row r="466" spans="1:6" ht="13.5" thickBot="1">
      <c r="A466" s="305"/>
      <c r="B466" s="943" t="s">
        <v>599</v>
      </c>
      <c r="C466" s="322"/>
      <c r="D466" s="322"/>
      <c r="E466" s="322"/>
      <c r="F466" s="968"/>
    </row>
    <row r="467" spans="1:6" ht="15.75" thickBot="1">
      <c r="A467" s="307"/>
      <c r="B467" s="301" t="s">
        <v>545</v>
      </c>
      <c r="C467" s="324">
        <f>SUM(C435+C404)</f>
        <v>809828</v>
      </c>
      <c r="D467" s="324">
        <f>SUM(D435+D404)</f>
        <v>865553</v>
      </c>
      <c r="E467" s="324">
        <f>SUM(E435+E404)</f>
        <v>882855</v>
      </c>
      <c r="F467" s="969">
        <f t="shared" si="16"/>
        <v>1.01998953270337</v>
      </c>
    </row>
    <row r="468" spans="1:6" ht="15">
      <c r="A468" s="308">
        <v>2985</v>
      </c>
      <c r="B468" s="309" t="s">
        <v>902</v>
      </c>
      <c r="C468" s="274"/>
      <c r="D468" s="274"/>
      <c r="E468" s="274"/>
      <c r="F468" s="496"/>
    </row>
    <row r="469" spans="1:6" ht="12.75">
      <c r="A469" s="306"/>
      <c r="B469" s="54" t="s">
        <v>866</v>
      </c>
      <c r="C469" s="274">
        <v>40000</v>
      </c>
      <c r="D469" s="274">
        <v>40000</v>
      </c>
      <c r="E469" s="274">
        <v>40000</v>
      </c>
      <c r="F469" s="496">
        <f t="shared" si="16"/>
        <v>1</v>
      </c>
    </row>
    <row r="470" spans="1:6" ht="12.75">
      <c r="A470" s="306"/>
      <c r="B470" s="54" t="s">
        <v>867</v>
      </c>
      <c r="C470" s="274"/>
      <c r="D470" s="274"/>
      <c r="E470" s="274"/>
      <c r="F470" s="496"/>
    </row>
    <row r="471" spans="1:6" ht="12.75">
      <c r="A471" s="306"/>
      <c r="B471" s="54" t="s">
        <v>868</v>
      </c>
      <c r="C471" s="274">
        <v>20000</v>
      </c>
      <c r="D471" s="274">
        <v>20000</v>
      </c>
      <c r="E471" s="274">
        <v>20000</v>
      </c>
      <c r="F471" s="496">
        <f t="shared" si="16"/>
        <v>1</v>
      </c>
    </row>
    <row r="472" spans="1:6" ht="12.75">
      <c r="A472" s="306"/>
      <c r="B472" s="54" t="s">
        <v>870</v>
      </c>
      <c r="C472" s="274"/>
      <c r="D472" s="274"/>
      <c r="E472" s="274"/>
      <c r="F472" s="496"/>
    </row>
    <row r="473" spans="1:6" ht="12.75">
      <c r="A473" s="306"/>
      <c r="B473" s="54" t="s">
        <v>871</v>
      </c>
      <c r="C473" s="274">
        <v>15000</v>
      </c>
      <c r="D473" s="274">
        <v>15000</v>
      </c>
      <c r="E473" s="274">
        <v>15000</v>
      </c>
      <c r="F473" s="496">
        <f t="shared" si="16"/>
        <v>1</v>
      </c>
    </row>
    <row r="474" spans="1:6" ht="13.5" thickBot="1">
      <c r="A474" s="306"/>
      <c r="B474" s="59" t="s">
        <v>875</v>
      </c>
      <c r="C474" s="315"/>
      <c r="D474" s="315"/>
      <c r="E474" s="315"/>
      <c r="F474" s="967"/>
    </row>
    <row r="475" spans="1:6" ht="13.5" thickBot="1">
      <c r="A475" s="306"/>
      <c r="B475" s="223" t="s">
        <v>865</v>
      </c>
      <c r="C475" s="319">
        <f>SUM(C469:C474)</f>
        <v>75000</v>
      </c>
      <c r="D475" s="319">
        <f>SUM(D469:D474)</f>
        <v>75000</v>
      </c>
      <c r="E475" s="319">
        <f>SUM(E469:E474)</f>
        <v>75000</v>
      </c>
      <c r="F475" s="952">
        <f t="shared" si="16"/>
        <v>1</v>
      </c>
    </row>
    <row r="476" spans="1:6" ht="13.5" thickBot="1">
      <c r="A476" s="306"/>
      <c r="B476" s="940" t="s">
        <v>597</v>
      </c>
      <c r="C476" s="276"/>
      <c r="D476" s="276"/>
      <c r="E476" s="276"/>
      <c r="F476" s="952"/>
    </row>
    <row r="477" spans="1:6" ht="13.5" thickBot="1">
      <c r="A477" s="306"/>
      <c r="B477" s="56" t="s">
        <v>228</v>
      </c>
      <c r="C477" s="276"/>
      <c r="D477" s="276"/>
      <c r="E477" s="276">
        <v>250</v>
      </c>
      <c r="F477" s="968"/>
    </row>
    <row r="478" spans="1:6" ht="13.5" thickBot="1">
      <c r="A478" s="306"/>
      <c r="B478" s="174" t="s">
        <v>205</v>
      </c>
      <c r="C478" s="276"/>
      <c r="D478" s="276">
        <v>1857</v>
      </c>
      <c r="E478" s="276">
        <v>1857</v>
      </c>
      <c r="F478" s="952">
        <f t="shared" si="16"/>
        <v>1</v>
      </c>
    </row>
    <row r="479" spans="1:6" ht="13.5" thickBot="1">
      <c r="A479" s="306"/>
      <c r="B479" s="590" t="s">
        <v>202</v>
      </c>
      <c r="C479" s="591">
        <f>SUM(C477+C475+C478)</f>
        <v>75000</v>
      </c>
      <c r="D479" s="591">
        <f>SUM(D477+D475+D478)</f>
        <v>76857</v>
      </c>
      <c r="E479" s="591">
        <f>SUM(E477+E475+E478)</f>
        <v>77107</v>
      </c>
      <c r="F479" s="952">
        <f t="shared" si="16"/>
        <v>1.003252794150175</v>
      </c>
    </row>
    <row r="480" spans="1:6" ht="13.5" thickBot="1">
      <c r="A480" s="306"/>
      <c r="B480" s="592" t="s">
        <v>208</v>
      </c>
      <c r="C480" s="593"/>
      <c r="D480" s="593"/>
      <c r="E480" s="593"/>
      <c r="F480" s="968"/>
    </row>
    <row r="481" spans="1:6" ht="12.75">
      <c r="A481" s="306"/>
      <c r="B481" s="54" t="s">
        <v>876</v>
      </c>
      <c r="C481" s="274">
        <v>321284</v>
      </c>
      <c r="D481" s="274">
        <v>323929</v>
      </c>
      <c r="E481" s="274">
        <v>329921</v>
      </c>
      <c r="F481" s="496">
        <f t="shared" si="16"/>
        <v>1.0184978807084268</v>
      </c>
    </row>
    <row r="482" spans="1:6" ht="12.75">
      <c r="A482" s="306"/>
      <c r="B482" s="57" t="s">
        <v>877</v>
      </c>
      <c r="C482" s="274"/>
      <c r="D482" s="274"/>
      <c r="E482" s="274"/>
      <c r="F482" s="496"/>
    </row>
    <row r="483" spans="1:6" ht="13.5" thickBot="1">
      <c r="A483" s="306"/>
      <c r="B483" s="294" t="s">
        <v>878</v>
      </c>
      <c r="C483" s="315"/>
      <c r="D483" s="315"/>
      <c r="E483" s="315"/>
      <c r="F483" s="967"/>
    </row>
    <row r="484" spans="1:6" ht="13.5" thickBot="1">
      <c r="A484" s="306"/>
      <c r="B484" s="594" t="s">
        <v>176</v>
      </c>
      <c r="C484" s="595">
        <f>SUM(C481:C483)</f>
        <v>321284</v>
      </c>
      <c r="D484" s="595">
        <f>SUM(D481:D483)</f>
        <v>323929</v>
      </c>
      <c r="E484" s="595">
        <f>SUM(E481:E483)</f>
        <v>329921</v>
      </c>
      <c r="F484" s="971">
        <f t="shared" si="16"/>
        <v>1.0184978807084268</v>
      </c>
    </row>
    <row r="485" spans="1:6" ht="13.5" thickBot="1">
      <c r="A485" s="306"/>
      <c r="B485" s="941" t="s">
        <v>598</v>
      </c>
      <c r="C485" s="595"/>
      <c r="D485" s="595"/>
      <c r="E485" s="595"/>
      <c r="F485" s="968"/>
    </row>
    <row r="486" spans="1:6" ht="15.75" thickBot="1">
      <c r="A486" s="306"/>
      <c r="B486" s="300" t="s">
        <v>230</v>
      </c>
      <c r="C486" s="320">
        <f>SUM(C479+C480+C484)</f>
        <v>396284</v>
      </c>
      <c r="D486" s="320">
        <f>SUM(D479+D480+D484)</f>
        <v>400786</v>
      </c>
      <c r="E486" s="320">
        <f>SUM(E479+E480+E484)</f>
        <v>407028</v>
      </c>
      <c r="F486" s="970">
        <f t="shared" si="16"/>
        <v>1.0155743963112485</v>
      </c>
    </row>
    <row r="487" spans="1:7" ht="12.75">
      <c r="A487" s="305"/>
      <c r="B487" s="295" t="s">
        <v>879</v>
      </c>
      <c r="C487" s="274">
        <v>127452</v>
      </c>
      <c r="D487" s="274">
        <v>128477</v>
      </c>
      <c r="E487" s="274">
        <v>129093</v>
      </c>
      <c r="F487" s="496">
        <f aca="true" t="shared" si="22" ref="F487:F532">SUM(E487/D487)</f>
        <v>1.0047946325023156</v>
      </c>
      <c r="G487" s="495"/>
    </row>
    <row r="488" spans="1:7" ht="12.75">
      <c r="A488" s="305"/>
      <c r="B488" s="295" t="s">
        <v>880</v>
      </c>
      <c r="C488" s="274">
        <v>33272</v>
      </c>
      <c r="D488" s="274">
        <v>33548</v>
      </c>
      <c r="E488" s="274">
        <v>33715</v>
      </c>
      <c r="F488" s="496">
        <f t="shared" si="22"/>
        <v>1.0049779420531775</v>
      </c>
      <c r="G488" s="495"/>
    </row>
    <row r="489" spans="1:7" ht="12.75">
      <c r="A489" s="305"/>
      <c r="B489" s="295" t="s">
        <v>881</v>
      </c>
      <c r="C489" s="274">
        <v>235560</v>
      </c>
      <c r="D489" s="274">
        <v>236979</v>
      </c>
      <c r="E489" s="274">
        <v>237229</v>
      </c>
      <c r="F489" s="496">
        <f t="shared" si="22"/>
        <v>1.001054945796885</v>
      </c>
      <c r="G489" s="495"/>
    </row>
    <row r="490" spans="1:7" ht="12.75">
      <c r="A490" s="305"/>
      <c r="B490" s="295" t="s">
        <v>882</v>
      </c>
      <c r="C490" s="274"/>
      <c r="D490" s="274"/>
      <c r="E490" s="274"/>
      <c r="F490" s="496"/>
      <c r="G490" s="495"/>
    </row>
    <row r="491" spans="1:7" ht="13.5" thickBot="1">
      <c r="A491" s="305"/>
      <c r="B491" s="297" t="s">
        <v>883</v>
      </c>
      <c r="C491" s="315"/>
      <c r="D491" s="315"/>
      <c r="E491" s="315"/>
      <c r="F491" s="967"/>
      <c r="G491" s="495"/>
    </row>
    <row r="492" spans="1:7" ht="13.5" thickBot="1">
      <c r="A492" s="305"/>
      <c r="B492" s="296" t="s">
        <v>175</v>
      </c>
      <c r="C492" s="319">
        <f>SUM(C487:C491)</f>
        <v>396284</v>
      </c>
      <c r="D492" s="319">
        <f>SUM(D487:D491)</f>
        <v>399004</v>
      </c>
      <c r="E492" s="319">
        <f>SUM(E487:E491)</f>
        <v>400037</v>
      </c>
      <c r="F492" s="952">
        <f t="shared" si="22"/>
        <v>1.002588946476727</v>
      </c>
      <c r="G492" s="497"/>
    </row>
    <row r="493" spans="1:7" ht="12.75">
      <c r="A493" s="305"/>
      <c r="B493" s="295" t="s">
        <v>884</v>
      </c>
      <c r="C493" s="274"/>
      <c r="D493" s="274"/>
      <c r="E493" s="274">
        <v>5209</v>
      </c>
      <c r="F493" s="496"/>
      <c r="G493" s="495"/>
    </row>
    <row r="494" spans="1:7" ht="12.75">
      <c r="A494" s="305"/>
      <c r="B494" s="295" t="s">
        <v>885</v>
      </c>
      <c r="C494" s="274"/>
      <c r="D494" s="274">
        <v>1782</v>
      </c>
      <c r="E494" s="274">
        <v>1782</v>
      </c>
      <c r="F494" s="496">
        <f t="shared" si="22"/>
        <v>1</v>
      </c>
      <c r="G494" s="495"/>
    </row>
    <row r="495" spans="1:7" ht="13.5" thickBot="1">
      <c r="A495" s="305"/>
      <c r="B495" s="298" t="s">
        <v>890</v>
      </c>
      <c r="C495" s="315"/>
      <c r="D495" s="315"/>
      <c r="E495" s="315"/>
      <c r="F495" s="967"/>
      <c r="G495" s="495"/>
    </row>
    <row r="496" spans="1:7" ht="13.5" thickBot="1">
      <c r="A496" s="305"/>
      <c r="B496" s="299" t="s">
        <v>195</v>
      </c>
      <c r="C496" s="314"/>
      <c r="D496" s="314">
        <f>SUM(D494:D495)</f>
        <v>1782</v>
      </c>
      <c r="E496" s="314">
        <f>SUM(E493:E495)</f>
        <v>6991</v>
      </c>
      <c r="F496" s="968">
        <f t="shared" si="22"/>
        <v>3.9231200897867566</v>
      </c>
      <c r="G496" s="495"/>
    </row>
    <row r="497" spans="1:7" ht="13.5" thickBot="1">
      <c r="A497" s="305"/>
      <c r="B497" s="943" t="s">
        <v>599</v>
      </c>
      <c r="C497" s="314"/>
      <c r="D497" s="314"/>
      <c r="E497" s="314"/>
      <c r="F497" s="968"/>
      <c r="G497" s="495"/>
    </row>
    <row r="498" spans="1:7" ht="15.75" thickBot="1">
      <c r="A498" s="307"/>
      <c r="B498" s="301" t="s">
        <v>545</v>
      </c>
      <c r="C498" s="320">
        <f>SUM(C492+C496)</f>
        <v>396284</v>
      </c>
      <c r="D498" s="320">
        <f>SUM(D492+D496)</f>
        <v>400786</v>
      </c>
      <c r="E498" s="320">
        <f>SUM(E492+E496)</f>
        <v>407028</v>
      </c>
      <c r="F498" s="969">
        <f t="shared" si="22"/>
        <v>1.0155743963112485</v>
      </c>
      <c r="G498" s="497"/>
    </row>
    <row r="499" spans="1:7" ht="15">
      <c r="A499" s="313">
        <v>2991</v>
      </c>
      <c r="B499" s="309" t="s">
        <v>775</v>
      </c>
      <c r="C499" s="317"/>
      <c r="D499" s="317"/>
      <c r="E499" s="317"/>
      <c r="F499" s="496"/>
      <c r="G499" s="495"/>
    </row>
    <row r="500" spans="1:7" ht="12.75">
      <c r="A500" s="306"/>
      <c r="B500" s="54" t="s">
        <v>866</v>
      </c>
      <c r="C500" s="317">
        <f>SUM(C469+C437+C343)</f>
        <v>54260</v>
      </c>
      <c r="D500" s="317">
        <f>SUM(D469+D437+D343)</f>
        <v>54260</v>
      </c>
      <c r="E500" s="317">
        <f>SUM(E469+E437+E343)</f>
        <v>44515</v>
      </c>
      <c r="F500" s="496">
        <f t="shared" si="22"/>
        <v>0.8204017692591228</v>
      </c>
      <c r="G500" s="498"/>
    </row>
    <row r="501" spans="1:7" ht="12.75">
      <c r="A501" s="306"/>
      <c r="B501" s="54" t="s">
        <v>371</v>
      </c>
      <c r="C501" s="317"/>
      <c r="D501" s="317"/>
      <c r="E501" s="317">
        <f>SUM(E438+E344)</f>
        <v>15688</v>
      </c>
      <c r="F501" s="496"/>
      <c r="G501" s="498"/>
    </row>
    <row r="502" spans="1:7" ht="12.75">
      <c r="A502" s="306"/>
      <c r="B502" s="54" t="s">
        <v>867</v>
      </c>
      <c r="C502" s="317">
        <f aca="true" t="shared" si="23" ref="C502:E504">SUM(C470+C439+C345)</f>
        <v>11879</v>
      </c>
      <c r="D502" s="317">
        <f t="shared" si="23"/>
        <v>11879</v>
      </c>
      <c r="E502" s="317">
        <f t="shared" si="23"/>
        <v>14785</v>
      </c>
      <c r="F502" s="496">
        <f t="shared" si="22"/>
        <v>1.2446333866487078</v>
      </c>
      <c r="G502" s="498"/>
    </row>
    <row r="503" spans="1:7" ht="12.75">
      <c r="A503" s="306"/>
      <c r="B503" s="54" t="s">
        <v>868</v>
      </c>
      <c r="C503" s="317">
        <f t="shared" si="23"/>
        <v>41406</v>
      </c>
      <c r="D503" s="317">
        <f t="shared" si="23"/>
        <v>41406</v>
      </c>
      <c r="E503" s="317">
        <f t="shared" si="23"/>
        <v>46350</v>
      </c>
      <c r="F503" s="496">
        <f t="shared" si="22"/>
        <v>1.1194029850746268</v>
      </c>
      <c r="G503" s="498"/>
    </row>
    <row r="504" spans="1:7" ht="12.75">
      <c r="A504" s="306"/>
      <c r="B504" s="54" t="s">
        <v>870</v>
      </c>
      <c r="C504" s="317">
        <f t="shared" si="23"/>
        <v>207659</v>
      </c>
      <c r="D504" s="317">
        <f t="shared" si="23"/>
        <v>209238</v>
      </c>
      <c r="E504" s="317">
        <f t="shared" si="23"/>
        <v>209121</v>
      </c>
      <c r="F504" s="496">
        <f t="shared" si="22"/>
        <v>0.9994408281478507</v>
      </c>
      <c r="G504" s="498"/>
    </row>
    <row r="505" spans="1:7" ht="12.75">
      <c r="A505" s="306"/>
      <c r="B505" s="54" t="s">
        <v>372</v>
      </c>
      <c r="C505" s="317"/>
      <c r="D505" s="317"/>
      <c r="E505" s="317">
        <f>SUM(E442+E348)</f>
        <v>953</v>
      </c>
      <c r="F505" s="496"/>
      <c r="G505" s="498"/>
    </row>
    <row r="506" spans="1:7" ht="12.75">
      <c r="A506" s="306"/>
      <c r="B506" s="54" t="s">
        <v>871</v>
      </c>
      <c r="C506" s="317">
        <f aca="true" t="shared" si="24" ref="C506:E507">SUM(C473+C443+C349)</f>
        <v>75191</v>
      </c>
      <c r="D506" s="317">
        <f t="shared" si="24"/>
        <v>75191</v>
      </c>
      <c r="E506" s="317">
        <f t="shared" si="24"/>
        <v>75191</v>
      </c>
      <c r="F506" s="496">
        <f t="shared" si="22"/>
        <v>1</v>
      </c>
      <c r="G506" s="498"/>
    </row>
    <row r="507" spans="1:7" ht="13.5" thickBot="1">
      <c r="A507" s="306"/>
      <c r="B507" s="59" t="s">
        <v>875</v>
      </c>
      <c r="C507" s="318">
        <f t="shared" si="24"/>
        <v>0</v>
      </c>
      <c r="D507" s="318">
        <f t="shared" si="24"/>
        <v>0</v>
      </c>
      <c r="E507" s="318">
        <f t="shared" si="24"/>
        <v>0</v>
      </c>
      <c r="F507" s="967"/>
      <c r="G507" s="498"/>
    </row>
    <row r="508" spans="1:7" ht="13.5" thickBot="1">
      <c r="A508" s="306"/>
      <c r="B508" s="223" t="s">
        <v>865</v>
      </c>
      <c r="C508" s="321">
        <f>SUM(C500:C507)</f>
        <v>390395</v>
      </c>
      <c r="D508" s="321">
        <f>SUM(D500:D507)</f>
        <v>391974</v>
      </c>
      <c r="E508" s="321">
        <f>SUM(E500:E507)</f>
        <v>406603</v>
      </c>
      <c r="F508" s="952">
        <f t="shared" si="22"/>
        <v>1.0373213529468792</v>
      </c>
      <c r="G508" s="499"/>
    </row>
    <row r="509" spans="1:7" ht="13.5" thickBot="1">
      <c r="A509" s="306"/>
      <c r="B509" s="940" t="s">
        <v>597</v>
      </c>
      <c r="C509" s="322"/>
      <c r="D509" s="322"/>
      <c r="E509" s="322">
        <f>SUM(E476+E446+E352)</f>
        <v>0</v>
      </c>
      <c r="F509" s="968"/>
      <c r="G509" s="499"/>
    </row>
    <row r="510" spans="1:7" ht="13.5" thickBot="1">
      <c r="A510" s="306"/>
      <c r="B510" s="56" t="s">
        <v>228</v>
      </c>
      <c r="C510" s="276"/>
      <c r="D510" s="276"/>
      <c r="E510" s="276">
        <f>SUM(E477+E447+E353)</f>
        <v>16420</v>
      </c>
      <c r="F510" s="968"/>
      <c r="G510" s="499"/>
    </row>
    <row r="511" spans="1:7" ht="13.5" thickBot="1">
      <c r="A511" s="306"/>
      <c r="B511" s="174" t="s">
        <v>205</v>
      </c>
      <c r="C511" s="276"/>
      <c r="D511" s="276">
        <f>SUM(D478+D448+D354)</f>
        <v>76362</v>
      </c>
      <c r="E511" s="276">
        <f>SUM(E478+E448+E354)</f>
        <v>76362</v>
      </c>
      <c r="F511" s="952">
        <f t="shared" si="22"/>
        <v>1</v>
      </c>
      <c r="G511" s="499"/>
    </row>
    <row r="512" spans="1:7" ht="13.5" thickBot="1">
      <c r="A512" s="306"/>
      <c r="B512" s="174" t="s">
        <v>241</v>
      </c>
      <c r="C512" s="276"/>
      <c r="D512" s="276"/>
      <c r="E512" s="276">
        <f>SUM(E355)</f>
        <v>600</v>
      </c>
      <c r="F512" s="952"/>
      <c r="G512" s="499"/>
    </row>
    <row r="513" spans="1:7" ht="13.5" thickBot="1">
      <c r="A513" s="306"/>
      <c r="B513" s="590" t="s">
        <v>202</v>
      </c>
      <c r="C513" s="591">
        <f>SUM(C510+C508+C511)</f>
        <v>390395</v>
      </c>
      <c r="D513" s="591">
        <f>SUM(D510+D508+D511)</f>
        <v>468336</v>
      </c>
      <c r="E513" s="591">
        <f>SUM(E510+E508+E511+E509+E512)</f>
        <v>499985</v>
      </c>
      <c r="F513" s="971">
        <f t="shared" si="22"/>
        <v>1.067577551159851</v>
      </c>
      <c r="G513" s="499"/>
    </row>
    <row r="514" spans="1:7" ht="13.5" thickBot="1">
      <c r="A514" s="306"/>
      <c r="B514" s="592" t="s">
        <v>208</v>
      </c>
      <c r="C514" s="593"/>
      <c r="D514" s="593"/>
      <c r="E514" s="593"/>
      <c r="F514" s="968"/>
      <c r="G514" s="499"/>
    </row>
    <row r="515" spans="1:7" ht="12.75">
      <c r="A515" s="306"/>
      <c r="B515" s="54" t="s">
        <v>876</v>
      </c>
      <c r="C515" s="274">
        <f aca="true" t="shared" si="25" ref="C515:E516">SUM(C481+C451+C358)</f>
        <v>2902336</v>
      </c>
      <c r="D515" s="274">
        <f t="shared" si="25"/>
        <v>3024502</v>
      </c>
      <c r="E515" s="274">
        <f t="shared" si="25"/>
        <v>3088749</v>
      </c>
      <c r="F515" s="496">
        <f t="shared" si="22"/>
        <v>1.021242174744801</v>
      </c>
      <c r="G515" s="499"/>
    </row>
    <row r="516" spans="1:7" ht="12.75">
      <c r="A516" s="306"/>
      <c r="B516" s="57" t="s">
        <v>877</v>
      </c>
      <c r="C516" s="274">
        <f t="shared" si="25"/>
        <v>212923</v>
      </c>
      <c r="D516" s="274">
        <f t="shared" si="25"/>
        <v>212923</v>
      </c>
      <c r="E516" s="274">
        <f t="shared" si="25"/>
        <v>212923</v>
      </c>
      <c r="F516" s="496">
        <f t="shared" si="22"/>
        <v>1</v>
      </c>
      <c r="G516" s="499"/>
    </row>
    <row r="517" spans="1:7" ht="13.5" thickBot="1">
      <c r="A517" s="306"/>
      <c r="B517" s="294" t="s">
        <v>878</v>
      </c>
      <c r="C517" s="315"/>
      <c r="D517" s="315"/>
      <c r="E517" s="315"/>
      <c r="F517" s="967"/>
      <c r="G517" s="499"/>
    </row>
    <row r="518" spans="1:7" ht="13.5" thickBot="1">
      <c r="A518" s="306"/>
      <c r="B518" s="594" t="s">
        <v>176</v>
      </c>
      <c r="C518" s="276">
        <f>SUM(C515:C517)</f>
        <v>3115259</v>
      </c>
      <c r="D518" s="276">
        <f>SUM(D515:D517)</f>
        <v>3237425</v>
      </c>
      <c r="E518" s="276">
        <f>SUM(E515:E517)</f>
        <v>3301672</v>
      </c>
      <c r="F518" s="952">
        <f t="shared" si="22"/>
        <v>1.019845092936516</v>
      </c>
      <c r="G518" s="499"/>
    </row>
    <row r="519" spans="1:7" ht="13.5" thickBot="1">
      <c r="A519" s="306"/>
      <c r="B519" s="941" t="s">
        <v>360</v>
      </c>
      <c r="C519" s="276"/>
      <c r="D519" s="276"/>
      <c r="E519" s="315">
        <f>SUM(E485+E454+E361)</f>
        <v>0</v>
      </c>
      <c r="F519" s="968"/>
      <c r="G519" s="499"/>
    </row>
    <row r="520" spans="1:7" ht="15.75" thickBot="1">
      <c r="A520" s="306"/>
      <c r="B520" s="300" t="s">
        <v>230</v>
      </c>
      <c r="C520" s="595">
        <f>SUM(C513+C518)</f>
        <v>3505654</v>
      </c>
      <c r="D520" s="595">
        <f>SUM(D513+D518)</f>
        <v>3705761</v>
      </c>
      <c r="E520" s="595">
        <f>SUM(E513+E518+E519)</f>
        <v>3801657</v>
      </c>
      <c r="F520" s="971">
        <f t="shared" si="22"/>
        <v>1.0258775457996347</v>
      </c>
      <c r="G520" s="499"/>
    </row>
    <row r="521" spans="1:7" ht="12.75">
      <c r="A521" s="305"/>
      <c r="B521" s="295" t="s">
        <v>879</v>
      </c>
      <c r="C521" s="317">
        <f aca="true" t="shared" si="26" ref="C521:E525">SUM(C487+C456+C363)</f>
        <v>1465636</v>
      </c>
      <c r="D521" s="317">
        <f t="shared" si="26"/>
        <v>1533455</v>
      </c>
      <c r="E521" s="317">
        <f t="shared" si="26"/>
        <v>1574075</v>
      </c>
      <c r="F521" s="496">
        <f t="shared" si="22"/>
        <v>1.0264892024871939</v>
      </c>
      <c r="G521" s="498"/>
    </row>
    <row r="522" spans="1:7" ht="12.75">
      <c r="A522" s="305"/>
      <c r="B522" s="295" t="s">
        <v>880</v>
      </c>
      <c r="C522" s="317">
        <f t="shared" si="26"/>
        <v>385319</v>
      </c>
      <c r="D522" s="317">
        <f t="shared" si="26"/>
        <v>398138</v>
      </c>
      <c r="E522" s="317">
        <f t="shared" si="26"/>
        <v>411974</v>
      </c>
      <c r="F522" s="496">
        <f t="shared" si="22"/>
        <v>1.034751769486962</v>
      </c>
      <c r="G522" s="498"/>
    </row>
    <row r="523" spans="1:7" ht="12.75">
      <c r="A523" s="305"/>
      <c r="B523" s="295" t="s">
        <v>881</v>
      </c>
      <c r="C523" s="317">
        <f t="shared" si="26"/>
        <v>1654699</v>
      </c>
      <c r="D523" s="317">
        <f t="shared" si="26"/>
        <v>1761136</v>
      </c>
      <c r="E523" s="317">
        <f t="shared" si="26"/>
        <v>1796759</v>
      </c>
      <c r="F523" s="496">
        <f t="shared" si="22"/>
        <v>1.0202272851159706</v>
      </c>
      <c r="G523" s="498"/>
    </row>
    <row r="524" spans="1:7" ht="12.75">
      <c r="A524" s="305"/>
      <c r="B524" s="295" t="s">
        <v>882</v>
      </c>
      <c r="C524" s="317">
        <f t="shared" si="26"/>
        <v>0</v>
      </c>
      <c r="D524" s="317">
        <f t="shared" si="26"/>
        <v>0</v>
      </c>
      <c r="E524" s="317">
        <f t="shared" si="26"/>
        <v>0</v>
      </c>
      <c r="F524" s="496"/>
      <c r="G524" s="498"/>
    </row>
    <row r="525" spans="1:7" ht="13.5" thickBot="1">
      <c r="A525" s="305"/>
      <c r="B525" s="297" t="s">
        <v>883</v>
      </c>
      <c r="C525" s="318">
        <f t="shared" si="26"/>
        <v>0</v>
      </c>
      <c r="D525" s="318">
        <f t="shared" si="26"/>
        <v>3250</v>
      </c>
      <c r="E525" s="318">
        <f t="shared" si="26"/>
        <v>3858</v>
      </c>
      <c r="F525" s="967">
        <f t="shared" si="22"/>
        <v>1.1870769230769231</v>
      </c>
      <c r="G525" s="498"/>
    </row>
    <row r="526" spans="1:7" ht="13.5" thickBot="1">
      <c r="A526" s="305"/>
      <c r="B526" s="296" t="s">
        <v>175</v>
      </c>
      <c r="C526" s="321">
        <f>SUM(C521:C525)</f>
        <v>3505654</v>
      </c>
      <c r="D526" s="321">
        <f>SUM(D521:D525)</f>
        <v>3695979</v>
      </c>
      <c r="E526" s="321">
        <f>SUM(E521:E525)</f>
        <v>3786666</v>
      </c>
      <c r="F526" s="952">
        <f t="shared" si="22"/>
        <v>1.0245366653868975</v>
      </c>
      <c r="G526" s="499"/>
    </row>
    <row r="527" spans="1:7" ht="12.75">
      <c r="A527" s="305"/>
      <c r="B527" s="295" t="s">
        <v>884</v>
      </c>
      <c r="C527" s="317">
        <f aca="true" t="shared" si="27" ref="C527:E529">SUM(C493+C462+C369)</f>
        <v>0</v>
      </c>
      <c r="D527" s="317">
        <f t="shared" si="27"/>
        <v>4000</v>
      </c>
      <c r="E527" s="317">
        <f t="shared" si="27"/>
        <v>9209</v>
      </c>
      <c r="F527" s="496">
        <f t="shared" si="22"/>
        <v>2.30225</v>
      </c>
      <c r="G527" s="498"/>
    </row>
    <row r="528" spans="1:7" ht="12.75">
      <c r="A528" s="305"/>
      <c r="B528" s="295" t="s">
        <v>885</v>
      </c>
      <c r="C528" s="317">
        <f t="shared" si="27"/>
        <v>0</v>
      </c>
      <c r="D528" s="317">
        <f t="shared" si="27"/>
        <v>5782</v>
      </c>
      <c r="E528" s="317">
        <f t="shared" si="27"/>
        <v>5782</v>
      </c>
      <c r="F528" s="496">
        <f t="shared" si="22"/>
        <v>1</v>
      </c>
      <c r="G528" s="498"/>
    </row>
    <row r="529" spans="1:7" ht="13.5" thickBot="1">
      <c r="A529" s="305"/>
      <c r="B529" s="298" t="s">
        <v>890</v>
      </c>
      <c r="C529" s="318">
        <f t="shared" si="27"/>
        <v>0</v>
      </c>
      <c r="D529" s="318">
        <f t="shared" si="27"/>
        <v>0</v>
      </c>
      <c r="E529" s="318">
        <f t="shared" si="27"/>
        <v>0</v>
      </c>
      <c r="F529" s="967"/>
      <c r="G529" s="498"/>
    </row>
    <row r="530" spans="1:7" ht="13.5" thickBot="1">
      <c r="A530" s="305"/>
      <c r="B530" s="299" t="s">
        <v>195</v>
      </c>
      <c r="C530" s="321">
        <f>SUM(C527:C529)</f>
        <v>0</v>
      </c>
      <c r="D530" s="321">
        <f>SUM(D527:D529)</f>
        <v>9782</v>
      </c>
      <c r="E530" s="321">
        <f>SUM(E527:E529)</f>
        <v>14991</v>
      </c>
      <c r="F530" s="952">
        <f t="shared" si="22"/>
        <v>1.5325086894295645</v>
      </c>
      <c r="G530" s="499"/>
    </row>
    <row r="531" spans="1:7" ht="13.5" thickBot="1">
      <c r="A531" s="305"/>
      <c r="B531" s="943" t="s">
        <v>599</v>
      </c>
      <c r="C531" s="321"/>
      <c r="D531" s="321"/>
      <c r="E531" s="316">
        <f>SUM(E497+E466+E373)</f>
        <v>0</v>
      </c>
      <c r="F531" s="968"/>
      <c r="G531" s="499"/>
    </row>
    <row r="532" spans="1:7" ht="15.75" thickBot="1">
      <c r="A532" s="307"/>
      <c r="B532" s="301" t="s">
        <v>545</v>
      </c>
      <c r="C532" s="323">
        <f>SUM(C526+C530)</f>
        <v>3505654</v>
      </c>
      <c r="D532" s="323">
        <f>SUM(D526+D530)</f>
        <v>3705761</v>
      </c>
      <c r="E532" s="323">
        <f>SUM(E526+E530+E531)</f>
        <v>3801657</v>
      </c>
      <c r="F532" s="969">
        <f t="shared" si="22"/>
        <v>1.0258775457996347</v>
      </c>
      <c r="G532" s="500"/>
    </row>
  </sheetData>
  <sheetProtection/>
  <mergeCells count="6">
    <mergeCell ref="C5:C7"/>
    <mergeCell ref="F5:F7"/>
    <mergeCell ref="A2:F2"/>
    <mergeCell ref="A1:F1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68" max="255" man="1"/>
    <brk id="129" max="255" man="1"/>
    <brk id="188" max="255" man="1"/>
    <brk id="248" max="255" man="1"/>
    <brk id="310" max="255" man="1"/>
    <brk id="374" max="255" man="1"/>
    <brk id="435" max="255" man="1"/>
    <brk id="498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showZeros="0" workbookViewId="0" topLeftCell="A31">
      <selection activeCell="E46" sqref="E46"/>
    </sheetView>
  </sheetViews>
  <sheetFormatPr defaultColWidth="9.00390625" defaultRowHeight="12.75"/>
  <cols>
    <col min="1" max="1" width="6.875" style="66" customWidth="1"/>
    <col min="2" max="2" width="50.125" style="67" customWidth="1"/>
    <col min="3" max="5" width="13.75390625" style="67" customWidth="1"/>
    <col min="6" max="16384" width="9.125" style="67" customWidth="1"/>
  </cols>
  <sheetData>
    <row r="1" spans="1:6" ht="12">
      <c r="A1" s="1064" t="s">
        <v>839</v>
      </c>
      <c r="B1" s="1065"/>
      <c r="C1" s="1066"/>
      <c r="D1" s="1066"/>
      <c r="E1" s="1066"/>
      <c r="F1" s="1066"/>
    </row>
    <row r="2" spans="1:6" ht="12.75">
      <c r="A2" s="1064" t="s">
        <v>341</v>
      </c>
      <c r="B2" s="1065"/>
      <c r="C2" s="1066"/>
      <c r="D2" s="1066"/>
      <c r="E2" s="1066"/>
      <c r="F2" s="1066"/>
    </row>
    <row r="3" spans="1:2" s="1" customFormat="1" ht="11.25" customHeight="1">
      <c r="A3" s="89"/>
      <c r="B3" s="89"/>
    </row>
    <row r="4" spans="3:6" ht="11.25" customHeight="1">
      <c r="C4" s="173"/>
      <c r="D4" s="173"/>
      <c r="E4" s="173"/>
      <c r="F4" s="173" t="s">
        <v>705</v>
      </c>
    </row>
    <row r="5" spans="1:6" s="65" customFormat="1" ht="11.25" customHeight="1">
      <c r="A5" s="14"/>
      <c r="B5" s="90"/>
      <c r="C5" s="1099" t="s">
        <v>457</v>
      </c>
      <c r="D5" s="1099" t="s">
        <v>991</v>
      </c>
      <c r="E5" s="1099" t="s">
        <v>124</v>
      </c>
      <c r="F5" s="1070" t="s">
        <v>356</v>
      </c>
    </row>
    <row r="6" spans="1:6" s="65" customFormat="1" ht="12" customHeight="1">
      <c r="A6" s="85" t="s">
        <v>744</v>
      </c>
      <c r="B6" s="91" t="s">
        <v>777</v>
      </c>
      <c r="C6" s="1117"/>
      <c r="D6" s="1123"/>
      <c r="E6" s="1125"/>
      <c r="F6" s="1070"/>
    </row>
    <row r="7" spans="1:6" s="65" customFormat="1" ht="12.75" customHeight="1" thickBot="1">
      <c r="A7" s="79"/>
      <c r="B7" s="92"/>
      <c r="C7" s="1118"/>
      <c r="D7" s="1124"/>
      <c r="E7" s="1124"/>
      <c r="F7" s="1071"/>
    </row>
    <row r="8" spans="1:6" s="65" customFormat="1" ht="12" customHeight="1">
      <c r="A8" s="94" t="s">
        <v>668</v>
      </c>
      <c r="B8" s="126" t="s">
        <v>669</v>
      </c>
      <c r="C8" s="18" t="s">
        <v>670</v>
      </c>
      <c r="D8" s="18" t="s">
        <v>671</v>
      </c>
      <c r="E8" s="18" t="s">
        <v>672</v>
      </c>
      <c r="F8" s="18" t="s">
        <v>158</v>
      </c>
    </row>
    <row r="9" spans="1:6" ht="12" customHeight="1">
      <c r="A9" s="14">
        <v>3010</v>
      </c>
      <c r="B9" s="95" t="s">
        <v>553</v>
      </c>
      <c r="C9" s="88">
        <f>SUM(C19)</f>
        <v>10533</v>
      </c>
      <c r="D9" s="88">
        <f>SUM(D19)</f>
        <v>10533</v>
      </c>
      <c r="E9" s="88">
        <f>SUM(E19)</f>
        <v>10533</v>
      </c>
      <c r="F9" s="651">
        <f>SUM(E9/D9)</f>
        <v>1</v>
      </c>
    </row>
    <row r="10" spans="1:6" ht="12" customHeight="1">
      <c r="A10" s="15">
        <v>3011</v>
      </c>
      <c r="B10" s="75" t="s">
        <v>554</v>
      </c>
      <c r="C10" s="88"/>
      <c r="D10" s="88"/>
      <c r="E10" s="88"/>
      <c r="F10" s="651"/>
    </row>
    <row r="11" spans="1:6" ht="12" customHeight="1">
      <c r="A11" s="69"/>
      <c r="B11" s="70" t="s">
        <v>555</v>
      </c>
      <c r="C11" s="76">
        <v>2830</v>
      </c>
      <c r="D11" s="76">
        <v>2830</v>
      </c>
      <c r="E11" s="76">
        <v>2830</v>
      </c>
      <c r="F11" s="986">
        <f aca="true" t="shared" si="0" ref="F11:F55">SUM(E11/D11)</f>
        <v>1</v>
      </c>
    </row>
    <row r="12" spans="1:6" ht="12" customHeight="1">
      <c r="A12" s="69"/>
      <c r="B12" s="7" t="s">
        <v>792</v>
      </c>
      <c r="C12" s="76">
        <v>703</v>
      </c>
      <c r="D12" s="76">
        <v>703</v>
      </c>
      <c r="E12" s="76">
        <v>703</v>
      </c>
      <c r="F12" s="986">
        <f t="shared" si="0"/>
        <v>1</v>
      </c>
    </row>
    <row r="13" spans="1:6" ht="12" customHeight="1">
      <c r="A13" s="83"/>
      <c r="B13" s="84" t="s">
        <v>765</v>
      </c>
      <c r="C13" s="76">
        <v>5000</v>
      </c>
      <c r="D13" s="76">
        <v>5000</v>
      </c>
      <c r="E13" s="76">
        <v>5000</v>
      </c>
      <c r="F13" s="986">
        <f t="shared" si="0"/>
        <v>1</v>
      </c>
    </row>
    <row r="14" spans="1:6" ht="12" customHeight="1">
      <c r="A14" s="69"/>
      <c r="B14" s="10" t="s">
        <v>779</v>
      </c>
      <c r="C14" s="76"/>
      <c r="D14" s="76"/>
      <c r="E14" s="76"/>
      <c r="F14" s="986"/>
    </row>
    <row r="15" spans="1:6" ht="12" customHeight="1">
      <c r="A15" s="69"/>
      <c r="B15" s="10" t="s">
        <v>568</v>
      </c>
      <c r="C15" s="76"/>
      <c r="D15" s="76"/>
      <c r="E15" s="76"/>
      <c r="F15" s="986"/>
    </row>
    <row r="16" spans="1:6" ht="12" customHeight="1">
      <c r="A16" s="83"/>
      <c r="B16" s="73" t="s">
        <v>844</v>
      </c>
      <c r="C16" s="71">
        <v>2000</v>
      </c>
      <c r="D16" s="71">
        <v>2000</v>
      </c>
      <c r="E16" s="71">
        <v>1700</v>
      </c>
      <c r="F16" s="986">
        <f t="shared" si="0"/>
        <v>0.85</v>
      </c>
    </row>
    <row r="17" spans="1:6" ht="12" customHeight="1">
      <c r="A17" s="83"/>
      <c r="B17" s="73" t="s">
        <v>936</v>
      </c>
      <c r="C17" s="71"/>
      <c r="D17" s="71"/>
      <c r="E17" s="71">
        <v>300</v>
      </c>
      <c r="F17" s="651"/>
    </row>
    <row r="18" spans="1:6" ht="12" customHeight="1" thickBot="1">
      <c r="A18" s="69"/>
      <c r="B18" s="57" t="s">
        <v>677</v>
      </c>
      <c r="C18" s="77"/>
      <c r="D18" s="77"/>
      <c r="E18" s="77"/>
      <c r="F18" s="987"/>
    </row>
    <row r="19" spans="1:6" ht="12" customHeight="1" thickBot="1">
      <c r="A19" s="79"/>
      <c r="B19" s="56" t="s">
        <v>742</v>
      </c>
      <c r="C19" s="81">
        <f>SUM(C11:C18)</f>
        <v>10533</v>
      </c>
      <c r="D19" s="81">
        <f>SUM(D11:D18)</f>
        <v>10533</v>
      </c>
      <c r="E19" s="81">
        <f>SUM(E11:E18)</f>
        <v>10533</v>
      </c>
      <c r="F19" s="952">
        <f t="shared" si="0"/>
        <v>1</v>
      </c>
    </row>
    <row r="20" spans="1:6" s="65" customFormat="1" ht="12" customHeight="1">
      <c r="A20" s="106">
        <v>3020</v>
      </c>
      <c r="B20" s="97" t="s">
        <v>556</v>
      </c>
      <c r="C20" s="98">
        <f>SUM(C30+C38)</f>
        <v>1679543</v>
      </c>
      <c r="D20" s="98">
        <f>SUM(D30+D38)</f>
        <v>1803166</v>
      </c>
      <c r="E20" s="98">
        <f>SUM(E30+E38)</f>
        <v>1803488</v>
      </c>
      <c r="F20" s="954">
        <f t="shared" si="0"/>
        <v>1.0001785747956649</v>
      </c>
    </row>
    <row r="21" spans="1:6" s="65" customFormat="1" ht="12" customHeight="1">
      <c r="A21" s="85">
        <v>3021</v>
      </c>
      <c r="B21" s="99" t="s">
        <v>557</v>
      </c>
      <c r="C21" s="88"/>
      <c r="D21" s="88"/>
      <c r="E21" s="88"/>
      <c r="F21" s="651"/>
    </row>
    <row r="22" spans="1:6" ht="12" customHeight="1">
      <c r="A22" s="69"/>
      <c r="B22" s="70" t="s">
        <v>555</v>
      </c>
      <c r="C22" s="76">
        <v>929360</v>
      </c>
      <c r="D22" s="76">
        <v>972596</v>
      </c>
      <c r="E22" s="76">
        <v>975118</v>
      </c>
      <c r="F22" s="986">
        <f t="shared" si="0"/>
        <v>1.0025930602223327</v>
      </c>
    </row>
    <row r="23" spans="1:6" ht="12" customHeight="1">
      <c r="A23" s="69"/>
      <c r="B23" s="7" t="s">
        <v>792</v>
      </c>
      <c r="C23" s="76">
        <v>227542</v>
      </c>
      <c r="D23" s="76">
        <v>255654</v>
      </c>
      <c r="E23" s="76">
        <v>256335</v>
      </c>
      <c r="F23" s="986">
        <f t="shared" si="0"/>
        <v>1.002663756483372</v>
      </c>
    </row>
    <row r="24" spans="1:6" ht="12" customHeight="1">
      <c r="A24" s="83"/>
      <c r="B24" s="84" t="s">
        <v>765</v>
      </c>
      <c r="C24" s="76">
        <v>323793</v>
      </c>
      <c r="D24" s="76">
        <v>341279</v>
      </c>
      <c r="E24" s="76">
        <v>341922</v>
      </c>
      <c r="F24" s="986">
        <f t="shared" si="0"/>
        <v>1.0018840889711937</v>
      </c>
    </row>
    <row r="25" spans="1:6" ht="12" customHeight="1">
      <c r="A25" s="69"/>
      <c r="B25" s="10" t="s">
        <v>779</v>
      </c>
      <c r="C25" s="76"/>
      <c r="D25" s="76"/>
      <c r="E25" s="76"/>
      <c r="F25" s="986"/>
    </row>
    <row r="26" spans="1:6" ht="12" customHeight="1">
      <c r="A26" s="69"/>
      <c r="B26" s="10" t="s">
        <v>568</v>
      </c>
      <c r="C26" s="76"/>
      <c r="D26" s="76"/>
      <c r="E26" s="76"/>
      <c r="F26" s="986"/>
    </row>
    <row r="27" spans="1:6" ht="12" customHeight="1">
      <c r="A27" s="83"/>
      <c r="B27" s="109" t="s">
        <v>122</v>
      </c>
      <c r="C27" s="71">
        <v>45000</v>
      </c>
      <c r="D27" s="71">
        <v>54657</v>
      </c>
      <c r="E27" s="71">
        <v>46799</v>
      </c>
      <c r="F27" s="986">
        <f t="shared" si="0"/>
        <v>0.8562306749364217</v>
      </c>
    </row>
    <row r="28" spans="1:6" ht="12" customHeight="1">
      <c r="A28" s="83"/>
      <c r="B28" s="54" t="s">
        <v>75</v>
      </c>
      <c r="C28" s="71"/>
      <c r="D28" s="71">
        <v>7142</v>
      </c>
      <c r="E28" s="71">
        <v>15000</v>
      </c>
      <c r="F28" s="986">
        <f t="shared" si="0"/>
        <v>2.100252030243629</v>
      </c>
    </row>
    <row r="29" spans="1:6" ht="12" customHeight="1" thickBot="1">
      <c r="A29" s="69"/>
      <c r="B29" s="96" t="s">
        <v>676</v>
      </c>
      <c r="C29" s="77"/>
      <c r="D29" s="77"/>
      <c r="E29" s="77"/>
      <c r="F29" s="953"/>
    </row>
    <row r="30" spans="1:6" ht="12" customHeight="1" thickBot="1">
      <c r="A30" s="79"/>
      <c r="B30" s="56" t="s">
        <v>742</v>
      </c>
      <c r="C30" s="81">
        <f>SUM(C22:C29)</f>
        <v>1525695</v>
      </c>
      <c r="D30" s="81">
        <f>SUM(D22:D29)</f>
        <v>1631328</v>
      </c>
      <c r="E30" s="81">
        <f>SUM(E22:E29)</f>
        <v>1635174</v>
      </c>
      <c r="F30" s="952">
        <f t="shared" si="0"/>
        <v>1.0023575884187608</v>
      </c>
    </row>
    <row r="31" spans="1:6" ht="12" customHeight="1">
      <c r="A31" s="68">
        <v>3026</v>
      </c>
      <c r="B31" s="101" t="s">
        <v>785</v>
      </c>
      <c r="C31" s="88"/>
      <c r="D31" s="88"/>
      <c r="E31" s="88"/>
      <c r="F31" s="954"/>
    </row>
    <row r="32" spans="1:6" ht="12" customHeight="1">
      <c r="A32" s="15"/>
      <c r="B32" s="70" t="s">
        <v>555</v>
      </c>
      <c r="C32" s="76"/>
      <c r="D32" s="76"/>
      <c r="E32" s="76"/>
      <c r="F32" s="651"/>
    </row>
    <row r="33" spans="1:6" ht="12" customHeight="1">
      <c r="A33" s="15"/>
      <c r="B33" s="7" t="s">
        <v>792</v>
      </c>
      <c r="C33" s="76"/>
      <c r="D33" s="76"/>
      <c r="E33" s="76"/>
      <c r="F33" s="651"/>
    </row>
    <row r="34" spans="1:6" ht="12" customHeight="1">
      <c r="A34" s="15"/>
      <c r="B34" s="84" t="s">
        <v>765</v>
      </c>
      <c r="C34" s="76">
        <v>88606</v>
      </c>
      <c r="D34" s="76">
        <v>105024</v>
      </c>
      <c r="E34" s="76">
        <v>101500</v>
      </c>
      <c r="F34" s="986">
        <f t="shared" si="0"/>
        <v>0.9664457647775746</v>
      </c>
    </row>
    <row r="35" spans="1:6" ht="12" customHeight="1">
      <c r="A35" s="15"/>
      <c r="B35" s="10" t="s">
        <v>779</v>
      </c>
      <c r="C35" s="45"/>
      <c r="D35" s="45"/>
      <c r="E35" s="45"/>
      <c r="F35" s="651"/>
    </row>
    <row r="36" spans="1:6" ht="12" customHeight="1">
      <c r="A36" s="15"/>
      <c r="B36" s="10" t="s">
        <v>568</v>
      </c>
      <c r="C36" s="103"/>
      <c r="D36" s="103"/>
      <c r="E36" s="103"/>
      <c r="F36" s="651"/>
    </row>
    <row r="37" spans="1:6" ht="12" customHeight="1" thickBot="1">
      <c r="A37" s="15"/>
      <c r="B37" s="73" t="s">
        <v>122</v>
      </c>
      <c r="C37" s="156">
        <v>65242</v>
      </c>
      <c r="D37" s="156">
        <v>66814</v>
      </c>
      <c r="E37" s="156">
        <v>66814</v>
      </c>
      <c r="F37" s="988">
        <f t="shared" si="0"/>
        <v>1</v>
      </c>
    </row>
    <row r="38" spans="1:6" ht="12" customHeight="1" thickBot="1">
      <c r="A38" s="51"/>
      <c r="B38" s="56" t="s">
        <v>742</v>
      </c>
      <c r="C38" s="81">
        <f>SUM(C31:C37)</f>
        <v>153848</v>
      </c>
      <c r="D38" s="81">
        <f>SUM(D31:D37)</f>
        <v>171838</v>
      </c>
      <c r="E38" s="81">
        <f>SUM(E31:E37)</f>
        <v>168314</v>
      </c>
      <c r="F38" s="952">
        <f t="shared" si="0"/>
        <v>0.9794923125269149</v>
      </c>
    </row>
    <row r="39" spans="1:6" ht="12" customHeight="1">
      <c r="A39" s="85">
        <v>3000</v>
      </c>
      <c r="B39" s="107" t="s">
        <v>560</v>
      </c>
      <c r="C39" s="76"/>
      <c r="D39" s="76"/>
      <c r="E39" s="76"/>
      <c r="F39" s="954"/>
    </row>
    <row r="40" spans="1:6" ht="12" customHeight="1">
      <c r="A40" s="85"/>
      <c r="B40" s="203" t="s">
        <v>220</v>
      </c>
      <c r="C40" s="76"/>
      <c r="D40" s="76"/>
      <c r="E40" s="76"/>
      <c r="F40" s="651"/>
    </row>
    <row r="41" spans="1:6" ht="12" customHeight="1">
      <c r="A41" s="69"/>
      <c r="B41" s="70" t="s">
        <v>555</v>
      </c>
      <c r="C41" s="76">
        <f aca="true" t="shared" si="1" ref="C41:E42">SUM(C22+C11)</f>
        <v>932190</v>
      </c>
      <c r="D41" s="76">
        <f t="shared" si="1"/>
        <v>975426</v>
      </c>
      <c r="E41" s="76">
        <f t="shared" si="1"/>
        <v>977948</v>
      </c>
      <c r="F41" s="986">
        <f t="shared" si="0"/>
        <v>1.0025855369858914</v>
      </c>
    </row>
    <row r="42" spans="1:6" ht="12" customHeight="1">
      <c r="A42" s="69"/>
      <c r="B42" s="7" t="s">
        <v>792</v>
      </c>
      <c r="C42" s="76">
        <f t="shared" si="1"/>
        <v>228245</v>
      </c>
      <c r="D42" s="76">
        <f t="shared" si="1"/>
        <v>256357</v>
      </c>
      <c r="E42" s="76">
        <f t="shared" si="1"/>
        <v>257038</v>
      </c>
      <c r="F42" s="986">
        <f t="shared" si="0"/>
        <v>1.0026564517450274</v>
      </c>
    </row>
    <row r="43" spans="1:6" ht="12" customHeight="1">
      <c r="A43" s="83"/>
      <c r="B43" s="10" t="s">
        <v>786</v>
      </c>
      <c r="C43" s="76">
        <f>SUM(C24+C13+C34)</f>
        <v>417399</v>
      </c>
      <c r="D43" s="76">
        <f>SUM(D24+D13+D34)</f>
        <v>451303</v>
      </c>
      <c r="E43" s="76">
        <f>SUM(E24+E13+E34)</f>
        <v>448422</v>
      </c>
      <c r="F43" s="986">
        <f t="shared" si="0"/>
        <v>0.9936162622450991</v>
      </c>
    </row>
    <row r="44" spans="1:6" ht="12" customHeight="1">
      <c r="A44" s="69"/>
      <c r="B44" s="10" t="s">
        <v>779</v>
      </c>
      <c r="C44" s="76">
        <f>SUM(C14)</f>
        <v>0</v>
      </c>
      <c r="D44" s="76">
        <f>SUM(D14)</f>
        <v>0</v>
      </c>
      <c r="E44" s="76">
        <f>SUM(E14)</f>
        <v>0</v>
      </c>
      <c r="F44" s="651"/>
    </row>
    <row r="45" spans="1:6" ht="12" customHeight="1">
      <c r="A45" s="69"/>
      <c r="B45" s="10" t="s">
        <v>568</v>
      </c>
      <c r="C45" s="76">
        <f>SUM(C25+C15)</f>
        <v>0</v>
      </c>
      <c r="D45" s="76">
        <f>SUM(D25+D15)</f>
        <v>0</v>
      </c>
      <c r="E45" s="76">
        <f>SUM(E25+E15)</f>
        <v>0</v>
      </c>
      <c r="F45" s="651"/>
    </row>
    <row r="46" spans="1:6" ht="12" customHeight="1">
      <c r="A46" s="69"/>
      <c r="B46" s="166" t="s">
        <v>175</v>
      </c>
      <c r="C46" s="264">
        <f>SUM(C41:C45)</f>
        <v>1577834</v>
      </c>
      <c r="D46" s="264">
        <f>SUM(D41:D45)</f>
        <v>1683086</v>
      </c>
      <c r="E46" s="264">
        <f>SUM(E41:E45)</f>
        <v>1683408</v>
      </c>
      <c r="F46" s="651">
        <f t="shared" si="0"/>
        <v>1.0001913152387936</v>
      </c>
    </row>
    <row r="47" spans="1:6" ht="12" customHeight="1">
      <c r="A47" s="69"/>
      <c r="B47" s="262" t="s">
        <v>221</v>
      </c>
      <c r="C47" s="76"/>
      <c r="D47" s="76"/>
      <c r="E47" s="76"/>
      <c r="F47" s="651"/>
    </row>
    <row r="48" spans="1:6" ht="12" customHeight="1">
      <c r="A48" s="69"/>
      <c r="B48" s="10" t="s">
        <v>532</v>
      </c>
      <c r="C48" s="76"/>
      <c r="D48" s="76">
        <f>SUM(D28)</f>
        <v>7142</v>
      </c>
      <c r="E48" s="76">
        <f>SUM(E28+E17)</f>
        <v>15300</v>
      </c>
      <c r="F48" s="986">
        <f t="shared" si="0"/>
        <v>2.142257070848502</v>
      </c>
    </row>
    <row r="49" spans="1:6" ht="12" customHeight="1">
      <c r="A49" s="69"/>
      <c r="B49" s="10" t="s">
        <v>533</v>
      </c>
      <c r="C49" s="76">
        <f>SUM(C27+C16+C37)</f>
        <v>112242</v>
      </c>
      <c r="D49" s="76">
        <f>SUM(D27+D16+D37)</f>
        <v>123471</v>
      </c>
      <c r="E49" s="76">
        <f>SUM(E27+E16+E37)</f>
        <v>115313</v>
      </c>
      <c r="F49" s="986">
        <f t="shared" si="0"/>
        <v>0.9339278049096549</v>
      </c>
    </row>
    <row r="50" spans="1:6" ht="12" customHeight="1">
      <c r="A50" s="69"/>
      <c r="B50" s="10" t="s">
        <v>534</v>
      </c>
      <c r="C50" s="76"/>
      <c r="D50" s="76"/>
      <c r="E50" s="76"/>
      <c r="F50" s="986"/>
    </row>
    <row r="51" spans="1:6" ht="12" customHeight="1">
      <c r="A51" s="69"/>
      <c r="B51" s="166" t="s">
        <v>222</v>
      </c>
      <c r="C51" s="264">
        <f>SUM(C49:C50)</f>
        <v>112242</v>
      </c>
      <c r="D51" s="264">
        <f>SUM(D48:D50)</f>
        <v>130613</v>
      </c>
      <c r="E51" s="264">
        <f>SUM(E48:E50)</f>
        <v>130613</v>
      </c>
      <c r="F51" s="651">
        <f t="shared" si="0"/>
        <v>1</v>
      </c>
    </row>
    <row r="52" spans="1:6" ht="12" customHeight="1" thickBot="1">
      <c r="A52" s="69"/>
      <c r="B52" s="263" t="s">
        <v>677</v>
      </c>
      <c r="C52" s="264">
        <f>SUM(C29)</f>
        <v>0</v>
      </c>
      <c r="D52" s="264">
        <f>SUM(D29)</f>
        <v>0</v>
      </c>
      <c r="E52" s="264">
        <f>SUM(E29)</f>
        <v>0</v>
      </c>
      <c r="F52" s="953"/>
    </row>
    <row r="53" spans="1:6" ht="12" customHeight="1" thickBot="1">
      <c r="A53" s="79"/>
      <c r="B53" s="56" t="s">
        <v>742</v>
      </c>
      <c r="C53" s="81">
        <f>SUM(C46+C51+C52)</f>
        <v>1690076</v>
      </c>
      <c r="D53" s="81">
        <f>SUM(D46+D51+D52)</f>
        <v>1813699</v>
      </c>
      <c r="E53" s="81">
        <f>SUM(E46+E51+E52)</f>
        <v>1814021</v>
      </c>
      <c r="F53" s="952">
        <f t="shared" si="0"/>
        <v>1.0001775377281457</v>
      </c>
    </row>
    <row r="54" spans="1:6" ht="12.75" thickBot="1">
      <c r="A54" s="69"/>
      <c r="B54" s="57" t="s">
        <v>599</v>
      </c>
      <c r="C54" s="57"/>
      <c r="D54" s="57"/>
      <c r="E54" s="57"/>
      <c r="F54" s="57"/>
    </row>
    <row r="55" spans="1:6" ht="12.75" thickBot="1">
      <c r="A55" s="951"/>
      <c r="B55" s="223" t="s">
        <v>355</v>
      </c>
      <c r="C55" s="259">
        <f>SUM(C53+C54)</f>
        <v>1690076</v>
      </c>
      <c r="D55" s="259">
        <f>SUM(D53+D54)</f>
        <v>1813699</v>
      </c>
      <c r="E55" s="259">
        <f>SUM(E53+E54)</f>
        <v>1814021</v>
      </c>
      <c r="F55" s="952">
        <f t="shared" si="0"/>
        <v>1.0001775377281457</v>
      </c>
    </row>
  </sheetData>
  <mergeCells count="6">
    <mergeCell ref="C5:C7"/>
    <mergeCell ref="F5:F7"/>
    <mergeCell ref="A2:F2"/>
    <mergeCell ref="A1:F1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0">
      <selection activeCell="E15" sqref="E15"/>
    </sheetView>
  </sheetViews>
  <sheetFormatPr defaultColWidth="9.00390625" defaultRowHeight="12.75"/>
  <cols>
    <col min="1" max="1" width="9.125" style="237" customWidth="1"/>
    <col min="2" max="2" width="50.75390625" style="237" customWidth="1"/>
    <col min="3" max="5" width="10.875" style="237" customWidth="1"/>
    <col min="6" max="6" width="9.375" style="237" customWidth="1"/>
    <col min="7" max="16384" width="9.125" style="237" customWidth="1"/>
  </cols>
  <sheetData>
    <row r="2" spans="1:6" ht="15">
      <c r="A2" s="1069" t="s">
        <v>837</v>
      </c>
      <c r="B2" s="1066"/>
      <c r="C2" s="1066"/>
      <c r="D2" s="1066"/>
      <c r="E2" s="1066"/>
      <c r="F2" s="1066"/>
    </row>
    <row r="3" spans="1:6" ht="12.75">
      <c r="A3" s="1068" t="s">
        <v>213</v>
      </c>
      <c r="B3" s="1066"/>
      <c r="C3" s="1066"/>
      <c r="D3" s="1066"/>
      <c r="E3" s="1066"/>
      <c r="F3" s="1066"/>
    </row>
    <row r="4" ht="12.75">
      <c r="B4" s="238"/>
    </row>
    <row r="5" spans="2:6" ht="12.75">
      <c r="B5" s="238"/>
      <c r="F5" s="465"/>
    </row>
    <row r="6" ht="12.75">
      <c r="B6" s="238"/>
    </row>
    <row r="7" spans="3:6" ht="12.75">
      <c r="C7" s="270"/>
      <c r="D7" s="668"/>
      <c r="E7" s="668"/>
      <c r="F7" s="668" t="s">
        <v>705</v>
      </c>
    </row>
    <row r="8" spans="1:6" ht="12.75" customHeight="1">
      <c r="A8" s="248"/>
      <c r="B8" s="239" t="s">
        <v>667</v>
      </c>
      <c r="C8" s="1099" t="s">
        <v>457</v>
      </c>
      <c r="D8" s="1099" t="s">
        <v>991</v>
      </c>
      <c r="E8" s="1099" t="s">
        <v>124</v>
      </c>
      <c r="F8" s="1067" t="s">
        <v>354</v>
      </c>
    </row>
    <row r="9" spans="1:6" ht="12.75">
      <c r="A9" s="244"/>
      <c r="B9" s="240" t="s">
        <v>745</v>
      </c>
      <c r="C9" s="1117"/>
      <c r="D9" s="1123"/>
      <c r="E9" s="1125"/>
      <c r="F9" s="1120"/>
    </row>
    <row r="10" spans="1:6" ht="13.5" thickBot="1">
      <c r="A10" s="858"/>
      <c r="B10" s="242"/>
      <c r="C10" s="1118"/>
      <c r="D10" s="1124"/>
      <c r="E10" s="1124"/>
      <c r="F10" s="1121"/>
    </row>
    <row r="11" spans="1:6" ht="13.5" thickBot="1">
      <c r="A11" s="857" t="s">
        <v>668</v>
      </c>
      <c r="B11" s="242" t="s">
        <v>669</v>
      </c>
      <c r="C11" s="243" t="s">
        <v>670</v>
      </c>
      <c r="D11" s="243" t="s">
        <v>671</v>
      </c>
      <c r="E11" s="243" t="s">
        <v>672</v>
      </c>
      <c r="F11" s="666" t="s">
        <v>158</v>
      </c>
    </row>
    <row r="12" spans="1:6" ht="15" customHeight="1">
      <c r="A12" s="250">
        <v>3030</v>
      </c>
      <c r="B12" s="251" t="s">
        <v>232</v>
      </c>
      <c r="C12" s="241"/>
      <c r="D12" s="241"/>
      <c r="E12" s="241"/>
      <c r="F12" s="945"/>
    </row>
    <row r="13" spans="1:6" ht="15" customHeight="1">
      <c r="A13" s="250"/>
      <c r="B13" s="251" t="s">
        <v>793</v>
      </c>
      <c r="C13" s="241"/>
      <c r="D13" s="241"/>
      <c r="E13" s="241"/>
      <c r="F13" s="244"/>
    </row>
    <row r="14" spans="1:6" ht="15" customHeight="1">
      <c r="A14" s="250"/>
      <c r="B14" s="278" t="s">
        <v>107</v>
      </c>
      <c r="C14" s="279">
        <v>244410</v>
      </c>
      <c r="D14" s="279">
        <v>275725</v>
      </c>
      <c r="E14" s="279">
        <v>283783</v>
      </c>
      <c r="F14" s="667">
        <f>SUM(E14/D14)</f>
        <v>1.0292247710581195</v>
      </c>
    </row>
    <row r="15" spans="1:6" ht="15" customHeight="1">
      <c r="A15" s="250"/>
      <c r="B15" s="278" t="s">
        <v>845</v>
      </c>
      <c r="C15" s="279">
        <v>20500</v>
      </c>
      <c r="D15" s="279">
        <v>20500</v>
      </c>
      <c r="E15" s="279">
        <v>36900</v>
      </c>
      <c r="F15" s="667">
        <f>SUM(E15/D15)</f>
        <v>1.8</v>
      </c>
    </row>
    <row r="16" spans="1:6" ht="15" customHeight="1">
      <c r="A16" s="250"/>
      <c r="B16" s="278" t="s">
        <v>305</v>
      </c>
      <c r="C16" s="279"/>
      <c r="D16" s="279"/>
      <c r="E16" s="279">
        <v>4000</v>
      </c>
      <c r="F16" s="667"/>
    </row>
    <row r="17" spans="1:6" ht="15" customHeight="1">
      <c r="A17" s="250"/>
      <c r="B17" s="278" t="s">
        <v>972</v>
      </c>
      <c r="C17" s="279"/>
      <c r="D17" s="279"/>
      <c r="E17" s="279">
        <v>5</v>
      </c>
      <c r="F17" s="667"/>
    </row>
    <row r="18" spans="1:6" ht="15" customHeight="1">
      <c r="A18" s="250"/>
      <c r="B18" s="278" t="s">
        <v>846</v>
      </c>
      <c r="C18" s="279"/>
      <c r="D18" s="279"/>
      <c r="E18" s="279">
        <v>22</v>
      </c>
      <c r="F18" s="667"/>
    </row>
    <row r="19" spans="1:6" ht="15" customHeight="1">
      <c r="A19" s="250"/>
      <c r="B19" s="859" t="s">
        <v>89</v>
      </c>
      <c r="C19" s="279"/>
      <c r="D19" s="279">
        <v>3249</v>
      </c>
      <c r="E19" s="279">
        <v>3249</v>
      </c>
      <c r="F19" s="667">
        <f>SUM(E19/D19)</f>
        <v>1</v>
      </c>
    </row>
    <row r="20" spans="1:6" ht="15" customHeight="1">
      <c r="A20" s="250"/>
      <c r="B20" s="859" t="s">
        <v>360</v>
      </c>
      <c r="C20" s="279"/>
      <c r="D20" s="279"/>
      <c r="E20" s="279"/>
      <c r="F20" s="667"/>
    </row>
    <row r="21" spans="1:6" ht="15" customHeight="1">
      <c r="A21" s="280"/>
      <c r="B21" s="281" t="s">
        <v>230</v>
      </c>
      <c r="C21" s="282">
        <f>SUM(C14:C15)</f>
        <v>264910</v>
      </c>
      <c r="D21" s="282">
        <f>SUM(D14:D19)</f>
        <v>299474</v>
      </c>
      <c r="E21" s="282">
        <f>SUM(E14:E19)</f>
        <v>327959</v>
      </c>
      <c r="F21" s="949">
        <f>SUM(E21/D21)</f>
        <v>1.095116771405865</v>
      </c>
    </row>
    <row r="22" spans="1:6" ht="15" customHeight="1">
      <c r="A22" s="250"/>
      <c r="B22" s="254" t="s">
        <v>220</v>
      </c>
      <c r="C22" s="241"/>
      <c r="D22" s="241"/>
      <c r="E22" s="241"/>
      <c r="F22" s="948"/>
    </row>
    <row r="23" spans="1:6" ht="12.75">
      <c r="A23" s="244"/>
      <c r="B23" s="246" t="s">
        <v>764</v>
      </c>
      <c r="C23" s="265">
        <v>142053</v>
      </c>
      <c r="D23" s="265">
        <v>158431</v>
      </c>
      <c r="E23" s="265">
        <v>160760</v>
      </c>
      <c r="F23" s="667">
        <f>SUM(E23/D23)</f>
        <v>1.0147004058549147</v>
      </c>
    </row>
    <row r="24" spans="1:6" ht="12.75">
      <c r="A24" s="244"/>
      <c r="B24" s="36" t="s">
        <v>543</v>
      </c>
      <c r="C24" s="265">
        <v>35207</v>
      </c>
      <c r="D24" s="265">
        <v>40181</v>
      </c>
      <c r="E24" s="265">
        <v>40810</v>
      </c>
      <c r="F24" s="667">
        <f>SUM(E24/D24)</f>
        <v>1.0156541649038102</v>
      </c>
    </row>
    <row r="25" spans="1:6" ht="12.75">
      <c r="A25" s="244"/>
      <c r="B25" s="36" t="s">
        <v>786</v>
      </c>
      <c r="C25" s="265">
        <v>67150</v>
      </c>
      <c r="D25" s="265">
        <v>80362</v>
      </c>
      <c r="E25" s="265">
        <v>89489</v>
      </c>
      <c r="F25" s="667">
        <f>SUM(E25/D25)</f>
        <v>1.1135735795525248</v>
      </c>
    </row>
    <row r="26" spans="1:6" ht="12.75">
      <c r="A26" s="244"/>
      <c r="B26" s="247" t="s">
        <v>779</v>
      </c>
      <c r="C26" s="265"/>
      <c r="D26" s="265"/>
      <c r="E26" s="265"/>
      <c r="F26" s="667"/>
    </row>
    <row r="27" spans="1:6" ht="12.75">
      <c r="A27" s="244"/>
      <c r="B27" s="247" t="s">
        <v>736</v>
      </c>
      <c r="C27" s="265"/>
      <c r="D27" s="265"/>
      <c r="E27" s="265"/>
      <c r="F27" s="667"/>
    </row>
    <row r="28" spans="1:6" ht="12.75">
      <c r="A28" s="244"/>
      <c r="B28" s="247" t="s">
        <v>568</v>
      </c>
      <c r="C28" s="265"/>
      <c r="D28" s="265"/>
      <c r="E28" s="265"/>
      <c r="F28" s="946"/>
    </row>
    <row r="29" spans="1:6" ht="12.75">
      <c r="A29" s="266"/>
      <c r="B29" s="165" t="s">
        <v>225</v>
      </c>
      <c r="C29" s="267">
        <f>SUM(C23:C28)</f>
        <v>244410</v>
      </c>
      <c r="D29" s="267">
        <f>SUM(D23:D28)</f>
        <v>278974</v>
      </c>
      <c r="E29" s="267">
        <f>SUM(E23:E28)</f>
        <v>291059</v>
      </c>
      <c r="F29" s="949">
        <f>SUM(E29/D29)</f>
        <v>1.0433194491242912</v>
      </c>
    </row>
    <row r="30" spans="1:6" ht="12.75">
      <c r="A30" s="248"/>
      <c r="B30" s="271" t="s">
        <v>221</v>
      </c>
      <c r="C30" s="272"/>
      <c r="D30" s="272"/>
      <c r="E30" s="272"/>
      <c r="F30" s="948"/>
    </row>
    <row r="31" spans="1:6" ht="12.75">
      <c r="A31" s="244"/>
      <c r="B31" s="36" t="s">
        <v>532</v>
      </c>
      <c r="C31" s="265"/>
      <c r="D31" s="265"/>
      <c r="E31" s="265">
        <v>6135</v>
      </c>
      <c r="F31" s="667"/>
    </row>
    <row r="32" spans="1:6" ht="12.75">
      <c r="A32" s="244"/>
      <c r="B32" s="36" t="s">
        <v>533</v>
      </c>
      <c r="C32" s="265">
        <v>20500</v>
      </c>
      <c r="D32" s="265">
        <v>20500</v>
      </c>
      <c r="E32" s="265">
        <v>30765</v>
      </c>
      <c r="F32" s="667">
        <f>SUM(E32/D32)</f>
        <v>1.5007317073170732</v>
      </c>
    </row>
    <row r="33" spans="1:6" ht="12.75">
      <c r="A33" s="249"/>
      <c r="B33" s="10" t="s">
        <v>534</v>
      </c>
      <c r="C33" s="268"/>
      <c r="D33" s="268"/>
      <c r="E33" s="268"/>
      <c r="F33" s="946"/>
    </row>
    <row r="34" spans="1:6" ht="12.75">
      <c r="A34" s="266"/>
      <c r="B34" s="165" t="s">
        <v>221</v>
      </c>
      <c r="C34" s="267">
        <f>SUM(C32:C33)</f>
        <v>20500</v>
      </c>
      <c r="D34" s="267">
        <f>SUM(D32:D33)</f>
        <v>20500</v>
      </c>
      <c r="E34" s="267">
        <f>SUM(E31:E33)</f>
        <v>36900</v>
      </c>
      <c r="F34" s="949">
        <f>SUM(E34/D34)</f>
        <v>1.8</v>
      </c>
    </row>
    <row r="35" spans="1:6" ht="13.5" thickBot="1">
      <c r="A35" s="858"/>
      <c r="B35" s="947" t="s">
        <v>599</v>
      </c>
      <c r="C35" s="944"/>
      <c r="D35" s="944"/>
      <c r="E35" s="944"/>
      <c r="F35" s="667"/>
    </row>
    <row r="36" spans="1:6" ht="13.5" thickBot="1">
      <c r="A36" s="858"/>
      <c r="B36" s="245" t="s">
        <v>545</v>
      </c>
      <c r="C36" s="269">
        <f>SUM(C34+C29)</f>
        <v>264910</v>
      </c>
      <c r="D36" s="269">
        <f>SUM(D34+D29)</f>
        <v>299474</v>
      </c>
      <c r="E36" s="269">
        <f>SUM(E34+E29)</f>
        <v>327959</v>
      </c>
      <c r="F36" s="950">
        <f>SUM(E36/D36)</f>
        <v>1.095116771405865</v>
      </c>
    </row>
  </sheetData>
  <mergeCells count="6">
    <mergeCell ref="C8:C10"/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25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814"/>
  <sheetViews>
    <sheetView showZeros="0" zoomScaleSheetLayoutView="100" workbookViewId="0" topLeftCell="A55">
      <selection activeCell="A336" sqref="A336"/>
    </sheetView>
  </sheetViews>
  <sheetFormatPr defaultColWidth="9.00390625" defaultRowHeight="12.75"/>
  <cols>
    <col min="1" max="1" width="6.125" style="48" customWidth="1"/>
    <col min="2" max="2" width="50.875" style="67" customWidth="1"/>
    <col min="3" max="5" width="14.625" style="112" customWidth="1"/>
    <col min="6" max="6" width="9.375" style="112" customWidth="1"/>
    <col min="7" max="7" width="39.75390625" style="112" customWidth="1"/>
    <col min="8" max="9" width="7.25390625" style="112" customWidth="1"/>
    <col min="10" max="16384" width="9.125" style="67" customWidth="1"/>
  </cols>
  <sheetData>
    <row r="1" spans="1:9" ht="12.75">
      <c r="A1" s="1086" t="s">
        <v>838</v>
      </c>
      <c r="B1" s="1063"/>
      <c r="C1" s="1063"/>
      <c r="D1" s="1063"/>
      <c r="E1" s="1063"/>
      <c r="F1" s="1063"/>
      <c r="G1" s="1063"/>
      <c r="H1" s="1063"/>
      <c r="I1" s="137"/>
    </row>
    <row r="2" spans="1:9" ht="12.75">
      <c r="A2" s="1060" t="s">
        <v>343</v>
      </c>
      <c r="B2" s="1061"/>
      <c r="C2" s="1061"/>
      <c r="D2" s="1061"/>
      <c r="E2" s="1061"/>
      <c r="F2" s="1061"/>
      <c r="G2" s="1061"/>
      <c r="H2" s="1061"/>
      <c r="I2" s="145"/>
    </row>
    <row r="3" spans="1:9" ht="12.75">
      <c r="A3" s="145"/>
      <c r="B3" s="145"/>
      <c r="C3" s="145"/>
      <c r="D3" s="145"/>
      <c r="E3" s="145"/>
      <c r="F3" s="145"/>
      <c r="G3" s="145"/>
      <c r="H3" s="145"/>
      <c r="I3" s="145"/>
    </row>
    <row r="4" spans="3:16" ht="12">
      <c r="C4" s="144"/>
      <c r="D4" s="144"/>
      <c r="E4" s="674"/>
      <c r="F4" s="674"/>
      <c r="G4" s="199" t="s">
        <v>705</v>
      </c>
      <c r="H4" s="144"/>
      <c r="I4" s="144"/>
      <c r="J4" s="49"/>
      <c r="K4" s="49"/>
      <c r="L4" s="49"/>
      <c r="M4" s="49"/>
      <c r="N4" s="49"/>
      <c r="O4" s="49"/>
      <c r="P4" s="49"/>
    </row>
    <row r="5" spans="1:7" s="65" customFormat="1" ht="12" customHeight="1">
      <c r="A5" s="14"/>
      <c r="B5" s="90"/>
      <c r="C5" s="1099" t="s">
        <v>457</v>
      </c>
      <c r="D5" s="1099" t="s">
        <v>991</v>
      </c>
      <c r="E5" s="1099" t="s">
        <v>124</v>
      </c>
      <c r="F5" s="1062" t="s">
        <v>757</v>
      </c>
      <c r="G5" s="3" t="s">
        <v>638</v>
      </c>
    </row>
    <row r="6" spans="1:7" s="65" customFormat="1" ht="12" customHeight="1">
      <c r="A6" s="85" t="s">
        <v>744</v>
      </c>
      <c r="B6" s="91" t="s">
        <v>777</v>
      </c>
      <c r="C6" s="1117"/>
      <c r="D6" s="1123"/>
      <c r="E6" s="1125"/>
      <c r="F6" s="1123"/>
      <c r="G6" s="15" t="s">
        <v>639</v>
      </c>
    </row>
    <row r="7" spans="1:7" s="65" customFormat="1" ht="12.75" customHeight="1" thickBot="1">
      <c r="A7" s="85"/>
      <c r="B7" s="92"/>
      <c r="C7" s="1118"/>
      <c r="D7" s="1124"/>
      <c r="E7" s="1124"/>
      <c r="F7" s="1053"/>
      <c r="G7" s="51"/>
    </row>
    <row r="8" spans="1:7" s="65" customFormat="1" ht="12">
      <c r="A8" s="94" t="s">
        <v>668</v>
      </c>
      <c r="B8" s="31" t="s">
        <v>669</v>
      </c>
      <c r="C8" s="18" t="s">
        <v>670</v>
      </c>
      <c r="D8" s="18" t="s">
        <v>671</v>
      </c>
      <c r="E8" s="18" t="s">
        <v>672</v>
      </c>
      <c r="F8" s="18" t="s">
        <v>158</v>
      </c>
      <c r="G8" s="31" t="s">
        <v>159</v>
      </c>
    </row>
    <row r="9" spans="1:8" s="65" customFormat="1" ht="12" customHeight="1">
      <c r="A9" s="85">
        <v>3050</v>
      </c>
      <c r="B9" s="206" t="s">
        <v>791</v>
      </c>
      <c r="C9" s="207">
        <f>SUM(C17)</f>
        <v>10000</v>
      </c>
      <c r="D9" s="207">
        <f>SUM(D17)</f>
        <v>10000</v>
      </c>
      <c r="E9" s="207">
        <f>SUM(E17)</f>
        <v>10000</v>
      </c>
      <c r="F9" s="599">
        <f>SUM(E9/D9)</f>
        <v>1</v>
      </c>
      <c r="G9" s="4"/>
      <c r="H9" s="204"/>
    </row>
    <row r="10" spans="1:7" s="65" customFormat="1" ht="12" customHeight="1">
      <c r="A10" s="787">
        <v>3051</v>
      </c>
      <c r="B10" s="822" t="s">
        <v>564</v>
      </c>
      <c r="C10" s="789"/>
      <c r="D10" s="789"/>
      <c r="E10" s="789"/>
      <c r="F10" s="599"/>
      <c r="G10" s="675"/>
    </row>
    <row r="11" spans="1:9" ht="12" customHeight="1">
      <c r="A11" s="790"/>
      <c r="B11" s="791" t="s">
        <v>555</v>
      </c>
      <c r="C11" s="792"/>
      <c r="D11" s="792"/>
      <c r="E11" s="792"/>
      <c r="F11" s="599"/>
      <c r="G11" s="676"/>
      <c r="H11" s="67"/>
      <c r="I11" s="67"/>
    </row>
    <row r="12" spans="1:9" ht="12" customHeight="1">
      <c r="A12" s="790"/>
      <c r="B12" s="794" t="s">
        <v>792</v>
      </c>
      <c r="C12" s="792"/>
      <c r="D12" s="792"/>
      <c r="E12" s="792"/>
      <c r="F12" s="599"/>
      <c r="G12" s="676"/>
      <c r="H12" s="67"/>
      <c r="I12" s="67"/>
    </row>
    <row r="13" spans="1:9" ht="12" customHeight="1">
      <c r="A13" s="790"/>
      <c r="B13" s="795" t="s">
        <v>765</v>
      </c>
      <c r="C13" s="792">
        <v>10000</v>
      </c>
      <c r="D13" s="792">
        <v>10000</v>
      </c>
      <c r="E13" s="792">
        <v>10000</v>
      </c>
      <c r="F13" s="599">
        <f>SUM(E13/D13)</f>
        <v>1</v>
      </c>
      <c r="G13" s="676"/>
      <c r="H13" s="67"/>
      <c r="I13" s="67"/>
    </row>
    <row r="14" spans="1:9" ht="12" customHeight="1">
      <c r="A14" s="790"/>
      <c r="B14" s="796" t="s">
        <v>779</v>
      </c>
      <c r="C14" s="792"/>
      <c r="D14" s="792"/>
      <c r="E14" s="792"/>
      <c r="F14" s="599"/>
      <c r="G14" s="676"/>
      <c r="H14" s="67"/>
      <c r="I14" s="67"/>
    </row>
    <row r="15" spans="1:9" ht="12" customHeight="1">
      <c r="A15" s="790"/>
      <c r="B15" s="796" t="s">
        <v>568</v>
      </c>
      <c r="C15" s="792"/>
      <c r="D15" s="792"/>
      <c r="E15" s="792"/>
      <c r="F15" s="599"/>
      <c r="G15" s="676"/>
      <c r="H15" s="67"/>
      <c r="I15" s="67"/>
    </row>
    <row r="16" spans="1:9" ht="12" customHeight="1" thickBot="1">
      <c r="A16" s="790"/>
      <c r="B16" s="797" t="s">
        <v>766</v>
      </c>
      <c r="C16" s="792"/>
      <c r="D16" s="792"/>
      <c r="E16" s="792"/>
      <c r="F16" s="974"/>
      <c r="G16" s="676"/>
      <c r="H16" s="67"/>
      <c r="I16" s="67"/>
    </row>
    <row r="17" spans="1:9" ht="13.5" customHeight="1" thickBot="1">
      <c r="A17" s="826"/>
      <c r="B17" s="799" t="s">
        <v>742</v>
      </c>
      <c r="C17" s="800">
        <f>SUM(C11:C16)</f>
        <v>10000</v>
      </c>
      <c r="D17" s="800">
        <f>SUM(D11:D16)</f>
        <v>10000</v>
      </c>
      <c r="E17" s="800">
        <f>SUM(E11:E16)</f>
        <v>10000</v>
      </c>
      <c r="F17" s="975">
        <f>SUM(E17/D17)</f>
        <v>1</v>
      </c>
      <c r="G17" s="677"/>
      <c r="H17" s="67"/>
      <c r="I17" s="67"/>
    </row>
    <row r="18" spans="1:9" ht="12">
      <c r="A18" s="787">
        <v>3060</v>
      </c>
      <c r="B18" s="827" t="s">
        <v>569</v>
      </c>
      <c r="C18" s="828">
        <f>SUM(C26)</f>
        <v>1500</v>
      </c>
      <c r="D18" s="828">
        <f>SUM(D26)</f>
        <v>1500</v>
      </c>
      <c r="E18" s="828">
        <f>SUM(E26)</f>
        <v>2000</v>
      </c>
      <c r="F18" s="599">
        <f>SUM(E18/D18)</f>
        <v>1.3333333333333333</v>
      </c>
      <c r="G18" s="678"/>
      <c r="H18" s="67"/>
      <c r="I18" s="67"/>
    </row>
    <row r="19" spans="1:9" ht="12" customHeight="1">
      <c r="A19" s="787">
        <v>3061</v>
      </c>
      <c r="B19" s="822" t="s">
        <v>571</v>
      </c>
      <c r="C19" s="789"/>
      <c r="D19" s="789"/>
      <c r="E19" s="789"/>
      <c r="F19" s="599"/>
      <c r="G19" s="676"/>
      <c r="H19" s="67"/>
      <c r="I19" s="67"/>
    </row>
    <row r="20" spans="1:9" ht="12" customHeight="1">
      <c r="A20" s="790"/>
      <c r="B20" s="791" t="s">
        <v>555</v>
      </c>
      <c r="C20" s="792"/>
      <c r="D20" s="792"/>
      <c r="E20" s="792"/>
      <c r="F20" s="599"/>
      <c r="G20" s="676"/>
      <c r="H20" s="67"/>
      <c r="I20" s="67"/>
    </row>
    <row r="21" spans="1:9" ht="12" customHeight="1">
      <c r="A21" s="790"/>
      <c r="B21" s="794" t="s">
        <v>792</v>
      </c>
      <c r="C21" s="792"/>
      <c r="D21" s="792"/>
      <c r="E21" s="792"/>
      <c r="F21" s="599"/>
      <c r="G21" s="676"/>
      <c r="H21" s="67"/>
      <c r="I21" s="67"/>
    </row>
    <row r="22" spans="1:9" ht="12" customHeight="1">
      <c r="A22" s="150"/>
      <c r="B22" s="795" t="s">
        <v>765</v>
      </c>
      <c r="C22" s="792">
        <v>1500</v>
      </c>
      <c r="D22" s="792">
        <v>1500</v>
      </c>
      <c r="E22" s="792">
        <v>2000</v>
      </c>
      <c r="F22" s="973">
        <f>SUM(E22/D22)</f>
        <v>1.3333333333333333</v>
      </c>
      <c r="G22" s="676"/>
      <c r="H22" s="67"/>
      <c r="I22" s="67"/>
    </row>
    <row r="23" spans="1:9" ht="12" customHeight="1">
      <c r="A23" s="150"/>
      <c r="B23" s="796" t="s">
        <v>779</v>
      </c>
      <c r="C23" s="792"/>
      <c r="D23" s="792"/>
      <c r="E23" s="792"/>
      <c r="F23" s="599"/>
      <c r="G23" s="676"/>
      <c r="H23" s="67"/>
      <c r="I23" s="67"/>
    </row>
    <row r="24" spans="1:9" ht="12" customHeight="1">
      <c r="A24" s="150"/>
      <c r="B24" s="796" t="s">
        <v>568</v>
      </c>
      <c r="C24" s="792"/>
      <c r="D24" s="792"/>
      <c r="E24" s="792"/>
      <c r="F24" s="599"/>
      <c r="G24" s="679"/>
      <c r="H24" s="67"/>
      <c r="I24" s="67"/>
    </row>
    <row r="25" spans="1:9" ht="12" customHeight="1" thickBot="1">
      <c r="A25" s="150"/>
      <c r="B25" s="797" t="s">
        <v>766</v>
      </c>
      <c r="C25" s="792"/>
      <c r="D25" s="792"/>
      <c r="E25" s="792"/>
      <c r="F25" s="974"/>
      <c r="G25" s="680"/>
      <c r="H25" s="67"/>
      <c r="I25" s="67"/>
    </row>
    <row r="26" spans="1:9" ht="12" customHeight="1" thickBot="1">
      <c r="A26" s="798"/>
      <c r="B26" s="799" t="s">
        <v>742</v>
      </c>
      <c r="C26" s="800">
        <f>SUM(C20:C25)</f>
        <v>1500</v>
      </c>
      <c r="D26" s="800">
        <f>SUM(D20:D25)</f>
        <v>1500</v>
      </c>
      <c r="E26" s="800">
        <f>SUM(E20:E25)</f>
        <v>2000</v>
      </c>
      <c r="F26" s="975">
        <f>SUM(E26/D26)</f>
        <v>1.3333333333333333</v>
      </c>
      <c r="G26" s="681"/>
      <c r="H26" s="67"/>
      <c r="I26" s="67"/>
    </row>
    <row r="27" spans="1:9" ht="12" customHeight="1">
      <c r="A27" s="802">
        <v>3070</v>
      </c>
      <c r="B27" s="827" t="s">
        <v>627</v>
      </c>
      <c r="C27" s="828">
        <f>SUM(C35)</f>
        <v>2500</v>
      </c>
      <c r="D27" s="828">
        <f>SUM(D35)</f>
        <v>3214</v>
      </c>
      <c r="E27" s="828">
        <f>SUM(E35)</f>
        <v>3214</v>
      </c>
      <c r="F27" s="599">
        <f>SUM(E27/D27)</f>
        <v>1</v>
      </c>
      <c r="G27" s="4" t="s">
        <v>663</v>
      </c>
      <c r="H27" s="67"/>
      <c r="I27" s="67"/>
    </row>
    <row r="28" spans="1:9" ht="12" customHeight="1">
      <c r="A28" s="802">
        <v>3071</v>
      </c>
      <c r="B28" s="788" t="s">
        <v>628</v>
      </c>
      <c r="C28" s="789"/>
      <c r="D28" s="789"/>
      <c r="E28" s="789"/>
      <c r="F28" s="599"/>
      <c r="G28" s="5" t="s">
        <v>664</v>
      </c>
      <c r="H28" s="67"/>
      <c r="I28" s="67"/>
    </row>
    <row r="29" spans="1:9" ht="12" customHeight="1">
      <c r="A29" s="150"/>
      <c r="B29" s="791" t="s">
        <v>555</v>
      </c>
      <c r="C29" s="792"/>
      <c r="D29" s="792"/>
      <c r="E29" s="792"/>
      <c r="F29" s="599"/>
      <c r="G29" s="181"/>
      <c r="H29" s="67"/>
      <c r="I29" s="67"/>
    </row>
    <row r="30" spans="1:9" ht="12" customHeight="1">
      <c r="A30" s="790"/>
      <c r="B30" s="794" t="s">
        <v>792</v>
      </c>
      <c r="C30" s="792"/>
      <c r="D30" s="792"/>
      <c r="E30" s="792"/>
      <c r="F30" s="599"/>
      <c r="G30" s="181"/>
      <c r="H30" s="67"/>
      <c r="I30" s="67"/>
    </row>
    <row r="31" spans="1:9" ht="12" customHeight="1">
      <c r="A31" s="790"/>
      <c r="B31" s="795" t="s">
        <v>765</v>
      </c>
      <c r="C31" s="792">
        <v>2500</v>
      </c>
      <c r="D31" s="792">
        <v>3214</v>
      </c>
      <c r="E31" s="792">
        <v>3214</v>
      </c>
      <c r="F31" s="973">
        <f>SUM(E31/D31)</f>
        <v>1</v>
      </c>
      <c r="G31" s="181"/>
      <c r="H31" s="67"/>
      <c r="I31" s="67"/>
    </row>
    <row r="32" spans="1:9" ht="12" customHeight="1">
      <c r="A32" s="790"/>
      <c r="B32" s="796" t="s">
        <v>779</v>
      </c>
      <c r="C32" s="792"/>
      <c r="D32" s="792"/>
      <c r="E32" s="792"/>
      <c r="F32" s="599"/>
      <c r="G32" s="186"/>
      <c r="H32" s="67"/>
      <c r="I32" s="67"/>
    </row>
    <row r="33" spans="1:9" ht="12" customHeight="1">
      <c r="A33" s="790"/>
      <c r="B33" s="796" t="s">
        <v>568</v>
      </c>
      <c r="C33" s="829"/>
      <c r="D33" s="829"/>
      <c r="E33" s="829"/>
      <c r="F33" s="599"/>
      <c r="G33" s="5"/>
      <c r="H33" s="67"/>
      <c r="I33" s="67"/>
    </row>
    <row r="34" spans="1:9" ht="12" customHeight="1" thickBot="1">
      <c r="A34" s="790"/>
      <c r="B34" s="797" t="s">
        <v>766</v>
      </c>
      <c r="C34" s="792"/>
      <c r="D34" s="792"/>
      <c r="E34" s="792"/>
      <c r="F34" s="974"/>
      <c r="G34" s="183"/>
      <c r="H34" s="67"/>
      <c r="I34" s="67"/>
    </row>
    <row r="35" spans="1:9" ht="12" customHeight="1" thickBot="1">
      <c r="A35" s="823"/>
      <c r="B35" s="799" t="s">
        <v>742</v>
      </c>
      <c r="C35" s="800">
        <f>SUM(C29:C34)</f>
        <v>2500</v>
      </c>
      <c r="D35" s="800">
        <f>SUM(D29:D34)</f>
        <v>3214</v>
      </c>
      <c r="E35" s="800">
        <f>SUM(E29:E34)</f>
        <v>3214</v>
      </c>
      <c r="F35" s="975">
        <f>SUM(E35/D35)</f>
        <v>1</v>
      </c>
      <c r="G35" s="182"/>
      <c r="H35" s="67"/>
      <c r="I35" s="67"/>
    </row>
    <row r="36" spans="1:9" ht="12" customHeight="1">
      <c r="A36" s="802">
        <v>3080</v>
      </c>
      <c r="B36" s="821" t="s">
        <v>633</v>
      </c>
      <c r="C36" s="789">
        <f>SUM(C45)</f>
        <v>18500</v>
      </c>
      <c r="D36" s="789">
        <f>SUM(D45)</f>
        <v>18500</v>
      </c>
      <c r="E36" s="789">
        <f>SUM(E45)</f>
        <v>18500</v>
      </c>
      <c r="F36" s="599">
        <f>SUM(E36/D36)</f>
        <v>1</v>
      </c>
      <c r="G36" s="4"/>
      <c r="H36" s="67"/>
      <c r="I36" s="67"/>
    </row>
    <row r="37" spans="1:9" ht="12" customHeight="1">
      <c r="A37" s="802">
        <v>3081</v>
      </c>
      <c r="B37" s="822" t="s">
        <v>634</v>
      </c>
      <c r="C37" s="789"/>
      <c r="D37" s="789"/>
      <c r="E37" s="789"/>
      <c r="F37" s="599"/>
      <c r="G37" s="5"/>
      <c r="H37" s="67"/>
      <c r="I37" s="67"/>
    </row>
    <row r="38" spans="1:9" ht="12" customHeight="1">
      <c r="A38" s="150"/>
      <c r="B38" s="791" t="s">
        <v>555</v>
      </c>
      <c r="C38" s="792"/>
      <c r="D38" s="792"/>
      <c r="E38" s="792"/>
      <c r="F38" s="599"/>
      <c r="G38" s="5"/>
      <c r="H38" s="67"/>
      <c r="I38" s="67"/>
    </row>
    <row r="39" spans="1:9" ht="12" customHeight="1">
      <c r="A39" s="150"/>
      <c r="B39" s="794" t="s">
        <v>792</v>
      </c>
      <c r="C39" s="792"/>
      <c r="D39" s="792"/>
      <c r="E39" s="792"/>
      <c r="F39" s="599"/>
      <c r="G39" s="5"/>
      <c r="H39" s="67"/>
      <c r="I39" s="67"/>
    </row>
    <row r="40" spans="1:9" ht="12" customHeight="1">
      <c r="A40" s="150"/>
      <c r="B40" s="795" t="s">
        <v>765</v>
      </c>
      <c r="C40" s="792">
        <v>10700</v>
      </c>
      <c r="D40" s="792">
        <v>10700</v>
      </c>
      <c r="E40" s="792">
        <v>10700</v>
      </c>
      <c r="F40" s="973">
        <f>SUM(E40/D40)</f>
        <v>1</v>
      </c>
      <c r="G40" s="460"/>
      <c r="H40" s="67"/>
      <c r="I40" s="67"/>
    </row>
    <row r="41" spans="1:9" ht="12" customHeight="1">
      <c r="A41" s="150"/>
      <c r="B41" s="796" t="s">
        <v>779</v>
      </c>
      <c r="C41" s="792">
        <v>7800</v>
      </c>
      <c r="D41" s="792">
        <v>7800</v>
      </c>
      <c r="E41" s="792"/>
      <c r="F41" s="599">
        <f>SUM(E41/D41)</f>
        <v>0</v>
      </c>
      <c r="G41" s="5"/>
      <c r="H41" s="67"/>
      <c r="I41" s="67"/>
    </row>
    <row r="42" spans="1:9" ht="12" customHeight="1">
      <c r="A42" s="150"/>
      <c r="B42" s="796" t="s">
        <v>940</v>
      </c>
      <c r="C42" s="792"/>
      <c r="D42" s="792"/>
      <c r="E42" s="792">
        <v>7800</v>
      </c>
      <c r="F42" s="599"/>
      <c r="G42" s="5"/>
      <c r="H42" s="67"/>
      <c r="I42" s="67"/>
    </row>
    <row r="43" spans="1:9" ht="12" customHeight="1">
      <c r="A43" s="150"/>
      <c r="B43" s="796" t="s">
        <v>568</v>
      </c>
      <c r="C43" s="792"/>
      <c r="D43" s="792"/>
      <c r="E43" s="792"/>
      <c r="F43" s="599"/>
      <c r="G43" s="5"/>
      <c r="H43" s="67"/>
      <c r="I43" s="67"/>
    </row>
    <row r="44" spans="1:9" ht="12" customHeight="1" thickBot="1">
      <c r="A44" s="790"/>
      <c r="B44" s="797" t="s">
        <v>766</v>
      </c>
      <c r="C44" s="792"/>
      <c r="D44" s="792"/>
      <c r="E44" s="792"/>
      <c r="F44" s="974"/>
      <c r="G44" s="183"/>
      <c r="H44" s="67"/>
      <c r="I44" s="67"/>
    </row>
    <row r="45" spans="1:9" ht="12" customHeight="1" thickBot="1">
      <c r="A45" s="823"/>
      <c r="B45" s="799" t="s">
        <v>742</v>
      </c>
      <c r="C45" s="800">
        <f>SUM(C38:C44)</f>
        <v>18500</v>
      </c>
      <c r="D45" s="800">
        <f>SUM(D38:D44)</f>
        <v>18500</v>
      </c>
      <c r="E45" s="800">
        <f>SUM(E38:E44)</f>
        <v>18500</v>
      </c>
      <c r="F45" s="975">
        <f>SUM(E45/D45)</f>
        <v>1</v>
      </c>
      <c r="G45" s="182"/>
      <c r="H45" s="67"/>
      <c r="I45" s="67"/>
    </row>
    <row r="46" spans="1:9" ht="12" customHeight="1">
      <c r="A46" s="802">
        <v>3090</v>
      </c>
      <c r="B46" s="821" t="s">
        <v>553</v>
      </c>
      <c r="C46" s="789">
        <f>SUM(C54)</f>
        <v>0</v>
      </c>
      <c r="D46" s="789">
        <f>SUM(D54)</f>
        <v>1486</v>
      </c>
      <c r="E46" s="789">
        <f>SUM(E54)</f>
        <v>1486</v>
      </c>
      <c r="F46" s="976">
        <f>SUM(E46/D46)</f>
        <v>1</v>
      </c>
      <c r="G46" s="4"/>
      <c r="H46" s="67"/>
      <c r="I46" s="67"/>
    </row>
    <row r="47" spans="1:9" ht="12" customHeight="1">
      <c r="A47" s="802">
        <v>3091</v>
      </c>
      <c r="B47" s="822" t="s">
        <v>647</v>
      </c>
      <c r="C47" s="789"/>
      <c r="D47" s="789"/>
      <c r="E47" s="789"/>
      <c r="F47" s="599"/>
      <c r="G47" s="675"/>
      <c r="H47" s="67"/>
      <c r="I47" s="67"/>
    </row>
    <row r="48" spans="1:9" ht="12" customHeight="1">
      <c r="A48" s="150"/>
      <c r="B48" s="791" t="s">
        <v>555</v>
      </c>
      <c r="C48" s="792"/>
      <c r="D48" s="792">
        <v>109</v>
      </c>
      <c r="E48" s="792">
        <v>109</v>
      </c>
      <c r="F48" s="973">
        <f>SUM(E48/D48)</f>
        <v>1</v>
      </c>
      <c r="G48" s="675"/>
      <c r="H48" s="67"/>
      <c r="I48" s="67"/>
    </row>
    <row r="49" spans="1:9" ht="12" customHeight="1">
      <c r="A49" s="150"/>
      <c r="B49" s="794" t="s">
        <v>792</v>
      </c>
      <c r="C49" s="792"/>
      <c r="D49" s="792">
        <v>26</v>
      </c>
      <c r="E49" s="792">
        <v>26</v>
      </c>
      <c r="F49" s="973">
        <f>SUM(E49/D49)</f>
        <v>1</v>
      </c>
      <c r="G49" s="679"/>
      <c r="H49" s="67"/>
      <c r="I49" s="67"/>
    </row>
    <row r="50" spans="1:9" ht="12" customHeight="1">
      <c r="A50" s="150"/>
      <c r="B50" s="795" t="s">
        <v>765</v>
      </c>
      <c r="C50" s="792"/>
      <c r="D50" s="792">
        <v>1351</v>
      </c>
      <c r="E50" s="792">
        <v>1351</v>
      </c>
      <c r="F50" s="973">
        <f>SUM(E50/D50)</f>
        <v>1</v>
      </c>
      <c r="G50" s="682"/>
      <c r="H50" s="67"/>
      <c r="I50" s="67"/>
    </row>
    <row r="51" spans="1:9" ht="12" customHeight="1">
      <c r="A51" s="150"/>
      <c r="B51" s="796" t="s">
        <v>779</v>
      </c>
      <c r="C51" s="792"/>
      <c r="D51" s="792"/>
      <c r="E51" s="792"/>
      <c r="F51" s="599"/>
      <c r="G51" s="675"/>
      <c r="H51" s="67"/>
      <c r="I51" s="67"/>
    </row>
    <row r="52" spans="1:9" ht="12" customHeight="1">
      <c r="A52" s="150"/>
      <c r="B52" s="796" t="s">
        <v>568</v>
      </c>
      <c r="C52" s="792"/>
      <c r="D52" s="792"/>
      <c r="E52" s="792"/>
      <c r="F52" s="599"/>
      <c r="G52" s="675"/>
      <c r="H52" s="67"/>
      <c r="I52" s="67"/>
    </row>
    <row r="53" spans="1:9" ht="12" customHeight="1" thickBot="1">
      <c r="A53" s="790"/>
      <c r="B53" s="797" t="s">
        <v>766</v>
      </c>
      <c r="C53" s="792"/>
      <c r="D53" s="792"/>
      <c r="E53" s="792"/>
      <c r="F53" s="974"/>
      <c r="G53" s="683"/>
      <c r="H53" s="67"/>
      <c r="I53" s="67"/>
    </row>
    <row r="54" spans="1:9" ht="12" customHeight="1" thickBot="1">
      <c r="A54" s="823"/>
      <c r="B54" s="799" t="s">
        <v>742</v>
      </c>
      <c r="C54" s="800">
        <f>SUM(C48:C53)</f>
        <v>0</v>
      </c>
      <c r="D54" s="800">
        <f>SUM(D48:D53)</f>
        <v>1486</v>
      </c>
      <c r="E54" s="800">
        <f>SUM(E48:E53)</f>
        <v>1486</v>
      </c>
      <c r="F54" s="975">
        <f>SUM(E54/D54)</f>
        <v>1</v>
      </c>
      <c r="G54" s="681"/>
      <c r="H54" s="67"/>
      <c r="I54" s="67"/>
    </row>
    <row r="55" spans="1:9" ht="12" customHeight="1" thickBot="1">
      <c r="A55" s="812">
        <v>3130</v>
      </c>
      <c r="B55" s="406" t="s">
        <v>572</v>
      </c>
      <c r="C55" s="800">
        <f>SUM(C56+C91)</f>
        <v>951500</v>
      </c>
      <c r="D55" s="800">
        <f>SUM(D56+D91)</f>
        <v>1042438</v>
      </c>
      <c r="E55" s="800">
        <f>SUM(E56+E91)</f>
        <v>1056183</v>
      </c>
      <c r="F55" s="975">
        <f>SUM(E55/D55)</f>
        <v>1.013185436448019</v>
      </c>
      <c r="G55" s="182"/>
      <c r="H55" s="67"/>
      <c r="I55" s="67"/>
    </row>
    <row r="56" spans="1:9" ht="12" customHeight="1" thickBot="1">
      <c r="A56" s="802">
        <v>3110</v>
      </c>
      <c r="B56" s="406" t="s">
        <v>730</v>
      </c>
      <c r="C56" s="800">
        <f>SUM(C65+C73+C81+C90)</f>
        <v>896500</v>
      </c>
      <c r="D56" s="800">
        <f>SUM(D65+D73+D81+D90)</f>
        <v>983500</v>
      </c>
      <c r="E56" s="800">
        <f>SUM(E65+E73+E81+E90)</f>
        <v>992095</v>
      </c>
      <c r="F56" s="975">
        <f>SUM(E56/D56)</f>
        <v>1.0087391967463142</v>
      </c>
      <c r="G56" s="182"/>
      <c r="H56" s="67"/>
      <c r="I56" s="67"/>
    </row>
    <row r="57" spans="1:9" ht="12" customHeight="1">
      <c r="A57" s="815">
        <v>3111</v>
      </c>
      <c r="B57" s="824" t="s">
        <v>662</v>
      </c>
      <c r="C57" s="789"/>
      <c r="D57" s="789"/>
      <c r="E57" s="789"/>
      <c r="F57" s="599"/>
      <c r="G57" s="18" t="s">
        <v>665</v>
      </c>
      <c r="H57" s="67"/>
      <c r="I57" s="67"/>
    </row>
    <row r="58" spans="1:9" ht="12" customHeight="1">
      <c r="A58" s="790"/>
      <c r="B58" s="791" t="s">
        <v>555</v>
      </c>
      <c r="C58" s="792"/>
      <c r="D58" s="792"/>
      <c r="E58" s="792"/>
      <c r="F58" s="599"/>
      <c r="G58" s="181"/>
      <c r="H58" s="67"/>
      <c r="I58" s="67"/>
    </row>
    <row r="59" spans="1:9" ht="12" customHeight="1">
      <c r="A59" s="790"/>
      <c r="B59" s="794" t="s">
        <v>792</v>
      </c>
      <c r="C59" s="792"/>
      <c r="D59" s="792"/>
      <c r="E59" s="792"/>
      <c r="F59" s="599"/>
      <c r="G59" s="181"/>
      <c r="H59" s="67"/>
      <c r="I59" s="67"/>
    </row>
    <row r="60" spans="1:9" ht="12" customHeight="1">
      <c r="A60" s="790"/>
      <c r="B60" s="795" t="s">
        <v>765</v>
      </c>
      <c r="C60" s="792"/>
      <c r="D60" s="792"/>
      <c r="E60" s="792">
        <v>7282</v>
      </c>
      <c r="F60" s="599"/>
      <c r="G60" s="181"/>
      <c r="H60" s="67"/>
      <c r="I60" s="67"/>
    </row>
    <row r="61" spans="1:9" ht="12" customHeight="1">
      <c r="A61" s="790"/>
      <c r="B61" s="796" t="s">
        <v>779</v>
      </c>
      <c r="C61" s="792"/>
      <c r="D61" s="792"/>
      <c r="E61" s="792"/>
      <c r="F61" s="599"/>
      <c r="G61" s="181"/>
      <c r="H61" s="67"/>
      <c r="I61" s="67"/>
    </row>
    <row r="62" spans="1:9" ht="12" customHeight="1">
      <c r="A62" s="790"/>
      <c r="B62" s="796" t="s">
        <v>568</v>
      </c>
      <c r="C62" s="792"/>
      <c r="D62" s="792"/>
      <c r="E62" s="792"/>
      <c r="F62" s="599"/>
      <c r="G62" s="181"/>
      <c r="H62" s="67"/>
      <c r="I62" s="67"/>
    </row>
    <row r="63" spans="1:9" ht="12" customHeight="1">
      <c r="A63" s="790"/>
      <c r="B63" s="797" t="s">
        <v>546</v>
      </c>
      <c r="C63" s="792">
        <v>700000</v>
      </c>
      <c r="D63" s="792">
        <v>800000</v>
      </c>
      <c r="E63" s="792">
        <v>807718</v>
      </c>
      <c r="F63" s="973">
        <f>SUM(E63/D63)</f>
        <v>1.0096475</v>
      </c>
      <c r="G63" s="181"/>
      <c r="H63" s="67"/>
      <c r="I63" s="67"/>
    </row>
    <row r="64" spans="1:9" ht="12" customHeight="1" thickBot="1">
      <c r="A64" s="790"/>
      <c r="B64" s="797" t="s">
        <v>766</v>
      </c>
      <c r="C64" s="825"/>
      <c r="D64" s="825"/>
      <c r="E64" s="825"/>
      <c r="F64" s="974"/>
      <c r="G64" s="53"/>
      <c r="H64" s="67"/>
      <c r="I64" s="67"/>
    </row>
    <row r="65" spans="1:9" ht="12" customHeight="1" thickBot="1">
      <c r="A65" s="823"/>
      <c r="B65" s="799" t="s">
        <v>742</v>
      </c>
      <c r="C65" s="800">
        <f>SUM(C58:C63)</f>
        <v>700000</v>
      </c>
      <c r="D65" s="800">
        <f>SUM(D58:D63)</f>
        <v>800000</v>
      </c>
      <c r="E65" s="800">
        <f>SUM(E58:E63)</f>
        <v>815000</v>
      </c>
      <c r="F65" s="975">
        <f>SUM(E65/D65)</f>
        <v>1.01875</v>
      </c>
      <c r="G65" s="182"/>
      <c r="H65" s="67"/>
      <c r="I65" s="67"/>
    </row>
    <row r="66" spans="1:9" ht="12" customHeight="1">
      <c r="A66" s="85">
        <v>3112</v>
      </c>
      <c r="B66" s="102" t="s">
        <v>703</v>
      </c>
      <c r="C66" s="88"/>
      <c r="D66" s="88"/>
      <c r="E66" s="88"/>
      <c r="F66" s="599"/>
      <c r="G66" s="31"/>
      <c r="H66" s="67"/>
      <c r="I66" s="67"/>
    </row>
    <row r="67" spans="1:9" ht="12" customHeight="1">
      <c r="A67" s="83"/>
      <c r="B67" s="70" t="s">
        <v>555</v>
      </c>
      <c r="C67" s="76"/>
      <c r="D67" s="76"/>
      <c r="E67" s="76"/>
      <c r="F67" s="599"/>
      <c r="G67" s="181"/>
      <c r="H67" s="67"/>
      <c r="I67" s="67"/>
    </row>
    <row r="68" spans="1:9" ht="12" customHeight="1">
      <c r="A68" s="83"/>
      <c r="B68" s="7" t="s">
        <v>792</v>
      </c>
      <c r="C68" s="76"/>
      <c r="D68" s="76"/>
      <c r="E68" s="76"/>
      <c r="F68" s="599"/>
      <c r="G68" s="181"/>
      <c r="H68" s="67"/>
      <c r="I68" s="67"/>
    </row>
    <row r="69" spans="1:9" ht="12" customHeight="1">
      <c r="A69" s="83"/>
      <c r="B69" s="84" t="s">
        <v>765</v>
      </c>
      <c r="C69" s="76">
        <v>90000</v>
      </c>
      <c r="D69" s="76">
        <v>72000</v>
      </c>
      <c r="E69" s="76">
        <v>65595</v>
      </c>
      <c r="F69" s="973">
        <f>SUM(E69/D69)</f>
        <v>0.9110416666666666</v>
      </c>
      <c r="G69" s="181"/>
      <c r="H69" s="67"/>
      <c r="I69" s="67"/>
    </row>
    <row r="70" spans="1:9" ht="12" customHeight="1">
      <c r="A70" s="83"/>
      <c r="B70" s="10" t="s">
        <v>779</v>
      </c>
      <c r="C70" s="76"/>
      <c r="D70" s="76"/>
      <c r="E70" s="76"/>
      <c r="F70" s="599"/>
      <c r="G70" s="181"/>
      <c r="H70" s="67"/>
      <c r="I70" s="67"/>
    </row>
    <row r="71" spans="1:9" ht="12" customHeight="1">
      <c r="A71" s="83"/>
      <c r="B71" s="10" t="s">
        <v>568</v>
      </c>
      <c r="C71" s="76"/>
      <c r="D71" s="76"/>
      <c r="E71" s="76"/>
      <c r="F71" s="599"/>
      <c r="G71" s="181"/>
      <c r="H71" s="67"/>
      <c r="I71" s="67"/>
    </row>
    <row r="72" spans="1:9" ht="12" customHeight="1" thickBot="1">
      <c r="A72" s="83"/>
      <c r="B72" s="73" t="s">
        <v>766</v>
      </c>
      <c r="C72" s="76"/>
      <c r="D72" s="76"/>
      <c r="E72" s="76"/>
      <c r="F72" s="974"/>
      <c r="G72" s="181"/>
      <c r="H72" s="67"/>
      <c r="I72" s="67"/>
    </row>
    <row r="73" spans="1:9" ht="12" customHeight="1" thickBot="1">
      <c r="A73" s="79"/>
      <c r="B73" s="56" t="s">
        <v>742</v>
      </c>
      <c r="C73" s="81">
        <f>SUM(C67:C72)</f>
        <v>90000</v>
      </c>
      <c r="D73" s="81">
        <f>SUM(D67:D72)</f>
        <v>72000</v>
      </c>
      <c r="E73" s="81">
        <f>SUM(E67:E72)</f>
        <v>65595</v>
      </c>
      <c r="F73" s="975">
        <f>SUM(E73/D73)</f>
        <v>0.9110416666666666</v>
      </c>
      <c r="G73" s="182"/>
      <c r="H73" s="67"/>
      <c r="I73" s="67"/>
    </row>
    <row r="74" spans="1:9" ht="12" customHeight="1">
      <c r="A74" s="85">
        <v>3113</v>
      </c>
      <c r="B74" s="97" t="s">
        <v>731</v>
      </c>
      <c r="C74" s="98"/>
      <c r="D74" s="98"/>
      <c r="E74" s="98"/>
      <c r="F74" s="599"/>
      <c r="G74" s="4"/>
      <c r="H74" s="67"/>
      <c r="I74" s="67"/>
    </row>
    <row r="75" spans="1:9" ht="12" customHeight="1">
      <c r="A75" s="83"/>
      <c r="B75" s="70" t="s">
        <v>555</v>
      </c>
      <c r="C75" s="76"/>
      <c r="D75" s="76"/>
      <c r="E75" s="76"/>
      <c r="F75" s="599"/>
      <c r="G75" s="181"/>
      <c r="H75" s="67"/>
      <c r="I75" s="67"/>
    </row>
    <row r="76" spans="1:9" ht="12" customHeight="1">
      <c r="A76" s="83"/>
      <c r="B76" s="7" t="s">
        <v>792</v>
      </c>
      <c r="C76" s="76"/>
      <c r="D76" s="76"/>
      <c r="E76" s="76"/>
      <c r="F76" s="599"/>
      <c r="G76" s="181"/>
      <c r="H76" s="67"/>
      <c r="I76" s="67"/>
    </row>
    <row r="77" spans="1:9" ht="12" customHeight="1">
      <c r="A77" s="83"/>
      <c r="B77" s="84" t="s">
        <v>765</v>
      </c>
      <c r="C77" s="76">
        <v>19500</v>
      </c>
      <c r="D77" s="76">
        <v>19500</v>
      </c>
      <c r="E77" s="76">
        <v>19500</v>
      </c>
      <c r="F77" s="973">
        <f>SUM(E77/D77)</f>
        <v>1</v>
      </c>
      <c r="G77" s="181"/>
      <c r="H77" s="67"/>
      <c r="I77" s="67"/>
    </row>
    <row r="78" spans="1:9" ht="12" customHeight="1">
      <c r="A78" s="83"/>
      <c r="B78" s="10" t="s">
        <v>779</v>
      </c>
      <c r="C78" s="76"/>
      <c r="D78" s="76"/>
      <c r="E78" s="76"/>
      <c r="F78" s="599"/>
      <c r="G78" s="181"/>
      <c r="H78" s="67"/>
      <c r="I78" s="67"/>
    </row>
    <row r="79" spans="1:9" ht="12" customHeight="1">
      <c r="A79" s="83"/>
      <c r="B79" s="10" t="s">
        <v>568</v>
      </c>
      <c r="C79" s="76"/>
      <c r="D79" s="76"/>
      <c r="E79" s="76"/>
      <c r="F79" s="599"/>
      <c r="G79" s="181"/>
      <c r="H79" s="67"/>
      <c r="I79" s="67"/>
    </row>
    <row r="80" spans="1:9" ht="12" customHeight="1" thickBot="1">
      <c r="A80" s="83"/>
      <c r="B80" s="73" t="s">
        <v>766</v>
      </c>
      <c r="C80" s="76"/>
      <c r="D80" s="76"/>
      <c r="E80" s="76"/>
      <c r="F80" s="974"/>
      <c r="G80" s="181"/>
      <c r="H80" s="67"/>
      <c r="I80" s="67"/>
    </row>
    <row r="81" spans="1:9" ht="12" customHeight="1" thickBot="1">
      <c r="A81" s="79"/>
      <c r="B81" s="56" t="s">
        <v>742</v>
      </c>
      <c r="C81" s="81">
        <f>SUM(C75:C80)</f>
        <v>19500</v>
      </c>
      <c r="D81" s="81">
        <f>SUM(D75:D80)</f>
        <v>19500</v>
      </c>
      <c r="E81" s="81">
        <f>SUM(E75:E80)</f>
        <v>19500</v>
      </c>
      <c r="F81" s="975">
        <f>SUM(E81/D81)</f>
        <v>1</v>
      </c>
      <c r="G81" s="182"/>
      <c r="H81" s="67"/>
      <c r="I81" s="67"/>
    </row>
    <row r="82" spans="1:9" ht="12" customHeight="1">
      <c r="A82" s="85">
        <v>3114</v>
      </c>
      <c r="B82" s="102" t="s">
        <v>575</v>
      </c>
      <c r="C82" s="88"/>
      <c r="D82" s="88"/>
      <c r="E82" s="88"/>
      <c r="F82" s="599"/>
      <c r="G82" s="105"/>
      <c r="H82" s="67"/>
      <c r="I82" s="67"/>
    </row>
    <row r="83" spans="1:9" ht="12" customHeight="1">
      <c r="A83" s="83"/>
      <c r="B83" s="70" t="s">
        <v>555</v>
      </c>
      <c r="C83" s="76"/>
      <c r="D83" s="76"/>
      <c r="E83" s="76"/>
      <c r="F83" s="599"/>
      <c r="G83" s="181"/>
      <c r="H83" s="67"/>
      <c r="I83" s="67"/>
    </row>
    <row r="84" spans="1:9" ht="12" customHeight="1">
      <c r="A84" s="83"/>
      <c r="B84" s="7" t="s">
        <v>792</v>
      </c>
      <c r="C84" s="76"/>
      <c r="D84" s="76"/>
      <c r="E84" s="76"/>
      <c r="F84" s="599"/>
      <c r="G84" s="181"/>
      <c r="H84" s="67"/>
      <c r="I84" s="67"/>
    </row>
    <row r="85" spans="1:9" ht="12" customHeight="1">
      <c r="A85" s="83"/>
      <c r="B85" s="84" t="s">
        <v>765</v>
      </c>
      <c r="C85" s="76">
        <v>87000</v>
      </c>
      <c r="D85" s="76">
        <v>92000</v>
      </c>
      <c r="E85" s="76">
        <v>91441</v>
      </c>
      <c r="F85" s="973">
        <f>SUM(E85/D85)</f>
        <v>0.9939239130434783</v>
      </c>
      <c r="G85" s="181"/>
      <c r="H85" s="67"/>
      <c r="I85" s="67"/>
    </row>
    <row r="86" spans="1:9" ht="12" customHeight="1">
      <c r="A86" s="83"/>
      <c r="B86" s="10" t="s">
        <v>779</v>
      </c>
      <c r="C86" s="76"/>
      <c r="D86" s="76"/>
      <c r="E86" s="76"/>
      <c r="F86" s="599"/>
      <c r="G86" s="181"/>
      <c r="H86" s="67"/>
      <c r="I86" s="67"/>
    </row>
    <row r="87" spans="1:9" ht="12" customHeight="1">
      <c r="A87" s="83"/>
      <c r="B87" s="10" t="s">
        <v>568</v>
      </c>
      <c r="C87" s="76"/>
      <c r="D87" s="76"/>
      <c r="E87" s="76"/>
      <c r="F87" s="599"/>
      <c r="G87" s="181"/>
      <c r="H87" s="67"/>
      <c r="I87" s="67"/>
    </row>
    <row r="88" spans="1:9" ht="12" customHeight="1">
      <c r="A88" s="69"/>
      <c r="B88" s="73" t="s">
        <v>936</v>
      </c>
      <c r="C88" s="76"/>
      <c r="D88" s="76"/>
      <c r="E88" s="76"/>
      <c r="F88" s="599"/>
      <c r="G88" s="181"/>
      <c r="H88" s="67"/>
      <c r="I88" s="67"/>
    </row>
    <row r="89" spans="1:9" ht="12" customHeight="1" thickBot="1">
      <c r="A89" s="69"/>
      <c r="B89" s="54" t="s">
        <v>332</v>
      </c>
      <c r="C89" s="77"/>
      <c r="D89" s="77"/>
      <c r="E89" s="77">
        <v>559</v>
      </c>
      <c r="F89" s="974"/>
      <c r="G89" s="53"/>
      <c r="H89" s="67"/>
      <c r="I89" s="67"/>
    </row>
    <row r="90" spans="1:9" ht="12" customHeight="1" thickBot="1">
      <c r="A90" s="51"/>
      <c r="B90" s="56" t="s">
        <v>742</v>
      </c>
      <c r="C90" s="81">
        <f>SUM(C83:C88)</f>
        <v>87000</v>
      </c>
      <c r="D90" s="81">
        <f>SUM(D83:D89)</f>
        <v>92000</v>
      </c>
      <c r="E90" s="81">
        <f>SUM(E83:E89)</f>
        <v>92000</v>
      </c>
      <c r="F90" s="975">
        <f>SUM(E90/D90)</f>
        <v>1</v>
      </c>
      <c r="G90" s="182"/>
      <c r="H90" s="67"/>
      <c r="I90" s="67"/>
    </row>
    <row r="91" spans="1:9" ht="12" customHeight="1" thickBot="1">
      <c r="A91" s="140">
        <v>3120</v>
      </c>
      <c r="B91" s="72" t="s">
        <v>790</v>
      </c>
      <c r="C91" s="81">
        <f>SUM(C99+C107+C115+C123+C131)</f>
        <v>55000</v>
      </c>
      <c r="D91" s="81">
        <f>SUM(D99+D107+D115+D123+D131)</f>
        <v>58938</v>
      </c>
      <c r="E91" s="81">
        <f>SUM(E99+E107+E115+E123+E131)</f>
        <v>64088</v>
      </c>
      <c r="F91" s="975">
        <f>SUM(E91/D91)</f>
        <v>1.0873799586005632</v>
      </c>
      <c r="G91" s="182"/>
      <c r="H91" s="67"/>
      <c r="I91" s="67"/>
    </row>
    <row r="92" spans="1:9" ht="12" customHeight="1">
      <c r="A92" s="15">
        <v>3121</v>
      </c>
      <c r="B92" s="179" t="s">
        <v>720</v>
      </c>
      <c r="C92" s="98"/>
      <c r="D92" s="98"/>
      <c r="E92" s="98"/>
      <c r="F92" s="599"/>
      <c r="G92" s="4"/>
      <c r="H92" s="67"/>
      <c r="I92" s="67"/>
    </row>
    <row r="93" spans="1:9" ht="12" customHeight="1">
      <c r="A93" s="15"/>
      <c r="B93" s="70" t="s">
        <v>555</v>
      </c>
      <c r="C93" s="45"/>
      <c r="D93" s="45"/>
      <c r="E93" s="45"/>
      <c r="F93" s="599"/>
      <c r="G93" s="5"/>
      <c r="H93" s="67"/>
      <c r="I93" s="67"/>
    </row>
    <row r="94" spans="1:9" ht="12" customHeight="1">
      <c r="A94" s="15"/>
      <c r="B94" s="7" t="s">
        <v>792</v>
      </c>
      <c r="C94" s="45"/>
      <c r="D94" s="45"/>
      <c r="E94" s="45"/>
      <c r="F94" s="599"/>
      <c r="G94" s="5"/>
      <c r="H94" s="67"/>
      <c r="I94" s="67"/>
    </row>
    <row r="95" spans="1:9" ht="12" customHeight="1">
      <c r="A95" s="85"/>
      <c r="B95" s="84" t="s">
        <v>765</v>
      </c>
      <c r="C95" s="162">
        <v>1000</v>
      </c>
      <c r="D95" s="162">
        <v>1000</v>
      </c>
      <c r="E95" s="162">
        <v>1000</v>
      </c>
      <c r="F95" s="973">
        <f>SUM(E95/D95)</f>
        <v>1</v>
      </c>
      <c r="G95" s="218"/>
      <c r="H95" s="67"/>
      <c r="I95" s="67"/>
    </row>
    <row r="96" spans="1:9" ht="12" customHeight="1">
      <c r="A96" s="15"/>
      <c r="B96" s="10" t="s">
        <v>779</v>
      </c>
      <c r="C96" s="45"/>
      <c r="D96" s="45"/>
      <c r="E96" s="45"/>
      <c r="F96" s="599"/>
      <c r="G96" s="5"/>
      <c r="H96" s="67"/>
      <c r="I96" s="67"/>
    </row>
    <row r="97" spans="1:9" ht="12" customHeight="1">
      <c r="A97" s="15"/>
      <c r="B97" s="10" t="s">
        <v>568</v>
      </c>
      <c r="C97" s="45"/>
      <c r="D97" s="45"/>
      <c r="E97" s="45"/>
      <c r="F97" s="599"/>
      <c r="G97" s="5"/>
      <c r="H97" s="67"/>
      <c r="I97" s="67"/>
    </row>
    <row r="98" spans="1:9" ht="12" customHeight="1" thickBot="1">
      <c r="A98" s="15"/>
      <c r="B98" s="73" t="s">
        <v>766</v>
      </c>
      <c r="C98" s="46"/>
      <c r="D98" s="46"/>
      <c r="E98" s="46"/>
      <c r="F98" s="974"/>
      <c r="G98" s="3"/>
      <c r="H98" s="67"/>
      <c r="I98" s="67"/>
    </row>
    <row r="99" spans="1:9" ht="12" customHeight="1" thickBot="1">
      <c r="A99" s="51"/>
      <c r="B99" s="56" t="s">
        <v>742</v>
      </c>
      <c r="C99" s="81">
        <f>SUM(C95:C98)</f>
        <v>1000</v>
      </c>
      <c r="D99" s="81">
        <f>SUM(D95:D98)</f>
        <v>1000</v>
      </c>
      <c r="E99" s="81">
        <f>SUM(E95:E98)</f>
        <v>1000</v>
      </c>
      <c r="F99" s="975">
        <f>SUM(E99/D99)</f>
        <v>1</v>
      </c>
      <c r="G99" s="182"/>
      <c r="H99" s="67"/>
      <c r="I99" s="67"/>
    </row>
    <row r="100" spans="1:9" ht="12" customHeight="1">
      <c r="A100" s="85">
        <v>3122</v>
      </c>
      <c r="B100" s="102" t="s">
        <v>702</v>
      </c>
      <c r="C100" s="88"/>
      <c r="D100" s="88"/>
      <c r="E100" s="88"/>
      <c r="F100" s="599"/>
      <c r="G100" s="22"/>
      <c r="H100" s="67"/>
      <c r="I100" s="67"/>
    </row>
    <row r="101" spans="1:9" ht="12" customHeight="1">
      <c r="A101" s="83"/>
      <c r="B101" s="70" t="s">
        <v>555</v>
      </c>
      <c r="C101" s="76"/>
      <c r="D101" s="76"/>
      <c r="E101" s="76"/>
      <c r="F101" s="599"/>
      <c r="G101" s="181"/>
      <c r="H101" s="67"/>
      <c r="I101" s="67"/>
    </row>
    <row r="102" spans="1:9" ht="12" customHeight="1">
      <c r="A102" s="83"/>
      <c r="B102" s="7" t="s">
        <v>792</v>
      </c>
      <c r="C102" s="76"/>
      <c r="D102" s="76"/>
      <c r="E102" s="76"/>
      <c r="F102" s="599"/>
      <c r="G102" s="181"/>
      <c r="H102" s="67"/>
      <c r="I102" s="67"/>
    </row>
    <row r="103" spans="1:9" ht="12" customHeight="1">
      <c r="A103" s="83"/>
      <c r="B103" s="84" t="s">
        <v>765</v>
      </c>
      <c r="C103" s="76">
        <v>15000</v>
      </c>
      <c r="D103" s="76">
        <v>15000</v>
      </c>
      <c r="E103" s="76">
        <v>20000</v>
      </c>
      <c r="F103" s="973">
        <f>SUM(E103/D103)</f>
        <v>1.3333333333333333</v>
      </c>
      <c r="G103" s="181"/>
      <c r="H103" s="67"/>
      <c r="I103" s="67"/>
    </row>
    <row r="104" spans="1:9" ht="12" customHeight="1">
      <c r="A104" s="83"/>
      <c r="B104" s="10" t="s">
        <v>779</v>
      </c>
      <c r="C104" s="76"/>
      <c r="D104" s="76"/>
      <c r="E104" s="76"/>
      <c r="F104" s="599"/>
      <c r="G104" s="181"/>
      <c r="H104" s="67"/>
      <c r="I104" s="67"/>
    </row>
    <row r="105" spans="1:9" ht="12" customHeight="1">
      <c r="A105" s="83"/>
      <c r="B105" s="10" t="s">
        <v>568</v>
      </c>
      <c r="C105" s="76"/>
      <c r="D105" s="76"/>
      <c r="E105" s="76"/>
      <c r="F105" s="599"/>
      <c r="G105" s="181"/>
      <c r="H105" s="67"/>
      <c r="I105" s="67"/>
    </row>
    <row r="106" spans="1:9" ht="12" customHeight="1" thickBot="1">
      <c r="A106" s="83"/>
      <c r="B106" s="73" t="s">
        <v>766</v>
      </c>
      <c r="C106" s="76"/>
      <c r="D106" s="76"/>
      <c r="E106" s="76"/>
      <c r="F106" s="974"/>
      <c r="G106" s="181"/>
      <c r="H106" s="67"/>
      <c r="I106" s="67"/>
    </row>
    <row r="107" spans="1:9" ht="12" customHeight="1" thickBot="1">
      <c r="A107" s="79"/>
      <c r="B107" s="56" t="s">
        <v>742</v>
      </c>
      <c r="C107" s="81">
        <f>SUM(C101:C106)</f>
        <v>15000</v>
      </c>
      <c r="D107" s="81">
        <f>SUM(D101:D106)</f>
        <v>15000</v>
      </c>
      <c r="E107" s="81">
        <f>SUM(E101:E106)</f>
        <v>20000</v>
      </c>
      <c r="F107" s="975">
        <f>SUM(E107/D107)</f>
        <v>1.3333333333333333</v>
      </c>
      <c r="G107" s="182"/>
      <c r="H107" s="67"/>
      <c r="I107" s="67"/>
    </row>
    <row r="108" spans="1:9" ht="12" customHeight="1">
      <c r="A108" s="85">
        <v>3123</v>
      </c>
      <c r="B108" s="97" t="s">
        <v>574</v>
      </c>
      <c r="C108" s="98"/>
      <c r="D108" s="98"/>
      <c r="E108" s="98"/>
      <c r="F108" s="599"/>
      <c r="G108" s="18"/>
      <c r="H108" s="67"/>
      <c r="I108" s="67"/>
    </row>
    <row r="109" spans="1:9" ht="12" customHeight="1">
      <c r="A109" s="83"/>
      <c r="B109" s="70" t="s">
        <v>555</v>
      </c>
      <c r="C109" s="76"/>
      <c r="D109" s="76"/>
      <c r="E109" s="76"/>
      <c r="F109" s="599"/>
      <c r="G109" s="181"/>
      <c r="H109" s="67"/>
      <c r="I109" s="67"/>
    </row>
    <row r="110" spans="1:9" ht="12" customHeight="1">
      <c r="A110" s="83"/>
      <c r="B110" s="7" t="s">
        <v>792</v>
      </c>
      <c r="C110" s="76"/>
      <c r="D110" s="76"/>
      <c r="E110" s="76"/>
      <c r="F110" s="599"/>
      <c r="G110" s="181"/>
      <c r="H110" s="67"/>
      <c r="I110" s="67"/>
    </row>
    <row r="111" spans="1:9" ht="12" customHeight="1">
      <c r="A111" s="83"/>
      <c r="B111" s="84" t="s">
        <v>765</v>
      </c>
      <c r="C111" s="76">
        <v>25000</v>
      </c>
      <c r="D111" s="76">
        <v>28938</v>
      </c>
      <c r="E111" s="76">
        <v>28938</v>
      </c>
      <c r="F111" s="973">
        <f>SUM(E111/D111)</f>
        <v>1</v>
      </c>
      <c r="G111" s="181"/>
      <c r="H111" s="67"/>
      <c r="I111" s="67"/>
    </row>
    <row r="112" spans="1:9" ht="12" customHeight="1">
      <c r="A112" s="83"/>
      <c r="B112" s="10" t="s">
        <v>779</v>
      </c>
      <c r="C112" s="76"/>
      <c r="D112" s="76"/>
      <c r="E112" s="76"/>
      <c r="F112" s="599"/>
      <c r="G112" s="181"/>
      <c r="H112" s="67"/>
      <c r="I112" s="67"/>
    </row>
    <row r="113" spans="1:9" ht="12" customHeight="1">
      <c r="A113" s="83"/>
      <c r="B113" s="10" t="s">
        <v>568</v>
      </c>
      <c r="C113" s="76"/>
      <c r="D113" s="76"/>
      <c r="E113" s="76"/>
      <c r="F113" s="599"/>
      <c r="G113" s="181"/>
      <c r="H113" s="67"/>
      <c r="I113" s="67"/>
    </row>
    <row r="114" spans="1:9" ht="12" customHeight="1" thickBot="1">
      <c r="A114" s="83"/>
      <c r="B114" s="73" t="s">
        <v>766</v>
      </c>
      <c r="C114" s="76"/>
      <c r="D114" s="76"/>
      <c r="E114" s="76"/>
      <c r="F114" s="974"/>
      <c r="G114" s="181"/>
      <c r="H114" s="67"/>
      <c r="I114" s="67"/>
    </row>
    <row r="115" spans="1:9" ht="12" customHeight="1" thickBot="1">
      <c r="A115" s="79"/>
      <c r="B115" s="56" t="s">
        <v>742</v>
      </c>
      <c r="C115" s="81">
        <f>SUM(C109:C114)</f>
        <v>25000</v>
      </c>
      <c r="D115" s="81">
        <f>SUM(D109:D114)</f>
        <v>28938</v>
      </c>
      <c r="E115" s="81">
        <f>SUM(E109:E114)</f>
        <v>28938</v>
      </c>
      <c r="F115" s="975">
        <f>SUM(E115/D115)</f>
        <v>1</v>
      </c>
      <c r="G115" s="182"/>
      <c r="H115" s="67"/>
      <c r="I115" s="67"/>
    </row>
    <row r="116" spans="1:9" ht="12" customHeight="1">
      <c r="A116" s="85">
        <v>3124</v>
      </c>
      <c r="B116" s="97" t="s">
        <v>581</v>
      </c>
      <c r="C116" s="98"/>
      <c r="D116" s="98"/>
      <c r="E116" s="98"/>
      <c r="F116" s="599"/>
      <c r="G116" s="18" t="s">
        <v>665</v>
      </c>
      <c r="H116" s="67"/>
      <c r="I116" s="67"/>
    </row>
    <row r="117" spans="1:9" ht="12" customHeight="1">
      <c r="A117" s="83"/>
      <c r="B117" s="70" t="s">
        <v>555</v>
      </c>
      <c r="C117" s="76"/>
      <c r="D117" s="76"/>
      <c r="E117" s="76"/>
      <c r="F117" s="599"/>
      <c r="G117" s="181"/>
      <c r="H117" s="67"/>
      <c r="I117" s="67"/>
    </row>
    <row r="118" spans="1:9" ht="12" customHeight="1">
      <c r="A118" s="83"/>
      <c r="B118" s="7" t="s">
        <v>792</v>
      </c>
      <c r="C118" s="76"/>
      <c r="D118" s="76"/>
      <c r="E118" s="76"/>
      <c r="F118" s="599"/>
      <c r="G118" s="181"/>
      <c r="H118" s="67"/>
      <c r="I118" s="67"/>
    </row>
    <row r="119" spans="1:9" ht="12" customHeight="1">
      <c r="A119" s="83"/>
      <c r="B119" s="84" t="s">
        <v>765</v>
      </c>
      <c r="C119" s="76">
        <v>10000</v>
      </c>
      <c r="D119" s="76">
        <v>10000</v>
      </c>
      <c r="E119" s="76">
        <v>10150</v>
      </c>
      <c r="F119" s="973">
        <f>SUM(E119/D119)</f>
        <v>1.015</v>
      </c>
      <c r="G119" s="181"/>
      <c r="H119" s="67"/>
      <c r="I119" s="67"/>
    </row>
    <row r="120" spans="1:9" ht="12" customHeight="1">
      <c r="A120" s="83"/>
      <c r="B120" s="10" t="s">
        <v>779</v>
      </c>
      <c r="C120" s="76"/>
      <c r="D120" s="76"/>
      <c r="E120" s="76"/>
      <c r="F120" s="599"/>
      <c r="G120" s="181"/>
      <c r="H120" s="67"/>
      <c r="I120" s="67"/>
    </row>
    <row r="121" spans="1:9" ht="12" customHeight="1">
      <c r="A121" s="83"/>
      <c r="B121" s="10" t="s">
        <v>568</v>
      </c>
      <c r="C121" s="76"/>
      <c r="D121" s="76"/>
      <c r="E121" s="76"/>
      <c r="F121" s="599"/>
      <c r="G121" s="181"/>
      <c r="H121" s="67"/>
      <c r="I121" s="67"/>
    </row>
    <row r="122" spans="1:9" ht="12" customHeight="1" thickBot="1">
      <c r="A122" s="83"/>
      <c r="B122" s="73" t="s">
        <v>766</v>
      </c>
      <c r="C122" s="76"/>
      <c r="D122" s="76"/>
      <c r="E122" s="76"/>
      <c r="F122" s="974"/>
      <c r="G122" s="181"/>
      <c r="H122" s="67"/>
      <c r="I122" s="67"/>
    </row>
    <row r="123" spans="1:9" ht="12" customHeight="1" thickBot="1">
      <c r="A123" s="79"/>
      <c r="B123" s="56" t="s">
        <v>742</v>
      </c>
      <c r="C123" s="81">
        <f>SUM(C117:C122)</f>
        <v>10000</v>
      </c>
      <c r="D123" s="81">
        <f>SUM(D117:D122)</f>
        <v>10000</v>
      </c>
      <c r="E123" s="81">
        <f>SUM(E117:E122)</f>
        <v>10150</v>
      </c>
      <c r="F123" s="975">
        <f>SUM(E123/D123)</f>
        <v>1.015</v>
      </c>
      <c r="G123" s="182"/>
      <c r="H123" s="67"/>
      <c r="I123" s="67"/>
    </row>
    <row r="124" spans="1:9" ht="12" customHeight="1">
      <c r="A124" s="85">
        <v>3125</v>
      </c>
      <c r="B124" s="97" t="s">
        <v>140</v>
      </c>
      <c r="C124" s="98"/>
      <c r="D124" s="98"/>
      <c r="E124" s="98"/>
      <c r="F124" s="599"/>
      <c r="G124" s="18"/>
      <c r="H124" s="67"/>
      <c r="I124" s="67"/>
    </row>
    <row r="125" spans="1:9" ht="12" customHeight="1">
      <c r="A125" s="83"/>
      <c r="B125" s="70" t="s">
        <v>555</v>
      </c>
      <c r="C125" s="76"/>
      <c r="D125" s="76"/>
      <c r="E125" s="76"/>
      <c r="F125" s="599"/>
      <c r="G125" s="181"/>
      <c r="H125" s="67"/>
      <c r="I125" s="67"/>
    </row>
    <row r="126" spans="1:9" ht="12" customHeight="1">
      <c r="A126" s="83"/>
      <c r="B126" s="7" t="s">
        <v>792</v>
      </c>
      <c r="C126" s="76"/>
      <c r="D126" s="76"/>
      <c r="E126" s="76"/>
      <c r="F126" s="599"/>
      <c r="G126" s="181"/>
      <c r="H126" s="67"/>
      <c r="I126" s="67"/>
    </row>
    <row r="127" spans="1:9" ht="12" customHeight="1">
      <c r="A127" s="83"/>
      <c r="B127" s="84" t="s">
        <v>765</v>
      </c>
      <c r="C127" s="76">
        <v>4000</v>
      </c>
      <c r="D127" s="76">
        <v>4000</v>
      </c>
      <c r="E127" s="76">
        <v>4000</v>
      </c>
      <c r="F127" s="599">
        <f>SUM(E127/D127)</f>
        <v>1</v>
      </c>
      <c r="G127" s="181"/>
      <c r="H127" s="67"/>
      <c r="I127" s="67"/>
    </row>
    <row r="128" spans="1:9" ht="12" customHeight="1">
      <c r="A128" s="83"/>
      <c r="B128" s="10" t="s">
        <v>779</v>
      </c>
      <c r="C128" s="76"/>
      <c r="D128" s="76"/>
      <c r="E128" s="76"/>
      <c r="F128" s="599"/>
      <c r="G128" s="181"/>
      <c r="H128" s="67"/>
      <c r="I128" s="67"/>
    </row>
    <row r="129" spans="1:9" ht="12" customHeight="1">
      <c r="A129" s="83"/>
      <c r="B129" s="10" t="s">
        <v>568</v>
      </c>
      <c r="C129" s="76"/>
      <c r="D129" s="76"/>
      <c r="E129" s="76"/>
      <c r="F129" s="599"/>
      <c r="G129" s="181"/>
      <c r="H129" s="67"/>
      <c r="I129" s="67"/>
    </row>
    <row r="130" spans="1:9" ht="12" customHeight="1" thickBot="1">
      <c r="A130" s="83"/>
      <c r="B130" s="73" t="s">
        <v>766</v>
      </c>
      <c r="C130" s="76"/>
      <c r="D130" s="76"/>
      <c r="E130" s="76"/>
      <c r="F130" s="974"/>
      <c r="G130" s="181"/>
      <c r="H130" s="67"/>
      <c r="I130" s="67"/>
    </row>
    <row r="131" spans="1:9" ht="12" customHeight="1" thickBot="1">
      <c r="A131" s="79"/>
      <c r="B131" s="56" t="s">
        <v>742</v>
      </c>
      <c r="C131" s="81">
        <f>SUM(C125:C130)</f>
        <v>4000</v>
      </c>
      <c r="D131" s="81">
        <f>SUM(D125:D130)</f>
        <v>4000</v>
      </c>
      <c r="E131" s="81">
        <f>SUM(E125:E130)</f>
        <v>4000</v>
      </c>
      <c r="F131" s="975">
        <f>SUM(E131/D131)</f>
        <v>1</v>
      </c>
      <c r="G131" s="182"/>
      <c r="H131" s="67"/>
      <c r="I131" s="67"/>
    </row>
    <row r="132" spans="1:9" ht="12" customHeight="1" thickBot="1">
      <c r="A132" s="140">
        <v>3140</v>
      </c>
      <c r="B132" s="86" t="s">
        <v>584</v>
      </c>
      <c r="C132" s="87">
        <f>SUM(C140+C148+C157+C165+C173)</f>
        <v>53500</v>
      </c>
      <c r="D132" s="87">
        <f>SUM(D140+D148+D157+D165+D173)</f>
        <v>55500</v>
      </c>
      <c r="E132" s="87">
        <f>SUM(E140+E148+E157+E165+E173)</f>
        <v>55500</v>
      </c>
      <c r="F132" s="975">
        <f>SUM(E132/D132)</f>
        <v>1</v>
      </c>
      <c r="G132" s="182"/>
      <c r="H132" s="67"/>
      <c r="I132" s="67"/>
    </row>
    <row r="133" spans="1:9" ht="12" customHeight="1">
      <c r="A133" s="85">
        <v>3141</v>
      </c>
      <c r="B133" s="97" t="s">
        <v>619</v>
      </c>
      <c r="C133" s="98"/>
      <c r="D133" s="98"/>
      <c r="E133" s="98"/>
      <c r="F133" s="599"/>
      <c r="G133" s="181"/>
      <c r="H133" s="67"/>
      <c r="I133" s="67"/>
    </row>
    <row r="134" spans="1:9" ht="12" customHeight="1">
      <c r="A134" s="83"/>
      <c r="B134" s="70" t="s">
        <v>555</v>
      </c>
      <c r="C134" s="76"/>
      <c r="D134" s="76"/>
      <c r="E134" s="76"/>
      <c r="F134" s="599"/>
      <c r="G134" s="181"/>
      <c r="H134" s="67"/>
      <c r="I134" s="67"/>
    </row>
    <row r="135" spans="1:9" ht="12" customHeight="1">
      <c r="A135" s="83"/>
      <c r="B135" s="7" t="s">
        <v>792</v>
      </c>
      <c r="C135" s="76"/>
      <c r="D135" s="76"/>
      <c r="E135" s="76"/>
      <c r="F135" s="599"/>
      <c r="G135" s="181"/>
      <c r="H135" s="67"/>
      <c r="I135" s="67"/>
    </row>
    <row r="136" spans="1:9" ht="12" customHeight="1">
      <c r="A136" s="83"/>
      <c r="B136" s="84" t="s">
        <v>765</v>
      </c>
      <c r="C136" s="76"/>
      <c r="D136" s="76"/>
      <c r="E136" s="76"/>
      <c r="F136" s="599"/>
      <c r="G136" s="181"/>
      <c r="H136" s="67"/>
      <c r="I136" s="67"/>
    </row>
    <row r="137" spans="1:9" ht="12" customHeight="1">
      <c r="A137" s="83"/>
      <c r="B137" s="10" t="s">
        <v>779</v>
      </c>
      <c r="C137" s="252">
        <v>29000</v>
      </c>
      <c r="D137" s="252">
        <v>34000</v>
      </c>
      <c r="E137" s="252">
        <v>34000</v>
      </c>
      <c r="F137" s="973">
        <f>SUM(E137/D137)</f>
        <v>1</v>
      </c>
      <c r="G137" s="181"/>
      <c r="H137" s="67"/>
      <c r="I137" s="67"/>
    </row>
    <row r="138" spans="1:9" ht="12" customHeight="1">
      <c r="A138" s="83"/>
      <c r="B138" s="10" t="s">
        <v>568</v>
      </c>
      <c r="C138" s="76"/>
      <c r="D138" s="76"/>
      <c r="E138" s="76"/>
      <c r="F138" s="599"/>
      <c r="G138" s="186"/>
      <c r="H138" s="67"/>
      <c r="I138" s="67"/>
    </row>
    <row r="139" spans="1:9" ht="12" customHeight="1" thickBot="1">
      <c r="A139" s="83"/>
      <c r="B139" s="73" t="s">
        <v>766</v>
      </c>
      <c r="C139" s="76"/>
      <c r="D139" s="76"/>
      <c r="E139" s="76"/>
      <c r="F139" s="974"/>
      <c r="G139" s="30"/>
      <c r="H139" s="67"/>
      <c r="I139" s="67"/>
    </row>
    <row r="140" spans="1:9" ht="12" customHeight="1" thickBot="1">
      <c r="A140" s="79"/>
      <c r="B140" s="56" t="s">
        <v>742</v>
      </c>
      <c r="C140" s="81">
        <f>SUM(C134:C139)</f>
        <v>29000</v>
      </c>
      <c r="D140" s="81">
        <f>SUM(D134:D139)</f>
        <v>34000</v>
      </c>
      <c r="E140" s="81">
        <f>SUM(E134:E139)</f>
        <v>34000</v>
      </c>
      <c r="F140" s="975">
        <f>SUM(E140/D140)</f>
        <v>1</v>
      </c>
      <c r="G140" s="182"/>
      <c r="H140" s="67"/>
      <c r="I140" s="67"/>
    </row>
    <row r="141" spans="1:9" ht="12" customHeight="1">
      <c r="A141" s="85">
        <v>3142</v>
      </c>
      <c r="B141" s="72" t="s">
        <v>27</v>
      </c>
      <c r="C141" s="88"/>
      <c r="D141" s="88"/>
      <c r="E141" s="88"/>
      <c r="F141" s="599"/>
      <c r="G141" s="4"/>
      <c r="H141" s="67"/>
      <c r="I141" s="67"/>
    </row>
    <row r="142" spans="1:9" ht="12" customHeight="1">
      <c r="A142" s="85"/>
      <c r="B142" s="70" t="s">
        <v>555</v>
      </c>
      <c r="C142" s="71"/>
      <c r="D142" s="71"/>
      <c r="E142" s="71">
        <v>642</v>
      </c>
      <c r="F142" s="599"/>
      <c r="G142" s="5"/>
      <c r="H142" s="67"/>
      <c r="I142" s="67"/>
    </row>
    <row r="143" spans="1:9" ht="12" customHeight="1">
      <c r="A143" s="85"/>
      <c r="B143" s="7" t="s">
        <v>792</v>
      </c>
      <c r="C143" s="71"/>
      <c r="D143" s="71"/>
      <c r="E143" s="71">
        <v>600</v>
      </c>
      <c r="F143" s="599"/>
      <c r="G143" s="218"/>
      <c r="H143" s="67"/>
      <c r="I143" s="67"/>
    </row>
    <row r="144" spans="1:9" ht="12" customHeight="1">
      <c r="A144" s="85"/>
      <c r="B144" s="84" t="s">
        <v>765</v>
      </c>
      <c r="C144" s="162">
        <v>10000</v>
      </c>
      <c r="D144" s="162">
        <v>7000</v>
      </c>
      <c r="E144" s="162">
        <v>4940</v>
      </c>
      <c r="F144" s="973">
        <f>SUM(E144/D144)</f>
        <v>0.7057142857142857</v>
      </c>
      <c r="G144" s="218"/>
      <c r="H144" s="67"/>
      <c r="I144" s="67"/>
    </row>
    <row r="145" spans="1:9" ht="12" customHeight="1">
      <c r="A145" s="85"/>
      <c r="B145" s="10" t="s">
        <v>779</v>
      </c>
      <c r="C145" s="45"/>
      <c r="D145" s="45"/>
      <c r="E145" s="45">
        <v>818</v>
      </c>
      <c r="F145" s="599"/>
      <c r="G145" s="218"/>
      <c r="H145" s="67"/>
      <c r="I145" s="67"/>
    </row>
    <row r="146" spans="1:9" ht="12" customHeight="1">
      <c r="A146" s="85"/>
      <c r="B146" s="10" t="s">
        <v>568</v>
      </c>
      <c r="C146" s="45"/>
      <c r="D146" s="45"/>
      <c r="E146" s="45"/>
      <c r="F146" s="599"/>
      <c r="G146" s="5"/>
      <c r="H146" s="67"/>
      <c r="I146" s="67"/>
    </row>
    <row r="147" spans="1:9" ht="12" customHeight="1" thickBot="1">
      <c r="A147" s="85"/>
      <c r="B147" s="73" t="s">
        <v>766</v>
      </c>
      <c r="C147" s="46"/>
      <c r="D147" s="46"/>
      <c r="E147" s="46"/>
      <c r="F147" s="974"/>
      <c r="G147" s="30"/>
      <c r="H147" s="67"/>
      <c r="I147" s="67"/>
    </row>
    <row r="148" spans="1:9" ht="12" customHeight="1" thickBot="1">
      <c r="A148" s="79"/>
      <c r="B148" s="56" t="s">
        <v>742</v>
      </c>
      <c r="C148" s="81">
        <f>SUM(C142:C147)</f>
        <v>10000</v>
      </c>
      <c r="D148" s="81">
        <f>SUM(D142:D147)</f>
        <v>7000</v>
      </c>
      <c r="E148" s="81">
        <f>SUM(E142:E147)</f>
        <v>7000</v>
      </c>
      <c r="F148" s="975">
        <f>SUM(E148/D148)</f>
        <v>1</v>
      </c>
      <c r="G148" s="182"/>
      <c r="H148" s="67"/>
      <c r="I148" s="67"/>
    </row>
    <row r="149" spans="1:9" ht="12" customHeight="1">
      <c r="A149" s="106">
        <v>3143</v>
      </c>
      <c r="B149" s="97" t="s">
        <v>146</v>
      </c>
      <c r="C149" s="98"/>
      <c r="D149" s="98"/>
      <c r="E149" s="98"/>
      <c r="F149" s="599"/>
      <c r="G149" s="31" t="s">
        <v>708</v>
      </c>
      <c r="H149" s="67"/>
      <c r="I149" s="67"/>
    </row>
    <row r="150" spans="1:9" ht="12" customHeight="1">
      <c r="A150" s="83"/>
      <c r="B150" s="70" t="s">
        <v>555</v>
      </c>
      <c r="C150" s="76"/>
      <c r="D150" s="76"/>
      <c r="E150" s="76"/>
      <c r="F150" s="599"/>
      <c r="G150" s="181"/>
      <c r="H150" s="67"/>
      <c r="I150" s="67"/>
    </row>
    <row r="151" spans="1:9" ht="12" customHeight="1">
      <c r="A151" s="83"/>
      <c r="B151" s="7" t="s">
        <v>792</v>
      </c>
      <c r="C151" s="76"/>
      <c r="D151" s="76"/>
      <c r="E151" s="76"/>
      <c r="F151" s="599"/>
      <c r="G151" s="181"/>
      <c r="H151" s="67"/>
      <c r="I151" s="67"/>
    </row>
    <row r="152" spans="1:9" ht="12" customHeight="1">
      <c r="A152" s="83"/>
      <c r="B152" s="84" t="s">
        <v>765</v>
      </c>
      <c r="C152" s="252">
        <v>7000</v>
      </c>
      <c r="D152" s="252">
        <v>7000</v>
      </c>
      <c r="E152" s="252">
        <v>756</v>
      </c>
      <c r="F152" s="599">
        <f>SUM(E152/D152)</f>
        <v>0.108</v>
      </c>
      <c r="G152" s="218"/>
      <c r="H152" s="67"/>
      <c r="I152" s="67"/>
    </row>
    <row r="153" spans="1:9" ht="12" customHeight="1">
      <c r="A153" s="83"/>
      <c r="B153" s="10" t="s">
        <v>779</v>
      </c>
      <c r="C153" s="76"/>
      <c r="D153" s="76"/>
      <c r="E153" s="76">
        <v>6000</v>
      </c>
      <c r="F153" s="599"/>
      <c r="G153" s="218"/>
      <c r="H153" s="67"/>
      <c r="I153" s="67"/>
    </row>
    <row r="154" spans="1:9" ht="12" customHeight="1">
      <c r="A154" s="83"/>
      <c r="B154" s="10" t="s">
        <v>568</v>
      </c>
      <c r="C154" s="76"/>
      <c r="D154" s="76"/>
      <c r="E154" s="76"/>
      <c r="F154" s="599"/>
      <c r="G154" s="186"/>
      <c r="H154" s="67"/>
      <c r="I154" s="67"/>
    </row>
    <row r="155" spans="1:9" ht="12" customHeight="1">
      <c r="A155" s="83"/>
      <c r="B155" s="73" t="s">
        <v>936</v>
      </c>
      <c r="C155" s="76"/>
      <c r="D155" s="76"/>
      <c r="E155" s="76"/>
      <c r="F155" s="599"/>
      <c r="G155" s="5"/>
      <c r="H155" s="67"/>
      <c r="I155" s="67"/>
    </row>
    <row r="156" spans="1:9" ht="12" customHeight="1" thickBot="1">
      <c r="A156" s="83"/>
      <c r="B156" s="54" t="s">
        <v>937</v>
      </c>
      <c r="C156" s="77"/>
      <c r="D156" s="77"/>
      <c r="E156" s="77">
        <v>244</v>
      </c>
      <c r="F156" s="974"/>
      <c r="G156" s="30"/>
      <c r="H156" s="67"/>
      <c r="I156" s="67"/>
    </row>
    <row r="157" spans="1:9" ht="12" customHeight="1" thickBot="1">
      <c r="A157" s="79"/>
      <c r="B157" s="56" t="s">
        <v>742</v>
      </c>
      <c r="C157" s="81">
        <f>SUM(C150:C155)</f>
        <v>7000</v>
      </c>
      <c r="D157" s="81">
        <f>SUM(D150:D155)</f>
        <v>7000</v>
      </c>
      <c r="E157" s="81">
        <f>SUM(E150:E156)</f>
        <v>7000</v>
      </c>
      <c r="F157" s="975">
        <f>SUM(E157/D157)</f>
        <v>1</v>
      </c>
      <c r="G157" s="182"/>
      <c r="H157" s="67"/>
      <c r="I157" s="67"/>
    </row>
    <row r="158" spans="1:9" ht="12" customHeight="1">
      <c r="A158" s="85">
        <v>3144</v>
      </c>
      <c r="B158" s="97" t="s">
        <v>620</v>
      </c>
      <c r="C158" s="98"/>
      <c r="D158" s="98"/>
      <c r="E158" s="98"/>
      <c r="F158" s="599"/>
      <c r="G158" s="181"/>
      <c r="H158" s="67"/>
      <c r="I158" s="67"/>
    </row>
    <row r="159" spans="1:9" ht="12" customHeight="1">
      <c r="A159" s="83"/>
      <c r="B159" s="70" t="s">
        <v>555</v>
      </c>
      <c r="C159" s="76"/>
      <c r="D159" s="76"/>
      <c r="E159" s="76"/>
      <c r="F159" s="599"/>
      <c r="G159" s="181"/>
      <c r="H159" s="67"/>
      <c r="I159" s="67"/>
    </row>
    <row r="160" spans="1:9" ht="12" customHeight="1">
      <c r="A160" s="83"/>
      <c r="B160" s="7" t="s">
        <v>792</v>
      </c>
      <c r="C160" s="76"/>
      <c r="D160" s="76"/>
      <c r="E160" s="76"/>
      <c r="F160" s="599"/>
      <c r="G160" s="218"/>
      <c r="H160" s="67"/>
      <c r="I160" s="67"/>
    </row>
    <row r="161" spans="1:9" ht="12" customHeight="1">
      <c r="A161" s="83"/>
      <c r="B161" s="84" t="s">
        <v>765</v>
      </c>
      <c r="C161" s="76"/>
      <c r="D161" s="76"/>
      <c r="E161" s="76">
        <v>10</v>
      </c>
      <c r="F161" s="599"/>
      <c r="G161" s="218"/>
      <c r="H161" s="67"/>
      <c r="I161" s="67"/>
    </row>
    <row r="162" spans="1:9" ht="12" customHeight="1">
      <c r="A162" s="83"/>
      <c r="B162" s="10" t="s">
        <v>779</v>
      </c>
      <c r="C162" s="76"/>
      <c r="D162" s="76"/>
      <c r="E162" s="76"/>
      <c r="F162" s="599"/>
      <c r="G162" s="181"/>
      <c r="H162" s="67"/>
      <c r="I162" s="67"/>
    </row>
    <row r="163" spans="1:9" ht="12" customHeight="1">
      <c r="A163" s="83"/>
      <c r="B163" s="10" t="s">
        <v>568</v>
      </c>
      <c r="C163" s="252">
        <v>3500</v>
      </c>
      <c r="D163" s="252">
        <v>3500</v>
      </c>
      <c r="E163" s="252">
        <v>3490</v>
      </c>
      <c r="F163" s="973">
        <f>SUM(E163/D163)</f>
        <v>0.9971428571428571</v>
      </c>
      <c r="G163" s="186"/>
      <c r="H163" s="67"/>
      <c r="I163" s="67"/>
    </row>
    <row r="164" spans="1:9" ht="12" customHeight="1" thickBot="1">
      <c r="A164" s="83"/>
      <c r="B164" s="73" t="s">
        <v>766</v>
      </c>
      <c r="C164" s="76"/>
      <c r="D164" s="76"/>
      <c r="E164" s="76"/>
      <c r="F164" s="974"/>
      <c r="G164" s="30"/>
      <c r="H164" s="67"/>
      <c r="I164" s="67"/>
    </row>
    <row r="165" spans="1:9" ht="12" customHeight="1" thickBot="1">
      <c r="A165" s="79"/>
      <c r="B165" s="56" t="s">
        <v>742</v>
      </c>
      <c r="C165" s="81">
        <f>SUM(C159:C164)</f>
        <v>3500</v>
      </c>
      <c r="D165" s="81">
        <f>SUM(D159:D164)</f>
        <v>3500</v>
      </c>
      <c r="E165" s="81">
        <f>SUM(E159:E164)</f>
        <v>3500</v>
      </c>
      <c r="F165" s="975">
        <f>SUM(E165/D165)</f>
        <v>1</v>
      </c>
      <c r="G165" s="182"/>
      <c r="H165" s="67"/>
      <c r="I165" s="67"/>
    </row>
    <row r="166" spans="1:9" ht="12" customHeight="1">
      <c r="A166" s="802">
        <v>3145</v>
      </c>
      <c r="B166" s="788" t="s">
        <v>170</v>
      </c>
      <c r="C166" s="789"/>
      <c r="D166" s="789"/>
      <c r="E166" s="789"/>
      <c r="F166" s="599"/>
      <c r="G166" s="793"/>
      <c r="H166" s="67"/>
      <c r="I166" s="67"/>
    </row>
    <row r="167" spans="1:9" ht="12" customHeight="1">
      <c r="A167" s="150"/>
      <c r="B167" s="791" t="s">
        <v>555</v>
      </c>
      <c r="C167" s="792"/>
      <c r="D167" s="792"/>
      <c r="E167" s="792"/>
      <c r="F167" s="599"/>
      <c r="G167" s="793"/>
      <c r="H167" s="67"/>
      <c r="I167" s="67"/>
    </row>
    <row r="168" spans="1:9" ht="12" customHeight="1">
      <c r="A168" s="150"/>
      <c r="B168" s="794" t="s">
        <v>792</v>
      </c>
      <c r="C168" s="792"/>
      <c r="D168" s="792"/>
      <c r="E168" s="792"/>
      <c r="F168" s="599"/>
      <c r="G168" s="793"/>
      <c r="H168" s="67"/>
      <c r="I168" s="67"/>
    </row>
    <row r="169" spans="1:9" ht="12" customHeight="1">
      <c r="A169" s="150"/>
      <c r="B169" s="795" t="s">
        <v>765</v>
      </c>
      <c r="C169" s="792">
        <v>4000</v>
      </c>
      <c r="D169" s="792">
        <v>4000</v>
      </c>
      <c r="E169" s="792">
        <v>4000</v>
      </c>
      <c r="F169" s="973">
        <f>SUM(E169/D169)</f>
        <v>1</v>
      </c>
      <c r="G169" s="793"/>
      <c r="H169" s="67"/>
      <c r="I169" s="67"/>
    </row>
    <row r="170" spans="1:9" ht="12" customHeight="1">
      <c r="A170" s="150"/>
      <c r="B170" s="796" t="s">
        <v>779</v>
      </c>
      <c r="C170" s="792"/>
      <c r="D170" s="792"/>
      <c r="E170" s="792"/>
      <c r="F170" s="599"/>
      <c r="G170" s="793"/>
      <c r="H170" s="67"/>
      <c r="I170" s="67"/>
    </row>
    <row r="171" spans="1:9" ht="12" customHeight="1">
      <c r="A171" s="150"/>
      <c r="B171" s="796" t="s">
        <v>568</v>
      </c>
      <c r="C171" s="792"/>
      <c r="D171" s="792"/>
      <c r="E171" s="792"/>
      <c r="F171" s="599"/>
      <c r="G171" s="803"/>
      <c r="H171" s="67"/>
      <c r="I171" s="67"/>
    </row>
    <row r="172" spans="1:9" ht="12" customHeight="1" thickBot="1">
      <c r="A172" s="150"/>
      <c r="B172" s="797" t="s">
        <v>766</v>
      </c>
      <c r="C172" s="792"/>
      <c r="D172" s="792"/>
      <c r="E172" s="792"/>
      <c r="F172" s="974"/>
      <c r="G172" s="804"/>
      <c r="H172" s="67"/>
      <c r="I172" s="67"/>
    </row>
    <row r="173" spans="1:9" ht="12" customHeight="1" thickBot="1">
      <c r="A173" s="798"/>
      <c r="B173" s="799" t="s">
        <v>742</v>
      </c>
      <c r="C173" s="800">
        <f>SUM(C167:C172)</f>
        <v>4000</v>
      </c>
      <c r="D173" s="800">
        <f>SUM(D167:D172)</f>
        <v>4000</v>
      </c>
      <c r="E173" s="800">
        <f>SUM(E167:E172)</f>
        <v>4000</v>
      </c>
      <c r="F173" s="975">
        <f>SUM(E173/D173)</f>
        <v>1</v>
      </c>
      <c r="G173" s="801"/>
      <c r="H173" s="67"/>
      <c r="I173" s="67"/>
    </row>
    <row r="174" spans="1:9" ht="12.75" thickBot="1">
      <c r="A174" s="140"/>
      <c r="B174" s="62" t="s">
        <v>582</v>
      </c>
      <c r="C174" s="81">
        <f>SUM(C200+C209+C217+C225+C233+C267+C309+C241+C250+C275+C192+C283+C292+C258+C182)</f>
        <v>2159671</v>
      </c>
      <c r="D174" s="81">
        <f>SUM(D200+D209+D217+D225+D233+D267+D309+D241+D250+D275+D192+D283+D292+D258+D182)</f>
        <v>2359378</v>
      </c>
      <c r="E174" s="81">
        <f>SUM(E200+E209+E217+E225+E233+E267+E309+E241+E250+E275+E192+E283+E292+E258+E182)</f>
        <v>2363068</v>
      </c>
      <c r="F174" s="975">
        <f>SUM(E174/D174)</f>
        <v>1.0015639715213078</v>
      </c>
      <c r="G174" s="182"/>
      <c r="H174" s="67"/>
      <c r="I174" s="67"/>
    </row>
    <row r="175" spans="1:9" ht="12">
      <c r="A175" s="85">
        <v>3200</v>
      </c>
      <c r="B175" s="100" t="s">
        <v>558</v>
      </c>
      <c r="C175" s="82"/>
      <c r="D175" s="82"/>
      <c r="E175" s="82"/>
      <c r="F175" s="599"/>
      <c r="G175" s="31"/>
      <c r="H175" s="67"/>
      <c r="I175" s="67"/>
    </row>
    <row r="176" spans="1:9" ht="12">
      <c r="A176" s="69"/>
      <c r="B176" s="70" t="s">
        <v>555</v>
      </c>
      <c r="C176" s="71">
        <v>44834</v>
      </c>
      <c r="D176" s="71">
        <v>41934</v>
      </c>
      <c r="E176" s="71">
        <v>41926</v>
      </c>
      <c r="F176" s="973">
        <f>SUM(E176/D176)</f>
        <v>0.9998092240186961</v>
      </c>
      <c r="G176" s="73"/>
      <c r="H176" s="67"/>
      <c r="I176" s="67"/>
    </row>
    <row r="177" spans="1:9" ht="12">
      <c r="A177" s="69"/>
      <c r="B177" s="7" t="s">
        <v>792</v>
      </c>
      <c r="C177" s="71">
        <v>12105</v>
      </c>
      <c r="D177" s="71">
        <v>11342</v>
      </c>
      <c r="E177" s="71">
        <v>11342</v>
      </c>
      <c r="F177" s="973">
        <f>SUM(E177/D177)</f>
        <v>1</v>
      </c>
      <c r="G177" s="218"/>
      <c r="H177" s="67"/>
      <c r="I177" s="67"/>
    </row>
    <row r="178" spans="1:9" ht="12">
      <c r="A178" s="83"/>
      <c r="B178" s="84" t="s">
        <v>765</v>
      </c>
      <c r="C178" s="71">
        <v>1711</v>
      </c>
      <c r="D178" s="71">
        <v>1711</v>
      </c>
      <c r="E178" s="71">
        <v>1719</v>
      </c>
      <c r="F178" s="973">
        <f>SUM(E178/D178)</f>
        <v>1.004675628287551</v>
      </c>
      <c r="G178" s="5"/>
      <c r="H178" s="67"/>
      <c r="I178" s="67"/>
    </row>
    <row r="179" spans="1:9" ht="12">
      <c r="A179" s="69"/>
      <c r="B179" s="10" t="s">
        <v>779</v>
      </c>
      <c r="C179" s="71"/>
      <c r="D179" s="71"/>
      <c r="E179" s="71"/>
      <c r="F179" s="599"/>
      <c r="G179" s="73"/>
      <c r="H179" s="67"/>
      <c r="I179" s="67"/>
    </row>
    <row r="180" spans="1:9" ht="12">
      <c r="A180" s="69"/>
      <c r="B180" s="10" t="s">
        <v>568</v>
      </c>
      <c r="C180" s="71"/>
      <c r="D180" s="71"/>
      <c r="E180" s="71"/>
      <c r="F180" s="599"/>
      <c r="G180" s="57"/>
      <c r="H180" s="67"/>
      <c r="I180" s="67"/>
    </row>
    <row r="181" spans="1:9" ht="12.75" thickBot="1">
      <c r="A181" s="83"/>
      <c r="B181" s="54" t="s">
        <v>766</v>
      </c>
      <c r="C181" s="170"/>
      <c r="D181" s="170"/>
      <c r="E181" s="170"/>
      <c r="F181" s="974"/>
      <c r="G181" s="183"/>
      <c r="H181" s="67"/>
      <c r="I181" s="67"/>
    </row>
    <row r="182" spans="1:9" ht="12.75" thickBot="1">
      <c r="A182" s="79"/>
      <c r="B182" s="56" t="s">
        <v>742</v>
      </c>
      <c r="C182" s="81">
        <f>SUM(C176:C181)</f>
        <v>58650</v>
      </c>
      <c r="D182" s="81">
        <f>SUM(D176:D181)</f>
        <v>54987</v>
      </c>
      <c r="E182" s="81">
        <f>SUM(E176:E181)</f>
        <v>54987</v>
      </c>
      <c r="F182" s="975">
        <f>SUM(E182/D182)</f>
        <v>1</v>
      </c>
      <c r="G182" s="182"/>
      <c r="H182" s="67"/>
      <c r="I182" s="67"/>
    </row>
    <row r="183" spans="1:9" ht="12">
      <c r="A183" s="85">
        <v>3201</v>
      </c>
      <c r="B183" s="406" t="s">
        <v>967</v>
      </c>
      <c r="C183" s="98"/>
      <c r="D183" s="98"/>
      <c r="E183" s="98"/>
      <c r="F183" s="599"/>
      <c r="G183" s="31"/>
      <c r="H183" s="67"/>
      <c r="I183" s="67"/>
    </row>
    <row r="184" spans="1:9" ht="12">
      <c r="A184" s="85"/>
      <c r="B184" s="84" t="s">
        <v>555</v>
      </c>
      <c r="C184" s="162">
        <v>7000</v>
      </c>
      <c r="D184" s="162">
        <v>7000</v>
      </c>
      <c r="E184" s="162">
        <v>12400</v>
      </c>
      <c r="F184" s="973">
        <f>SUM(E184/D184)</f>
        <v>1.7714285714285714</v>
      </c>
      <c r="G184" s="5"/>
      <c r="H184" s="67"/>
      <c r="I184" s="67"/>
    </row>
    <row r="185" spans="1:9" ht="12">
      <c r="A185" s="85"/>
      <c r="B185" s="7" t="s">
        <v>792</v>
      </c>
      <c r="C185" s="162">
        <v>1700</v>
      </c>
      <c r="D185" s="162">
        <v>1700</v>
      </c>
      <c r="E185" s="162">
        <v>1700</v>
      </c>
      <c r="F185" s="973">
        <f>SUM(E185/D185)</f>
        <v>1</v>
      </c>
      <c r="G185" s="218"/>
      <c r="H185" s="67"/>
      <c r="I185" s="67"/>
    </row>
    <row r="186" spans="1:9" ht="12">
      <c r="A186" s="85"/>
      <c r="B186" s="84" t="s">
        <v>765</v>
      </c>
      <c r="C186" s="162">
        <v>63846</v>
      </c>
      <c r="D186" s="162">
        <v>63846</v>
      </c>
      <c r="E186" s="162">
        <v>64472</v>
      </c>
      <c r="F186" s="973">
        <f>SUM(E186/D186)</f>
        <v>1.009804842903236</v>
      </c>
      <c r="G186" s="5"/>
      <c r="H186" s="67"/>
      <c r="I186" s="67"/>
    </row>
    <row r="187" spans="1:9" ht="12">
      <c r="A187" s="85"/>
      <c r="B187" s="178" t="s">
        <v>779</v>
      </c>
      <c r="C187" s="162">
        <v>2000</v>
      </c>
      <c r="D187" s="162">
        <v>2000</v>
      </c>
      <c r="E187" s="162"/>
      <c r="F187" s="973">
        <f>SUM(E187/D187)</f>
        <v>0</v>
      </c>
      <c r="G187" s="5"/>
      <c r="H187" s="67"/>
      <c r="I187" s="67"/>
    </row>
    <row r="188" spans="1:9" ht="12">
      <c r="A188" s="85"/>
      <c r="B188" s="178" t="s">
        <v>568</v>
      </c>
      <c r="C188" s="45"/>
      <c r="D188" s="45"/>
      <c r="E188" s="162">
        <v>228</v>
      </c>
      <c r="F188" s="973"/>
      <c r="G188" s="5"/>
      <c r="H188" s="67"/>
      <c r="I188" s="67"/>
    </row>
    <row r="189" spans="1:9" ht="12">
      <c r="A189" s="85"/>
      <c r="B189" s="178" t="s">
        <v>940</v>
      </c>
      <c r="C189" s="103"/>
      <c r="D189" s="156">
        <v>344</v>
      </c>
      <c r="E189" s="156">
        <v>790</v>
      </c>
      <c r="F189" s="973">
        <f>SUM(E189/D189)</f>
        <v>2.296511627906977</v>
      </c>
      <c r="G189" s="2"/>
      <c r="H189" s="67"/>
      <c r="I189" s="67"/>
    </row>
    <row r="190" spans="1:9" ht="12">
      <c r="A190" s="85"/>
      <c r="B190" s="109" t="s">
        <v>766</v>
      </c>
      <c r="C190" s="45"/>
      <c r="D190" s="45"/>
      <c r="E190" s="45"/>
      <c r="F190" s="599"/>
      <c r="G190" s="5"/>
      <c r="H190" s="67"/>
      <c r="I190" s="67"/>
    </row>
    <row r="191" spans="1:9" ht="12.75" thickBot="1">
      <c r="A191" s="85"/>
      <c r="B191" s="54" t="s">
        <v>333</v>
      </c>
      <c r="C191" s="104"/>
      <c r="D191" s="104"/>
      <c r="E191" s="104">
        <v>1300</v>
      </c>
      <c r="F191" s="974"/>
      <c r="G191" s="30"/>
      <c r="H191" s="67"/>
      <c r="I191" s="67"/>
    </row>
    <row r="192" spans="1:9" ht="12.75" thickBot="1">
      <c r="A192" s="51"/>
      <c r="B192" s="56" t="s">
        <v>742</v>
      </c>
      <c r="C192" s="81">
        <f>SUM(C184:C190)</f>
        <v>74546</v>
      </c>
      <c r="D192" s="81">
        <f>SUM(D184:D190)</f>
        <v>74890</v>
      </c>
      <c r="E192" s="81">
        <f>SUM(E184:E191)</f>
        <v>80890</v>
      </c>
      <c r="F192" s="975">
        <f>SUM(E192/D192)</f>
        <v>1.0801175056749899</v>
      </c>
      <c r="G192" s="182"/>
      <c r="H192" s="67"/>
      <c r="I192" s="67"/>
    </row>
    <row r="193" spans="1:9" ht="12">
      <c r="A193" s="15">
        <v>3202</v>
      </c>
      <c r="B193" s="72" t="s">
        <v>767</v>
      </c>
      <c r="C193" s="82"/>
      <c r="D193" s="82"/>
      <c r="E193" s="82"/>
      <c r="F193" s="599"/>
      <c r="G193" s="3" t="s">
        <v>708</v>
      </c>
      <c r="H193" s="67"/>
      <c r="I193" s="67"/>
    </row>
    <row r="194" spans="1:9" ht="12">
      <c r="A194" s="15"/>
      <c r="B194" s="70" t="s">
        <v>555</v>
      </c>
      <c r="C194" s="162">
        <v>5000</v>
      </c>
      <c r="D194" s="162">
        <v>5000</v>
      </c>
      <c r="E194" s="162">
        <v>3000</v>
      </c>
      <c r="F194" s="973">
        <f>SUM(E194/D194)</f>
        <v>0.6</v>
      </c>
      <c r="G194" s="5"/>
      <c r="H194" s="67"/>
      <c r="I194" s="67"/>
    </row>
    <row r="195" spans="1:9" ht="12">
      <c r="A195" s="15"/>
      <c r="B195" s="7" t="s">
        <v>792</v>
      </c>
      <c r="C195" s="162">
        <v>1430</v>
      </c>
      <c r="D195" s="162">
        <v>1430</v>
      </c>
      <c r="E195" s="162">
        <v>1000</v>
      </c>
      <c r="F195" s="973">
        <f>SUM(E195/D195)</f>
        <v>0.6993006993006993</v>
      </c>
      <c r="G195" s="218"/>
      <c r="H195" s="67"/>
      <c r="I195" s="67"/>
    </row>
    <row r="196" spans="1:9" ht="12">
      <c r="A196" s="15"/>
      <c r="B196" s="84" t="s">
        <v>765</v>
      </c>
      <c r="C196" s="162">
        <v>6570</v>
      </c>
      <c r="D196" s="162">
        <v>6570</v>
      </c>
      <c r="E196" s="162">
        <v>9000</v>
      </c>
      <c r="F196" s="973">
        <f>SUM(E196/D196)</f>
        <v>1.36986301369863</v>
      </c>
      <c r="G196" s="218"/>
      <c r="H196" s="67"/>
      <c r="I196" s="67"/>
    </row>
    <row r="197" spans="1:9" ht="12">
      <c r="A197" s="15"/>
      <c r="B197" s="10" t="s">
        <v>779</v>
      </c>
      <c r="C197" s="45"/>
      <c r="D197" s="45"/>
      <c r="E197" s="45"/>
      <c r="F197" s="599"/>
      <c r="G197" s="218"/>
      <c r="H197" s="67"/>
      <c r="I197" s="67"/>
    </row>
    <row r="198" spans="1:9" ht="12">
      <c r="A198" s="15"/>
      <c r="B198" s="10" t="s">
        <v>568</v>
      </c>
      <c r="C198" s="45"/>
      <c r="D198" s="45"/>
      <c r="E198" s="45"/>
      <c r="F198" s="599"/>
      <c r="G198" s="5"/>
      <c r="H198" s="67"/>
      <c r="I198" s="67"/>
    </row>
    <row r="199" spans="1:9" ht="12.75" thickBot="1">
      <c r="A199" s="15"/>
      <c r="B199" s="73" t="s">
        <v>766</v>
      </c>
      <c r="C199" s="46"/>
      <c r="D199" s="46"/>
      <c r="E199" s="46"/>
      <c r="F199" s="974"/>
      <c r="G199" s="183"/>
      <c r="H199" s="67"/>
      <c r="I199" s="67"/>
    </row>
    <row r="200" spans="1:9" ht="12.75" thickBot="1">
      <c r="A200" s="51"/>
      <c r="B200" s="56" t="s">
        <v>742</v>
      </c>
      <c r="C200" s="81">
        <f>SUM(C194:C199)</f>
        <v>13000</v>
      </c>
      <c r="D200" s="81">
        <f>SUM(D194:D199)</f>
        <v>13000</v>
      </c>
      <c r="E200" s="81">
        <f>SUM(E194:E199)</f>
        <v>13000</v>
      </c>
      <c r="F200" s="975">
        <f>SUM(E200/D200)</f>
        <v>1</v>
      </c>
      <c r="G200" s="182"/>
      <c r="H200" s="67"/>
      <c r="I200" s="67"/>
    </row>
    <row r="201" spans="1:9" ht="12">
      <c r="A201" s="15">
        <v>3203</v>
      </c>
      <c r="B201" s="102" t="s">
        <v>678</v>
      </c>
      <c r="C201" s="88"/>
      <c r="D201" s="88"/>
      <c r="E201" s="88"/>
      <c r="F201" s="599"/>
      <c r="G201" s="4" t="s">
        <v>663</v>
      </c>
      <c r="H201" s="67"/>
      <c r="I201" s="67"/>
    </row>
    <row r="202" spans="1:9" ht="12" customHeight="1">
      <c r="A202" s="69"/>
      <c r="B202" s="70" t="s">
        <v>555</v>
      </c>
      <c r="C202" s="76"/>
      <c r="D202" s="76"/>
      <c r="E202" s="76"/>
      <c r="F202" s="599"/>
      <c r="G202" s="5" t="s">
        <v>664</v>
      </c>
      <c r="H202" s="67"/>
      <c r="I202" s="67"/>
    </row>
    <row r="203" spans="1:9" ht="12" customHeight="1">
      <c r="A203" s="69"/>
      <c r="B203" s="7" t="s">
        <v>792</v>
      </c>
      <c r="C203" s="76"/>
      <c r="D203" s="76"/>
      <c r="E203" s="76">
        <v>17</v>
      </c>
      <c r="F203" s="599"/>
      <c r="G203" s="4"/>
      <c r="H203" s="67"/>
      <c r="I203" s="67"/>
    </row>
    <row r="204" spans="1:9" ht="12" customHeight="1">
      <c r="A204" s="69"/>
      <c r="B204" s="84" t="s">
        <v>765</v>
      </c>
      <c r="C204" s="76">
        <v>10000</v>
      </c>
      <c r="D204" s="76">
        <v>10483</v>
      </c>
      <c r="E204" s="76">
        <v>10466</v>
      </c>
      <c r="F204" s="973">
        <f>SUM(E204/D204)</f>
        <v>0.9983783268148431</v>
      </c>
      <c r="G204" s="4"/>
      <c r="H204" s="67"/>
      <c r="I204" s="67"/>
    </row>
    <row r="205" spans="1:9" ht="12" customHeight="1">
      <c r="A205" s="69"/>
      <c r="B205" s="10" t="s">
        <v>779</v>
      </c>
      <c r="C205" s="76"/>
      <c r="D205" s="76">
        <v>2900</v>
      </c>
      <c r="E205" s="76">
        <v>2900</v>
      </c>
      <c r="F205" s="973">
        <f>SUM(E205/D205)</f>
        <v>1</v>
      </c>
      <c r="G205" s="461"/>
      <c r="H205" s="67"/>
      <c r="I205" s="67"/>
    </row>
    <row r="206" spans="1:9" ht="12" customHeight="1">
      <c r="A206" s="69"/>
      <c r="B206" s="10" t="s">
        <v>568</v>
      </c>
      <c r="C206" s="76"/>
      <c r="D206" s="76"/>
      <c r="E206" s="76"/>
      <c r="F206" s="599"/>
      <c r="G206" s="5"/>
      <c r="H206" s="67"/>
      <c r="I206" s="67"/>
    </row>
    <row r="207" spans="1:9" ht="12" customHeight="1">
      <c r="A207" s="69"/>
      <c r="B207" s="10" t="s">
        <v>75</v>
      </c>
      <c r="C207" s="76"/>
      <c r="D207" s="76"/>
      <c r="E207" s="76">
        <v>4017</v>
      </c>
      <c r="F207" s="599"/>
      <c r="G207" s="3"/>
      <c r="H207" s="67"/>
      <c r="I207" s="67"/>
    </row>
    <row r="208" spans="1:9" ht="12" customHeight="1" thickBot="1">
      <c r="A208" s="69"/>
      <c r="B208" s="73" t="s">
        <v>122</v>
      </c>
      <c r="C208" s="76"/>
      <c r="D208" s="76">
        <v>5668</v>
      </c>
      <c r="E208" s="76">
        <v>1651</v>
      </c>
      <c r="F208" s="996">
        <f>SUM(E208/D208)</f>
        <v>0.29128440366972475</v>
      </c>
      <c r="G208" s="30"/>
      <c r="H208" s="67"/>
      <c r="I208" s="67"/>
    </row>
    <row r="209" spans="1:9" ht="12" customHeight="1" thickBot="1">
      <c r="A209" s="51"/>
      <c r="B209" s="56" t="s">
        <v>742</v>
      </c>
      <c r="C209" s="81">
        <f>SUM(C202:C208)</f>
        <v>10000</v>
      </c>
      <c r="D209" s="81">
        <f>SUM(D202:D208)</f>
        <v>19051</v>
      </c>
      <c r="E209" s="81">
        <f>SUM(E202:E208)</f>
        <v>19051</v>
      </c>
      <c r="F209" s="975">
        <f>SUM(E209/D209)</f>
        <v>1</v>
      </c>
      <c r="G209" s="182"/>
      <c r="H209" s="67"/>
      <c r="I209" s="67"/>
    </row>
    <row r="210" spans="1:9" ht="12" customHeight="1">
      <c r="A210" s="15">
        <v>3205</v>
      </c>
      <c r="B210" s="102" t="s">
        <v>969</v>
      </c>
      <c r="C210" s="88"/>
      <c r="D210" s="88"/>
      <c r="E210" s="88"/>
      <c r="F210" s="599"/>
      <c r="G210" s="4" t="s">
        <v>663</v>
      </c>
      <c r="H210" s="67"/>
      <c r="I210" s="67"/>
    </row>
    <row r="211" spans="1:9" ht="12" customHeight="1">
      <c r="A211" s="69"/>
      <c r="B211" s="70" t="s">
        <v>555</v>
      </c>
      <c r="C211" s="76"/>
      <c r="D211" s="76"/>
      <c r="E211" s="76">
        <v>1270</v>
      </c>
      <c r="F211" s="599"/>
      <c r="G211" s="5" t="s">
        <v>664</v>
      </c>
      <c r="H211" s="67"/>
      <c r="I211" s="67"/>
    </row>
    <row r="212" spans="1:9" ht="12" customHeight="1">
      <c r="A212" s="69"/>
      <c r="B212" s="7" t="s">
        <v>792</v>
      </c>
      <c r="C212" s="76"/>
      <c r="D212" s="76"/>
      <c r="E212" s="76">
        <v>256</v>
      </c>
      <c r="F212" s="599"/>
      <c r="G212" s="181"/>
      <c r="H212" s="67"/>
      <c r="I212" s="67"/>
    </row>
    <row r="213" spans="1:9" ht="12" customHeight="1">
      <c r="A213" s="83"/>
      <c r="B213" s="84" t="s">
        <v>765</v>
      </c>
      <c r="C213" s="76">
        <v>28900</v>
      </c>
      <c r="D213" s="76">
        <v>34696</v>
      </c>
      <c r="E213" s="76">
        <v>35778</v>
      </c>
      <c r="F213" s="973">
        <f>SUM(E213/D213)</f>
        <v>1.0311851510260548</v>
      </c>
      <c r="G213" s="181"/>
      <c r="H213" s="67"/>
      <c r="I213" s="67"/>
    </row>
    <row r="214" spans="1:9" ht="12" customHeight="1">
      <c r="A214" s="83"/>
      <c r="B214" s="10" t="s">
        <v>779</v>
      </c>
      <c r="C214" s="76"/>
      <c r="D214" s="76">
        <v>800</v>
      </c>
      <c r="E214" s="76">
        <v>800</v>
      </c>
      <c r="F214" s="973">
        <f>SUM(E214/D214)</f>
        <v>1</v>
      </c>
      <c r="G214" s="53"/>
      <c r="H214" s="67"/>
      <c r="I214" s="67"/>
    </row>
    <row r="215" spans="1:9" ht="12" customHeight="1">
      <c r="A215" s="83"/>
      <c r="B215" s="10" t="s">
        <v>568</v>
      </c>
      <c r="C215" s="76"/>
      <c r="D215" s="76"/>
      <c r="E215" s="76"/>
      <c r="F215" s="599"/>
      <c r="G215" s="186"/>
      <c r="H215" s="67"/>
      <c r="I215" s="67"/>
    </row>
    <row r="216" spans="1:9" ht="12" customHeight="1" thickBot="1">
      <c r="A216" s="83"/>
      <c r="B216" s="73" t="s">
        <v>766</v>
      </c>
      <c r="C216" s="76"/>
      <c r="D216" s="76"/>
      <c r="E216" s="76"/>
      <c r="F216" s="974"/>
      <c r="G216" s="61"/>
      <c r="H216" s="67"/>
      <c r="I216" s="67"/>
    </row>
    <row r="217" spans="1:9" ht="12" customHeight="1" thickBot="1">
      <c r="A217" s="51"/>
      <c r="B217" s="56" t="s">
        <v>742</v>
      </c>
      <c r="C217" s="81">
        <f>SUM(C211:C216)</f>
        <v>28900</v>
      </c>
      <c r="D217" s="81">
        <f>SUM(D211:D216)</f>
        <v>35496</v>
      </c>
      <c r="E217" s="81">
        <f>SUM(E211:E216)</f>
        <v>38104</v>
      </c>
      <c r="F217" s="975">
        <f>SUM(E217/D217)</f>
        <v>1.0734730673878747</v>
      </c>
      <c r="G217" s="187"/>
      <c r="H217" s="67"/>
      <c r="I217" s="67"/>
    </row>
    <row r="218" spans="1:9" ht="12" customHeight="1">
      <c r="A218" s="85">
        <v>3206</v>
      </c>
      <c r="B218" s="102" t="s">
        <v>583</v>
      </c>
      <c r="C218" s="88"/>
      <c r="D218" s="88"/>
      <c r="E218" s="88"/>
      <c r="F218" s="599"/>
      <c r="G218" s="4" t="s">
        <v>663</v>
      </c>
      <c r="H218" s="67"/>
      <c r="I218" s="67"/>
    </row>
    <row r="219" spans="1:9" ht="12" customHeight="1">
      <c r="A219" s="83"/>
      <c r="B219" s="70" t="s">
        <v>555</v>
      </c>
      <c r="C219" s="76"/>
      <c r="D219" s="76"/>
      <c r="E219" s="76"/>
      <c r="F219" s="599"/>
      <c r="G219" s="5" t="s">
        <v>664</v>
      </c>
      <c r="H219" s="67"/>
      <c r="I219" s="67"/>
    </row>
    <row r="220" spans="1:9" ht="12" customHeight="1">
      <c r="A220" s="83"/>
      <c r="B220" s="7" t="s">
        <v>792</v>
      </c>
      <c r="C220" s="76"/>
      <c r="D220" s="76"/>
      <c r="E220" s="76"/>
      <c r="F220" s="599"/>
      <c r="G220" s="181"/>
      <c r="H220" s="67"/>
      <c r="I220" s="67"/>
    </row>
    <row r="221" spans="1:9" ht="12" customHeight="1">
      <c r="A221" s="83"/>
      <c r="B221" s="84" t="s">
        <v>765</v>
      </c>
      <c r="C221" s="76">
        <v>3000</v>
      </c>
      <c r="D221" s="76">
        <v>3000</v>
      </c>
      <c r="E221" s="76">
        <v>3000</v>
      </c>
      <c r="F221" s="599">
        <f>SUM(E221/D221)</f>
        <v>1</v>
      </c>
      <c r="G221" s="181"/>
      <c r="H221" s="67"/>
      <c r="I221" s="67"/>
    </row>
    <row r="222" spans="1:9" ht="12" customHeight="1">
      <c r="A222" s="69"/>
      <c r="B222" s="10" t="s">
        <v>779</v>
      </c>
      <c r="C222" s="76"/>
      <c r="D222" s="76"/>
      <c r="E222" s="76"/>
      <c r="F222" s="599"/>
      <c r="G222" s="181"/>
      <c r="H222" s="67"/>
      <c r="I222" s="67"/>
    </row>
    <row r="223" spans="1:9" ht="12" customHeight="1">
      <c r="A223" s="69"/>
      <c r="B223" s="10" t="s">
        <v>568</v>
      </c>
      <c r="C223" s="76"/>
      <c r="D223" s="76"/>
      <c r="E223" s="76"/>
      <c r="F223" s="599"/>
      <c r="G223" s="186"/>
      <c r="H223" s="67"/>
      <c r="I223" s="67"/>
    </row>
    <row r="224" spans="1:9" ht="12" customHeight="1" thickBot="1">
      <c r="A224" s="69"/>
      <c r="B224" s="73" t="s">
        <v>766</v>
      </c>
      <c r="C224" s="76"/>
      <c r="D224" s="76"/>
      <c r="E224" s="76"/>
      <c r="F224" s="974"/>
      <c r="G224" s="30"/>
      <c r="H224" s="67"/>
      <c r="I224" s="67"/>
    </row>
    <row r="225" spans="1:9" ht="12" customHeight="1" thickBot="1">
      <c r="A225" s="51"/>
      <c r="B225" s="56" t="s">
        <v>742</v>
      </c>
      <c r="C225" s="81">
        <f>SUM(C219:C224)</f>
        <v>3000</v>
      </c>
      <c r="D225" s="81">
        <f>SUM(D219:D224)</f>
        <v>3000</v>
      </c>
      <c r="E225" s="81">
        <f>SUM(E219:E224)</f>
        <v>3000</v>
      </c>
      <c r="F225" s="975">
        <f>SUM(E225/D225)</f>
        <v>1</v>
      </c>
      <c r="G225" s="188"/>
      <c r="H225" s="67"/>
      <c r="I225" s="67"/>
    </row>
    <row r="226" spans="1:9" ht="12" customHeight="1">
      <c r="A226" s="85">
        <v>3207</v>
      </c>
      <c r="B226" s="102" t="s">
        <v>776</v>
      </c>
      <c r="C226" s="88"/>
      <c r="D226" s="88"/>
      <c r="E226" s="88"/>
      <c r="F226" s="599"/>
      <c r="G226" s="181"/>
      <c r="H226" s="67"/>
      <c r="I226" s="67"/>
    </row>
    <row r="227" spans="1:9" ht="12" customHeight="1">
      <c r="A227" s="83"/>
      <c r="B227" s="70" t="s">
        <v>555</v>
      </c>
      <c r="C227" s="76"/>
      <c r="D227" s="76"/>
      <c r="E227" s="76"/>
      <c r="F227" s="599"/>
      <c r="G227" s="181"/>
      <c r="H227" s="67"/>
      <c r="I227" s="67"/>
    </row>
    <row r="228" spans="1:9" ht="12" customHeight="1">
      <c r="A228" s="83"/>
      <c r="B228" s="7" t="s">
        <v>792</v>
      </c>
      <c r="C228" s="76"/>
      <c r="D228" s="76"/>
      <c r="E228" s="76"/>
      <c r="F228" s="599"/>
      <c r="G228" s="181"/>
      <c r="H228" s="67"/>
      <c r="I228" s="67"/>
    </row>
    <row r="229" spans="1:9" ht="12" customHeight="1">
      <c r="A229" s="83"/>
      <c r="B229" s="84" t="s">
        <v>765</v>
      </c>
      <c r="C229" s="76">
        <v>24000</v>
      </c>
      <c r="D229" s="76">
        <v>24000</v>
      </c>
      <c r="E229" s="76">
        <v>24000</v>
      </c>
      <c r="F229" s="599"/>
      <c r="G229" s="181"/>
      <c r="H229" s="67"/>
      <c r="I229" s="67"/>
    </row>
    <row r="230" spans="1:9" ht="12" customHeight="1">
      <c r="A230" s="83"/>
      <c r="B230" s="10" t="s">
        <v>779</v>
      </c>
      <c r="C230" s="76"/>
      <c r="D230" s="76"/>
      <c r="E230" s="76"/>
      <c r="F230" s="599"/>
      <c r="G230" s="181"/>
      <c r="H230" s="67"/>
      <c r="I230" s="67"/>
    </row>
    <row r="231" spans="1:9" ht="12" customHeight="1">
      <c r="A231" s="83"/>
      <c r="B231" s="10" t="s">
        <v>568</v>
      </c>
      <c r="C231" s="76"/>
      <c r="D231" s="76"/>
      <c r="E231" s="76"/>
      <c r="F231" s="599"/>
      <c r="G231" s="186"/>
      <c r="H231" s="67"/>
      <c r="I231" s="67"/>
    </row>
    <row r="232" spans="1:9" ht="12" customHeight="1" thickBot="1">
      <c r="A232" s="83"/>
      <c r="B232" s="73" t="s">
        <v>766</v>
      </c>
      <c r="C232" s="76"/>
      <c r="D232" s="76"/>
      <c r="E232" s="76"/>
      <c r="F232" s="974"/>
      <c r="G232" s="3"/>
      <c r="H232" s="67"/>
      <c r="I232" s="67"/>
    </row>
    <row r="233" spans="1:9" ht="12.75" thickBot="1">
      <c r="A233" s="79"/>
      <c r="B233" s="56" t="s">
        <v>742</v>
      </c>
      <c r="C233" s="81">
        <f>SUM(C227:C232)</f>
        <v>24000</v>
      </c>
      <c r="D233" s="81">
        <f>SUM(D227:D232)</f>
        <v>24000</v>
      </c>
      <c r="E233" s="81">
        <f>SUM(E227:E232)</f>
        <v>24000</v>
      </c>
      <c r="F233" s="975">
        <f>SUM(E233/D233)</f>
        <v>1</v>
      </c>
      <c r="G233" s="182"/>
      <c r="H233" s="67"/>
      <c r="I233" s="67"/>
    </row>
    <row r="234" spans="1:9" ht="12">
      <c r="A234" s="85">
        <v>3208</v>
      </c>
      <c r="B234" s="102" t="s">
        <v>732</v>
      </c>
      <c r="C234" s="88"/>
      <c r="D234" s="88"/>
      <c r="E234" s="88"/>
      <c r="F234" s="599"/>
      <c r="G234" s="181"/>
      <c r="H234" s="67"/>
      <c r="I234" s="67"/>
    </row>
    <row r="235" spans="1:9" ht="12">
      <c r="A235" s="83"/>
      <c r="B235" s="70" t="s">
        <v>555</v>
      </c>
      <c r="C235" s="76"/>
      <c r="D235" s="76"/>
      <c r="E235" s="76"/>
      <c r="F235" s="599"/>
      <c r="G235" s="181"/>
      <c r="H235" s="67"/>
      <c r="I235" s="67"/>
    </row>
    <row r="236" spans="1:9" ht="12">
      <c r="A236" s="83"/>
      <c r="B236" s="7" t="s">
        <v>792</v>
      </c>
      <c r="C236" s="76"/>
      <c r="D236" s="76"/>
      <c r="E236" s="76"/>
      <c r="F236" s="599"/>
      <c r="G236" s="181"/>
      <c r="H236" s="67"/>
      <c r="I236" s="67"/>
    </row>
    <row r="237" spans="1:9" ht="12">
      <c r="A237" s="83"/>
      <c r="B237" s="84" t="s">
        <v>765</v>
      </c>
      <c r="C237" s="76">
        <v>20500</v>
      </c>
      <c r="D237" s="76">
        <v>20500</v>
      </c>
      <c r="E237" s="76">
        <v>20500</v>
      </c>
      <c r="F237" s="973">
        <f>SUM(E237/D237)</f>
        <v>1</v>
      </c>
      <c r="G237" s="181"/>
      <c r="H237" s="67"/>
      <c r="I237" s="67"/>
    </row>
    <row r="238" spans="1:9" ht="12">
      <c r="A238" s="83"/>
      <c r="B238" s="10" t="s">
        <v>779</v>
      </c>
      <c r="C238" s="76"/>
      <c r="D238" s="76"/>
      <c r="E238" s="76"/>
      <c r="F238" s="599"/>
      <c r="G238" s="181"/>
      <c r="H238" s="67"/>
      <c r="I238" s="67"/>
    </row>
    <row r="239" spans="1:9" ht="12">
      <c r="A239" s="83"/>
      <c r="B239" s="10" t="s">
        <v>568</v>
      </c>
      <c r="C239" s="76"/>
      <c r="D239" s="76"/>
      <c r="E239" s="76"/>
      <c r="F239" s="599"/>
      <c r="G239" s="186"/>
      <c r="H239" s="67"/>
      <c r="I239" s="67"/>
    </row>
    <row r="240" spans="1:9" ht="12.75" thickBot="1">
      <c r="A240" s="83"/>
      <c r="B240" s="73" t="s">
        <v>766</v>
      </c>
      <c r="C240" s="76"/>
      <c r="D240" s="76"/>
      <c r="E240" s="76"/>
      <c r="F240" s="974"/>
      <c r="G240" s="3"/>
      <c r="H240" s="67"/>
      <c r="I240" s="67"/>
    </row>
    <row r="241" spans="1:9" ht="12.75" thickBot="1">
      <c r="A241" s="79"/>
      <c r="B241" s="56" t="s">
        <v>742</v>
      </c>
      <c r="C241" s="81">
        <f>SUM(C235:C240)</f>
        <v>20500</v>
      </c>
      <c r="D241" s="81">
        <f>SUM(D235:D240)</f>
        <v>20500</v>
      </c>
      <c r="E241" s="81">
        <f>SUM(E235:E240)</f>
        <v>20500</v>
      </c>
      <c r="F241" s="975">
        <f>SUM(E241/D241)</f>
        <v>1</v>
      </c>
      <c r="G241" s="182"/>
      <c r="H241" s="67"/>
      <c r="I241" s="67"/>
    </row>
    <row r="242" spans="1:9" ht="12">
      <c r="A242" s="15">
        <v>3209</v>
      </c>
      <c r="B242" s="101" t="s">
        <v>234</v>
      </c>
      <c r="C242" s="88"/>
      <c r="D242" s="88"/>
      <c r="E242" s="88"/>
      <c r="F242" s="599"/>
      <c r="G242" s="4"/>
      <c r="H242" s="67"/>
      <c r="I242" s="67"/>
    </row>
    <row r="243" spans="1:9" ht="12">
      <c r="A243" s="15"/>
      <c r="B243" s="84" t="s">
        <v>555</v>
      </c>
      <c r="C243" s="45"/>
      <c r="D243" s="45"/>
      <c r="E243" s="45"/>
      <c r="F243" s="599"/>
      <c r="G243" s="5"/>
      <c r="H243" s="67"/>
      <c r="I243" s="67"/>
    </row>
    <row r="244" spans="1:9" ht="12">
      <c r="A244" s="15"/>
      <c r="B244" s="7" t="s">
        <v>792</v>
      </c>
      <c r="C244" s="45"/>
      <c r="D244" s="45"/>
      <c r="E244" s="45"/>
      <c r="F244" s="599"/>
      <c r="G244" s="218"/>
      <c r="H244" s="67"/>
      <c r="I244" s="67"/>
    </row>
    <row r="245" spans="1:9" ht="12">
      <c r="A245" s="15"/>
      <c r="B245" s="84" t="s">
        <v>765</v>
      </c>
      <c r="C245" s="162">
        <v>3500</v>
      </c>
      <c r="D245" s="162">
        <v>3500</v>
      </c>
      <c r="E245" s="162">
        <v>3500</v>
      </c>
      <c r="F245" s="973">
        <f>SUM(E245/D245)</f>
        <v>1</v>
      </c>
      <c r="G245" s="218"/>
      <c r="H245" s="67"/>
      <c r="I245" s="67"/>
    </row>
    <row r="246" spans="1:9" ht="12">
      <c r="A246" s="15"/>
      <c r="B246" s="178" t="s">
        <v>779</v>
      </c>
      <c r="C246" s="162">
        <v>4500</v>
      </c>
      <c r="D246" s="162">
        <v>4500</v>
      </c>
      <c r="E246" s="162">
        <v>4500</v>
      </c>
      <c r="F246" s="973">
        <f>SUM(E246/D246)</f>
        <v>1</v>
      </c>
      <c r="G246" s="5"/>
      <c r="H246" s="67"/>
      <c r="I246" s="67"/>
    </row>
    <row r="247" spans="1:9" ht="12">
      <c r="A247" s="15"/>
      <c r="B247" s="178" t="s">
        <v>981</v>
      </c>
      <c r="C247" s="162"/>
      <c r="D247" s="162"/>
      <c r="E247" s="162"/>
      <c r="F247" s="973"/>
      <c r="G247" s="5"/>
      <c r="H247" s="67"/>
      <c r="I247" s="67"/>
    </row>
    <row r="248" spans="1:9" ht="12">
      <c r="A248" s="15"/>
      <c r="B248" s="178" t="s">
        <v>568</v>
      </c>
      <c r="C248" s="45"/>
      <c r="D248" s="45"/>
      <c r="E248" s="45"/>
      <c r="F248" s="599"/>
      <c r="G248" s="5"/>
      <c r="H248" s="67"/>
      <c r="I248" s="67"/>
    </row>
    <row r="249" spans="1:9" ht="12.75" thickBot="1">
      <c r="A249" s="15"/>
      <c r="B249" s="109" t="s">
        <v>766</v>
      </c>
      <c r="C249" s="46"/>
      <c r="D249" s="46"/>
      <c r="E249" s="46"/>
      <c r="F249" s="974"/>
      <c r="G249" s="183"/>
      <c r="H249" s="67"/>
      <c r="I249" s="67"/>
    </row>
    <row r="250" spans="1:9" ht="12.75" thickBot="1">
      <c r="A250" s="51"/>
      <c r="B250" s="56" t="s">
        <v>742</v>
      </c>
      <c r="C250" s="81">
        <f>SUM(C245:C249)</f>
        <v>8000</v>
      </c>
      <c r="D250" s="81">
        <f>SUM(D243:D249)</f>
        <v>8000</v>
      </c>
      <c r="E250" s="81">
        <f>SUM(E243:E249)</f>
        <v>8000</v>
      </c>
      <c r="F250" s="975">
        <f>SUM(E250/D250)</f>
        <v>1</v>
      </c>
      <c r="G250" s="182"/>
      <c r="H250" s="67"/>
      <c r="I250" s="67"/>
    </row>
    <row r="251" spans="1:9" ht="12">
      <c r="A251" s="15">
        <v>3210</v>
      </c>
      <c r="B251" s="101" t="s">
        <v>151</v>
      </c>
      <c r="C251" s="88"/>
      <c r="D251" s="88"/>
      <c r="E251" s="88"/>
      <c r="F251" s="599"/>
      <c r="G251" s="4"/>
      <c r="H251" s="67"/>
      <c r="I251" s="67"/>
    </row>
    <row r="252" spans="1:9" ht="12">
      <c r="A252" s="15"/>
      <c r="B252" s="84" t="s">
        <v>555</v>
      </c>
      <c r="C252" s="45"/>
      <c r="D252" s="45"/>
      <c r="E252" s="45"/>
      <c r="F252" s="599"/>
      <c r="G252" s="5"/>
      <c r="H252" s="67"/>
      <c r="I252" s="67"/>
    </row>
    <row r="253" spans="1:9" ht="12">
      <c r="A253" s="15"/>
      <c r="B253" s="7" t="s">
        <v>792</v>
      </c>
      <c r="C253" s="45"/>
      <c r="D253" s="45"/>
      <c r="E253" s="45"/>
      <c r="F253" s="599"/>
      <c r="G253" s="218"/>
      <c r="H253" s="67"/>
      <c r="I253" s="67"/>
    </row>
    <row r="254" spans="1:9" ht="12">
      <c r="A254" s="15"/>
      <c r="B254" s="84" t="s">
        <v>765</v>
      </c>
      <c r="C254" s="162">
        <v>3000</v>
      </c>
      <c r="D254" s="162">
        <v>3000</v>
      </c>
      <c r="E254" s="162">
        <v>3000</v>
      </c>
      <c r="F254" s="599">
        <f>SUM(E254/D254)</f>
        <v>1</v>
      </c>
      <c r="G254" s="218"/>
      <c r="H254" s="67"/>
      <c r="I254" s="67"/>
    </row>
    <row r="255" spans="1:9" ht="12">
      <c r="A255" s="15"/>
      <c r="B255" s="178" t="s">
        <v>779</v>
      </c>
      <c r="C255" s="162"/>
      <c r="D255" s="162"/>
      <c r="E255" s="162"/>
      <c r="F255" s="599"/>
      <c r="G255" s="5"/>
      <c r="H255" s="67"/>
      <c r="I255" s="67"/>
    </row>
    <row r="256" spans="1:9" ht="12">
      <c r="A256" s="15"/>
      <c r="B256" s="178" t="s">
        <v>568</v>
      </c>
      <c r="C256" s="45"/>
      <c r="D256" s="45"/>
      <c r="E256" s="45"/>
      <c r="F256" s="599"/>
      <c r="G256" s="5"/>
      <c r="H256" s="67"/>
      <c r="I256" s="67"/>
    </row>
    <row r="257" spans="1:9" ht="12.75" thickBot="1">
      <c r="A257" s="15"/>
      <c r="B257" s="109" t="s">
        <v>766</v>
      </c>
      <c r="C257" s="46"/>
      <c r="D257" s="46"/>
      <c r="E257" s="46"/>
      <c r="F257" s="974"/>
      <c r="G257" s="183"/>
      <c r="H257" s="67"/>
      <c r="I257" s="67"/>
    </row>
    <row r="258" spans="1:9" ht="12.75" thickBot="1">
      <c r="A258" s="51"/>
      <c r="B258" s="56" t="s">
        <v>742</v>
      </c>
      <c r="C258" s="81">
        <f>SUM(C254:C257)</f>
        <v>3000</v>
      </c>
      <c r="D258" s="81">
        <f>SUM(D254:D257)</f>
        <v>3000</v>
      </c>
      <c r="E258" s="81">
        <f>SUM(E254:E257)</f>
        <v>3000</v>
      </c>
      <c r="F258" s="975">
        <f>SUM(E258/D258)</f>
        <v>1</v>
      </c>
      <c r="G258" s="182"/>
      <c r="H258" s="67"/>
      <c r="I258" s="67"/>
    </row>
    <row r="259" spans="1:9" ht="12">
      <c r="A259" s="85"/>
      <c r="B259" s="72" t="s">
        <v>654</v>
      </c>
      <c r="C259" s="98">
        <f>SUM(C267+C275+C283+C292+C300+C308)</f>
        <v>2204338</v>
      </c>
      <c r="D259" s="98">
        <f>SUM(D267+D275+D283+D292+D300+D308)</f>
        <v>2345283</v>
      </c>
      <c r="E259" s="98">
        <f>SUM(E267+E275+E283+E292+E300+E308)</f>
        <v>2343950</v>
      </c>
      <c r="F259" s="599">
        <f>SUM(E259/D259)</f>
        <v>0.9994316250959906</v>
      </c>
      <c r="G259" s="31"/>
      <c r="H259" s="67"/>
      <c r="I259" s="67"/>
    </row>
    <row r="260" spans="1:9" ht="12">
      <c r="A260" s="85">
        <v>3211</v>
      </c>
      <c r="B260" s="105" t="s">
        <v>24</v>
      </c>
      <c r="C260" s="88"/>
      <c r="D260" s="88"/>
      <c r="E260" s="88"/>
      <c r="F260" s="599"/>
      <c r="G260" s="4"/>
      <c r="H260" s="67"/>
      <c r="I260" s="67"/>
    </row>
    <row r="261" spans="1:9" ht="12">
      <c r="A261" s="85"/>
      <c r="B261" s="84" t="s">
        <v>555</v>
      </c>
      <c r="C261" s="45"/>
      <c r="D261" s="45"/>
      <c r="E261" s="45"/>
      <c r="F261" s="599"/>
      <c r="G261" s="5"/>
      <c r="H261" s="67"/>
      <c r="I261" s="67"/>
    </row>
    <row r="262" spans="1:9" ht="12">
      <c r="A262" s="85"/>
      <c r="B262" s="7" t="s">
        <v>792</v>
      </c>
      <c r="C262" s="45"/>
      <c r="D262" s="45"/>
      <c r="E262" s="45"/>
      <c r="F262" s="599"/>
      <c r="G262" s="5"/>
      <c r="H262" s="67"/>
      <c r="I262" s="67"/>
    </row>
    <row r="263" spans="1:9" ht="12">
      <c r="A263" s="85"/>
      <c r="B263" s="84" t="s">
        <v>765</v>
      </c>
      <c r="C263" s="162">
        <v>207086</v>
      </c>
      <c r="D263" s="162">
        <v>227096</v>
      </c>
      <c r="E263" s="162">
        <v>227096</v>
      </c>
      <c r="F263" s="973">
        <f>SUM(E263/D263)</f>
        <v>1</v>
      </c>
      <c r="G263" s="218"/>
      <c r="H263" s="67"/>
      <c r="I263" s="67"/>
    </row>
    <row r="264" spans="1:9" ht="12">
      <c r="A264" s="85"/>
      <c r="B264" s="178" t="s">
        <v>779</v>
      </c>
      <c r="C264" s="45"/>
      <c r="D264" s="45"/>
      <c r="E264" s="45"/>
      <c r="F264" s="599"/>
      <c r="G264" s="5"/>
      <c r="H264" s="67"/>
      <c r="I264" s="67"/>
    </row>
    <row r="265" spans="1:9" ht="12">
      <c r="A265" s="85"/>
      <c r="B265" s="178" t="s">
        <v>568</v>
      </c>
      <c r="C265" s="45"/>
      <c r="D265" s="45"/>
      <c r="E265" s="45"/>
      <c r="F265" s="599"/>
      <c r="G265" s="5"/>
      <c r="H265" s="67"/>
      <c r="I265" s="67"/>
    </row>
    <row r="266" spans="1:9" ht="12.75" thickBot="1">
      <c r="A266" s="85"/>
      <c r="B266" s="109" t="s">
        <v>766</v>
      </c>
      <c r="C266" s="46"/>
      <c r="D266" s="46"/>
      <c r="E266" s="46"/>
      <c r="F266" s="974"/>
      <c r="G266" s="183"/>
      <c r="H266" s="67"/>
      <c r="I266" s="67"/>
    </row>
    <row r="267" spans="1:9" ht="12.75" thickBot="1">
      <c r="A267" s="51"/>
      <c r="B267" s="56" t="s">
        <v>742</v>
      </c>
      <c r="C267" s="81">
        <f>SUM(C263:C266)</f>
        <v>207086</v>
      </c>
      <c r="D267" s="81">
        <f>SUM(D263:D266)</f>
        <v>227096</v>
      </c>
      <c r="E267" s="81">
        <f>SUM(E263:E266)</f>
        <v>227096</v>
      </c>
      <c r="F267" s="975">
        <f>SUM(E267/D267)</f>
        <v>1</v>
      </c>
      <c r="G267" s="182"/>
      <c r="H267" s="67"/>
      <c r="I267" s="67"/>
    </row>
    <row r="268" spans="1:9" ht="12">
      <c r="A268" s="85">
        <v>3212</v>
      </c>
      <c r="B268" s="105" t="s">
        <v>674</v>
      </c>
      <c r="C268" s="88"/>
      <c r="D268" s="88"/>
      <c r="E268" s="88"/>
      <c r="F268" s="599"/>
      <c r="G268" s="4"/>
      <c r="H268" s="67"/>
      <c r="I268" s="67"/>
    </row>
    <row r="269" spans="1:9" ht="12">
      <c r="A269" s="85"/>
      <c r="B269" s="84" t="s">
        <v>555</v>
      </c>
      <c r="C269" s="45"/>
      <c r="D269" s="45"/>
      <c r="E269" s="45"/>
      <c r="F269" s="599"/>
      <c r="G269" s="5"/>
      <c r="H269" s="67"/>
      <c r="I269" s="67"/>
    </row>
    <row r="270" spans="1:9" ht="12">
      <c r="A270" s="85"/>
      <c r="B270" s="7" t="s">
        <v>792</v>
      </c>
      <c r="C270" s="45"/>
      <c r="D270" s="45"/>
      <c r="E270" s="45"/>
      <c r="F270" s="599"/>
      <c r="G270" s="218"/>
      <c r="H270" s="67"/>
      <c r="I270" s="67"/>
    </row>
    <row r="271" spans="1:9" ht="12">
      <c r="A271" s="85"/>
      <c r="B271" s="84" t="s">
        <v>765</v>
      </c>
      <c r="C271" s="162">
        <v>853557</v>
      </c>
      <c r="D271" s="162">
        <v>853557</v>
      </c>
      <c r="E271" s="162">
        <v>853557</v>
      </c>
      <c r="F271" s="973">
        <f>SUM(E271/D271)</f>
        <v>1</v>
      </c>
      <c r="G271" s="5"/>
      <c r="H271" s="67"/>
      <c r="I271" s="67"/>
    </row>
    <row r="272" spans="1:9" ht="12">
      <c r="A272" s="85"/>
      <c r="B272" s="178" t="s">
        <v>779</v>
      </c>
      <c r="C272" s="45"/>
      <c r="D272" s="45"/>
      <c r="E272" s="45"/>
      <c r="F272" s="599"/>
      <c r="G272" s="5"/>
      <c r="H272" s="67"/>
      <c r="I272" s="67"/>
    </row>
    <row r="273" spans="1:9" ht="12">
      <c r="A273" s="85"/>
      <c r="B273" s="178" t="s">
        <v>568</v>
      </c>
      <c r="C273" s="45"/>
      <c r="D273" s="45"/>
      <c r="E273" s="45"/>
      <c r="F273" s="599"/>
      <c r="G273" s="5"/>
      <c r="H273" s="67"/>
      <c r="I273" s="67"/>
    </row>
    <row r="274" spans="1:9" ht="12.75" thickBot="1">
      <c r="A274" s="85"/>
      <c r="B274" s="109" t="s">
        <v>766</v>
      </c>
      <c r="C274" s="46"/>
      <c r="D274" s="46"/>
      <c r="E274" s="46"/>
      <c r="F274" s="974"/>
      <c r="G274" s="183"/>
      <c r="H274" s="67"/>
      <c r="I274" s="67"/>
    </row>
    <row r="275" spans="1:9" ht="12.75" thickBot="1">
      <c r="A275" s="51"/>
      <c r="B275" s="56" t="s">
        <v>742</v>
      </c>
      <c r="C275" s="81">
        <f>SUM(C271:C274)</f>
        <v>853557</v>
      </c>
      <c r="D275" s="81">
        <f>SUM(D271:D274)</f>
        <v>853557</v>
      </c>
      <c r="E275" s="81">
        <f>SUM(E271:E274)</f>
        <v>853557</v>
      </c>
      <c r="F275" s="975">
        <f>SUM(E275/D275)</f>
        <v>1</v>
      </c>
      <c r="G275" s="182"/>
      <c r="H275" s="67"/>
      <c r="I275" s="67"/>
    </row>
    <row r="276" spans="1:9" ht="12">
      <c r="A276" s="85">
        <v>3213</v>
      </c>
      <c r="B276" s="101" t="s">
        <v>927</v>
      </c>
      <c r="C276" s="98"/>
      <c r="D276" s="98"/>
      <c r="E276" s="98"/>
      <c r="F276" s="599"/>
      <c r="G276" s="31"/>
      <c r="H276" s="67"/>
      <c r="I276" s="67"/>
    </row>
    <row r="277" spans="1:9" ht="12">
      <c r="A277" s="85"/>
      <c r="B277" s="84" t="s">
        <v>555</v>
      </c>
      <c r="C277" s="45"/>
      <c r="D277" s="45"/>
      <c r="E277" s="45"/>
      <c r="F277" s="599"/>
      <c r="G277" s="5"/>
      <c r="H277" s="67"/>
      <c r="I277" s="67"/>
    </row>
    <row r="278" spans="1:9" ht="12">
      <c r="A278" s="85"/>
      <c r="B278" s="7" t="s">
        <v>792</v>
      </c>
      <c r="C278" s="45"/>
      <c r="D278" s="45"/>
      <c r="E278" s="45"/>
      <c r="F278" s="599"/>
      <c r="G278" s="5"/>
      <c r="H278" s="67"/>
      <c r="I278" s="67"/>
    </row>
    <row r="279" spans="1:9" ht="12">
      <c r="A279" s="85"/>
      <c r="B279" s="84" t="s">
        <v>765</v>
      </c>
      <c r="C279" s="162">
        <v>642850</v>
      </c>
      <c r="D279" s="162">
        <v>642850</v>
      </c>
      <c r="E279" s="162">
        <v>642850</v>
      </c>
      <c r="F279" s="973">
        <f>SUM(E279/D279)</f>
        <v>1</v>
      </c>
      <c r="G279" s="218"/>
      <c r="H279" s="67"/>
      <c r="I279" s="67"/>
    </row>
    <row r="280" spans="1:9" ht="12">
      <c r="A280" s="85"/>
      <c r="B280" s="178" t="s">
        <v>779</v>
      </c>
      <c r="C280" s="45"/>
      <c r="D280" s="45"/>
      <c r="E280" s="45"/>
      <c r="F280" s="599"/>
      <c r="G280" s="5"/>
      <c r="H280" s="67"/>
      <c r="I280" s="67"/>
    </row>
    <row r="281" spans="1:9" ht="12">
      <c r="A281" s="85"/>
      <c r="B281" s="178" t="s">
        <v>568</v>
      </c>
      <c r="C281" s="45"/>
      <c r="D281" s="45"/>
      <c r="E281" s="45"/>
      <c r="F281" s="599"/>
      <c r="G281" s="5"/>
      <c r="H281" s="67"/>
      <c r="I281" s="67"/>
    </row>
    <row r="282" spans="1:9" ht="12.75" thickBot="1">
      <c r="A282" s="85"/>
      <c r="B282" s="109" t="s">
        <v>766</v>
      </c>
      <c r="C282" s="46"/>
      <c r="D282" s="46"/>
      <c r="E282" s="46"/>
      <c r="F282" s="974"/>
      <c r="G282" s="183"/>
      <c r="H282" s="67"/>
      <c r="I282" s="67"/>
    </row>
    <row r="283" spans="1:9" ht="12.75" thickBot="1">
      <c r="A283" s="51"/>
      <c r="B283" s="56" t="s">
        <v>742</v>
      </c>
      <c r="C283" s="81">
        <f>SUM(C279:C282)</f>
        <v>642850</v>
      </c>
      <c r="D283" s="81">
        <f>SUM(D279:D282)</f>
        <v>642850</v>
      </c>
      <c r="E283" s="81">
        <f>SUM(E279:E282)</f>
        <v>642850</v>
      </c>
      <c r="F283" s="975">
        <f>SUM(E283/D283)</f>
        <v>1</v>
      </c>
      <c r="G283" s="4"/>
      <c r="H283" s="67"/>
      <c r="I283" s="67"/>
    </row>
    <row r="284" spans="1:9" ht="12">
      <c r="A284" s="85">
        <v>3214</v>
      </c>
      <c r="B284" s="101" t="s">
        <v>1060</v>
      </c>
      <c r="C284" s="98"/>
      <c r="D284" s="98"/>
      <c r="E284" s="98"/>
      <c r="F284" s="599"/>
      <c r="G284" s="31"/>
      <c r="H284" s="67"/>
      <c r="I284" s="67"/>
    </row>
    <row r="285" spans="1:9" ht="12">
      <c r="A285" s="85"/>
      <c r="B285" s="84" t="s">
        <v>555</v>
      </c>
      <c r="C285" s="45"/>
      <c r="D285" s="45"/>
      <c r="E285" s="45"/>
      <c r="F285" s="599"/>
      <c r="G285" s="5"/>
      <c r="H285" s="67"/>
      <c r="I285" s="67"/>
    </row>
    <row r="286" spans="1:9" ht="12">
      <c r="A286" s="85"/>
      <c r="B286" s="7" t="s">
        <v>792</v>
      </c>
      <c r="C286" s="45"/>
      <c r="D286" s="45"/>
      <c r="E286" s="45"/>
      <c r="F286" s="599"/>
      <c r="G286" s="5"/>
      <c r="H286" s="67"/>
      <c r="I286" s="67"/>
    </row>
    <row r="287" spans="1:9" ht="12">
      <c r="A287" s="85"/>
      <c r="B287" s="84" t="s">
        <v>765</v>
      </c>
      <c r="C287" s="162">
        <v>83782</v>
      </c>
      <c r="D287" s="162">
        <v>2000</v>
      </c>
      <c r="E287" s="162">
        <v>2000</v>
      </c>
      <c r="F287" s="973">
        <f>SUM(E287/D287)</f>
        <v>1</v>
      </c>
      <c r="G287" s="218"/>
      <c r="H287" s="67"/>
      <c r="I287" s="67"/>
    </row>
    <row r="288" spans="1:9" ht="12">
      <c r="A288" s="85"/>
      <c r="B288" s="178" t="s">
        <v>779</v>
      </c>
      <c r="C288" s="45"/>
      <c r="D288" s="45"/>
      <c r="E288" s="45"/>
      <c r="F288" s="973"/>
      <c r="G288" s="5"/>
      <c r="H288" s="67"/>
      <c r="I288" s="67"/>
    </row>
    <row r="289" spans="1:9" ht="12">
      <c r="A289" s="85"/>
      <c r="B289" s="178" t="s">
        <v>568</v>
      </c>
      <c r="C289" s="45"/>
      <c r="D289" s="45"/>
      <c r="E289" s="45"/>
      <c r="F289" s="973"/>
      <c r="G289" s="5"/>
      <c r="H289" s="67"/>
      <c r="I289" s="67"/>
    </row>
    <row r="290" spans="1:9" ht="12">
      <c r="A290" s="85"/>
      <c r="B290" s="178" t="s">
        <v>131</v>
      </c>
      <c r="C290" s="103"/>
      <c r="D290" s="103"/>
      <c r="E290" s="103"/>
      <c r="F290" s="973"/>
      <c r="G290" s="2"/>
      <c r="H290" s="67"/>
      <c r="I290" s="67"/>
    </row>
    <row r="291" spans="1:9" ht="12.75" thickBot="1">
      <c r="A291" s="85"/>
      <c r="B291" s="109" t="s">
        <v>122</v>
      </c>
      <c r="C291" s="785">
        <v>93200</v>
      </c>
      <c r="D291" s="785">
        <v>256145</v>
      </c>
      <c r="E291" s="785">
        <v>254812</v>
      </c>
      <c r="F291" s="996">
        <f>SUM(E291/D291)</f>
        <v>0.9947959163754905</v>
      </c>
      <c r="G291" s="183"/>
      <c r="H291" s="67"/>
      <c r="I291" s="67"/>
    </row>
    <row r="292" spans="1:9" ht="12.75" thickBot="1">
      <c r="A292" s="51"/>
      <c r="B292" s="56" t="s">
        <v>742</v>
      </c>
      <c r="C292" s="81">
        <f>SUM(C287:C291)</f>
        <v>176982</v>
      </c>
      <c r="D292" s="81">
        <f>SUM(D287:D291)</f>
        <v>258145</v>
      </c>
      <c r="E292" s="81">
        <f>SUM(E287:E291)</f>
        <v>256812</v>
      </c>
      <c r="F292" s="995">
        <f>SUM(E292/D292)</f>
        <v>0.9948362354490693</v>
      </c>
      <c r="G292" s="4"/>
      <c r="H292" s="67"/>
      <c r="I292" s="67"/>
    </row>
    <row r="293" spans="1:9" ht="12">
      <c r="A293" s="787">
        <v>3215</v>
      </c>
      <c r="B293" s="406" t="s">
        <v>550</v>
      </c>
      <c r="C293" s="828"/>
      <c r="D293" s="828"/>
      <c r="E293" s="828"/>
      <c r="F293" s="599"/>
      <c r="G293" s="833"/>
      <c r="H293" s="67"/>
      <c r="I293" s="67"/>
    </row>
    <row r="294" spans="1:9" ht="12">
      <c r="A294" s="787"/>
      <c r="B294" s="795" t="s">
        <v>555</v>
      </c>
      <c r="C294" s="834"/>
      <c r="D294" s="834"/>
      <c r="E294" s="834"/>
      <c r="F294" s="599"/>
      <c r="G294" s="831"/>
      <c r="H294" s="67"/>
      <c r="I294" s="67"/>
    </row>
    <row r="295" spans="1:9" ht="12">
      <c r="A295" s="787"/>
      <c r="B295" s="794" t="s">
        <v>792</v>
      </c>
      <c r="C295" s="834"/>
      <c r="D295" s="834"/>
      <c r="E295" s="834"/>
      <c r="F295" s="599"/>
      <c r="G295" s="803"/>
      <c r="H295" s="67"/>
      <c r="I295" s="67"/>
    </row>
    <row r="296" spans="1:9" ht="12">
      <c r="A296" s="787"/>
      <c r="B296" s="795" t="s">
        <v>765</v>
      </c>
      <c r="C296" s="829">
        <v>11443</v>
      </c>
      <c r="D296" s="829">
        <v>22750</v>
      </c>
      <c r="E296" s="829">
        <v>22750</v>
      </c>
      <c r="F296" s="973">
        <f>SUM(E296/D296)</f>
        <v>1</v>
      </c>
      <c r="G296" s="831"/>
      <c r="H296" s="67"/>
      <c r="I296" s="67"/>
    </row>
    <row r="297" spans="1:9" ht="12">
      <c r="A297" s="787"/>
      <c r="B297" s="835" t="s">
        <v>779</v>
      </c>
      <c r="C297" s="834"/>
      <c r="D297" s="834"/>
      <c r="E297" s="834"/>
      <c r="F297" s="599"/>
      <c r="G297" s="831"/>
      <c r="H297" s="67"/>
      <c r="I297" s="67"/>
    </row>
    <row r="298" spans="1:9" ht="12">
      <c r="A298" s="787"/>
      <c r="B298" s="835" t="s">
        <v>568</v>
      </c>
      <c r="C298" s="834"/>
      <c r="D298" s="834"/>
      <c r="E298" s="834"/>
      <c r="F298" s="599"/>
      <c r="G298" s="831"/>
      <c r="H298" s="67"/>
      <c r="I298" s="67"/>
    </row>
    <row r="299" spans="1:9" ht="12.75" thickBot="1">
      <c r="A299" s="787"/>
      <c r="B299" s="836" t="s">
        <v>766</v>
      </c>
      <c r="C299" s="837"/>
      <c r="D299" s="837"/>
      <c r="E299" s="837"/>
      <c r="F299" s="974"/>
      <c r="G299" s="838"/>
      <c r="H299" s="67"/>
      <c r="I299" s="67"/>
    </row>
    <row r="300" spans="1:9" ht="12.75" thickBot="1">
      <c r="A300" s="798"/>
      <c r="B300" s="799" t="s">
        <v>742</v>
      </c>
      <c r="C300" s="800">
        <f>SUM(C296:C299)</f>
        <v>11443</v>
      </c>
      <c r="D300" s="800">
        <f>SUM(D296:D299)</f>
        <v>22750</v>
      </c>
      <c r="E300" s="800">
        <f>SUM(E296:E299)</f>
        <v>22750</v>
      </c>
      <c r="F300" s="975">
        <f>SUM(E300/D300)</f>
        <v>1</v>
      </c>
      <c r="G300" s="830"/>
      <c r="H300" s="67"/>
      <c r="I300" s="67"/>
    </row>
    <row r="301" spans="1:9" ht="12">
      <c r="A301" s="787">
        <v>3216</v>
      </c>
      <c r="B301" s="406" t="s">
        <v>141</v>
      </c>
      <c r="C301" s="828"/>
      <c r="D301" s="828"/>
      <c r="E301" s="828"/>
      <c r="F301" s="599"/>
      <c r="G301" s="833"/>
      <c r="H301" s="67"/>
      <c r="I301" s="67"/>
    </row>
    <row r="302" spans="1:9" ht="12">
      <c r="A302" s="787"/>
      <c r="B302" s="795" t="s">
        <v>555</v>
      </c>
      <c r="C302" s="834"/>
      <c r="D302" s="834"/>
      <c r="E302" s="834"/>
      <c r="F302" s="599"/>
      <c r="G302" s="831"/>
      <c r="H302" s="67"/>
      <c r="I302" s="67"/>
    </row>
    <row r="303" spans="1:9" ht="12">
      <c r="A303" s="787"/>
      <c r="B303" s="794" t="s">
        <v>792</v>
      </c>
      <c r="C303" s="834"/>
      <c r="D303" s="834"/>
      <c r="E303" s="834"/>
      <c r="F303" s="599"/>
      <c r="G303" s="831"/>
      <c r="H303" s="67"/>
      <c r="I303" s="67"/>
    </row>
    <row r="304" spans="1:9" ht="12">
      <c r="A304" s="787"/>
      <c r="B304" s="795" t="s">
        <v>765</v>
      </c>
      <c r="C304" s="829">
        <v>312420</v>
      </c>
      <c r="D304" s="829">
        <v>340885</v>
      </c>
      <c r="E304" s="829">
        <v>340885</v>
      </c>
      <c r="F304" s="973">
        <f>SUM(E304/D304)</f>
        <v>1</v>
      </c>
      <c r="G304" s="803"/>
      <c r="H304" s="67"/>
      <c r="I304" s="67"/>
    </row>
    <row r="305" spans="1:9" ht="12">
      <c r="A305" s="787"/>
      <c r="B305" s="835" t="s">
        <v>779</v>
      </c>
      <c r="C305" s="834"/>
      <c r="D305" s="834"/>
      <c r="E305" s="834"/>
      <c r="F305" s="599"/>
      <c r="G305" s="831"/>
      <c r="H305" s="67"/>
      <c r="I305" s="67"/>
    </row>
    <row r="306" spans="1:9" ht="12">
      <c r="A306" s="787"/>
      <c r="B306" s="835" t="s">
        <v>568</v>
      </c>
      <c r="C306" s="834"/>
      <c r="D306" s="834"/>
      <c r="E306" s="834"/>
      <c r="F306" s="599"/>
      <c r="G306" s="831"/>
      <c r="H306" s="67"/>
      <c r="I306" s="67"/>
    </row>
    <row r="307" spans="1:9" ht="12.75" thickBot="1">
      <c r="A307" s="787"/>
      <c r="B307" s="836" t="s">
        <v>766</v>
      </c>
      <c r="C307" s="837"/>
      <c r="D307" s="837"/>
      <c r="E307" s="837"/>
      <c r="F307" s="974"/>
      <c r="G307" s="838"/>
      <c r="H307" s="67"/>
      <c r="I307" s="67"/>
    </row>
    <row r="308" spans="1:9" ht="12.75" thickBot="1">
      <c r="A308" s="798"/>
      <c r="B308" s="799" t="s">
        <v>742</v>
      </c>
      <c r="C308" s="800">
        <f>SUM(C304:C307)</f>
        <v>312420</v>
      </c>
      <c r="D308" s="800">
        <f>SUM(D304:D307)</f>
        <v>340885</v>
      </c>
      <c r="E308" s="800">
        <f>SUM(E304:E307)</f>
        <v>340885</v>
      </c>
      <c r="F308" s="975">
        <f>SUM(E308/D308)</f>
        <v>1</v>
      </c>
      <c r="G308" s="830"/>
      <c r="H308" s="67"/>
      <c r="I308" s="67"/>
    </row>
    <row r="309" spans="1:9" ht="12.75" thickBot="1">
      <c r="A309" s="85">
        <v>3220</v>
      </c>
      <c r="B309" s="56" t="s">
        <v>655</v>
      </c>
      <c r="C309" s="81">
        <f>SUM(C317+C321)</f>
        <v>35600</v>
      </c>
      <c r="D309" s="81">
        <f>SUM(D317+D321)</f>
        <v>121806</v>
      </c>
      <c r="E309" s="81">
        <f>SUM(E317+E321)</f>
        <v>118221</v>
      </c>
      <c r="F309" s="975">
        <f>SUM(E309/D309)</f>
        <v>0.9705679523176198</v>
      </c>
      <c r="G309" s="182"/>
      <c r="H309" s="67"/>
      <c r="I309" s="67"/>
    </row>
    <row r="310" spans="1:9" ht="12">
      <c r="A310" s="85">
        <v>3222</v>
      </c>
      <c r="B310" s="72" t="s">
        <v>577</v>
      </c>
      <c r="C310" s="98"/>
      <c r="D310" s="98"/>
      <c r="E310" s="98"/>
      <c r="F310" s="599"/>
      <c r="G310" s="31"/>
      <c r="H310" s="67"/>
      <c r="I310" s="67"/>
    </row>
    <row r="311" spans="1:9" ht="12">
      <c r="A311" s="85"/>
      <c r="B311" s="70" t="s">
        <v>555</v>
      </c>
      <c r="C311" s="88"/>
      <c r="D311" s="252">
        <v>25178</v>
      </c>
      <c r="E311" s="252">
        <v>25178</v>
      </c>
      <c r="F311" s="973">
        <f>SUM(E311/D311)</f>
        <v>1</v>
      </c>
      <c r="G311" s="4"/>
      <c r="H311" s="67"/>
      <c r="I311" s="67"/>
    </row>
    <row r="312" spans="1:9" ht="12">
      <c r="A312" s="85"/>
      <c r="B312" s="7" t="s">
        <v>792</v>
      </c>
      <c r="C312" s="45"/>
      <c r="D312" s="162">
        <v>1874</v>
      </c>
      <c r="E312" s="162">
        <v>1874</v>
      </c>
      <c r="F312" s="973">
        <f>SUM(E312/D312)</f>
        <v>1</v>
      </c>
      <c r="G312" s="5"/>
      <c r="H312" s="67"/>
      <c r="I312" s="67"/>
    </row>
    <row r="313" spans="1:9" ht="12">
      <c r="A313" s="85"/>
      <c r="B313" s="84" t="s">
        <v>765</v>
      </c>
      <c r="C313" s="162">
        <v>5600</v>
      </c>
      <c r="D313" s="162">
        <v>64754</v>
      </c>
      <c r="E313" s="162">
        <v>64754</v>
      </c>
      <c r="F313" s="973">
        <f>SUM(E313/D313)</f>
        <v>1</v>
      </c>
      <c r="G313" s="5"/>
      <c r="H313" s="67"/>
      <c r="I313" s="67"/>
    </row>
    <row r="314" spans="1:9" ht="12">
      <c r="A314" s="85"/>
      <c r="B314" s="10" t="s">
        <v>779</v>
      </c>
      <c r="C314" s="45"/>
      <c r="D314" s="45"/>
      <c r="E314" s="45"/>
      <c r="F314" s="599"/>
      <c r="G314" s="5"/>
      <c r="H314" s="67"/>
      <c r="I314" s="67"/>
    </row>
    <row r="315" spans="1:9" ht="12">
      <c r="A315" s="85"/>
      <c r="B315" s="10" t="s">
        <v>568</v>
      </c>
      <c r="C315" s="45"/>
      <c r="D315" s="45"/>
      <c r="E315" s="45"/>
      <c r="F315" s="599"/>
      <c r="G315" s="5"/>
      <c r="H315" s="67"/>
      <c r="I315" s="67"/>
    </row>
    <row r="316" spans="1:9" ht="12.75" thickBot="1">
      <c r="A316" s="85"/>
      <c r="B316" s="73" t="s">
        <v>766</v>
      </c>
      <c r="C316" s="46"/>
      <c r="D316" s="46"/>
      <c r="E316" s="46"/>
      <c r="F316" s="974"/>
      <c r="G316" s="183"/>
      <c r="H316" s="67"/>
      <c r="I316" s="67"/>
    </row>
    <row r="317" spans="1:9" ht="12.75" thickBot="1">
      <c r="A317" s="51"/>
      <c r="B317" s="56" t="s">
        <v>742</v>
      </c>
      <c r="C317" s="81">
        <f>SUM(C313:C316)</f>
        <v>5600</v>
      </c>
      <c r="D317" s="81">
        <f>SUM(D311:D316)</f>
        <v>91806</v>
      </c>
      <c r="E317" s="81">
        <f>SUM(E311:E316)</f>
        <v>91806</v>
      </c>
      <c r="F317" s="975">
        <f>SUM(E317/D317)</f>
        <v>1</v>
      </c>
      <c r="G317" s="182"/>
      <c r="H317" s="67"/>
      <c r="I317" s="67"/>
    </row>
    <row r="318" spans="1:9" ht="12">
      <c r="A318" s="85">
        <v>3223</v>
      </c>
      <c r="B318" s="101" t="s">
        <v>315</v>
      </c>
      <c r="C318" s="98"/>
      <c r="D318" s="98"/>
      <c r="E318" s="98"/>
      <c r="F318" s="599"/>
      <c r="G318" s="31"/>
      <c r="H318" s="67"/>
      <c r="I318" s="67"/>
    </row>
    <row r="319" spans="1:9" ht="12">
      <c r="A319" s="85"/>
      <c r="B319" s="70" t="s">
        <v>555</v>
      </c>
      <c r="C319" s="88"/>
      <c r="D319" s="88"/>
      <c r="E319" s="88"/>
      <c r="F319" s="599"/>
      <c r="G319" s="4"/>
      <c r="H319" s="67"/>
      <c r="I319" s="67"/>
    </row>
    <row r="320" spans="1:9" ht="12">
      <c r="A320" s="85"/>
      <c r="B320" s="7" t="s">
        <v>792</v>
      </c>
      <c r="C320" s="45"/>
      <c r="D320" s="45"/>
      <c r="E320" s="45"/>
      <c r="F320" s="599"/>
      <c r="G320" s="5"/>
      <c r="H320" s="67"/>
      <c r="I320" s="67"/>
    </row>
    <row r="321" spans="1:9" ht="12">
      <c r="A321" s="85"/>
      <c r="B321" s="84" t="s">
        <v>765</v>
      </c>
      <c r="C321" s="162">
        <v>30000</v>
      </c>
      <c r="D321" s="162">
        <v>30000</v>
      </c>
      <c r="E321" s="162">
        <v>26415</v>
      </c>
      <c r="F321" s="973">
        <f>SUM(E321/D321)</f>
        <v>0.8805</v>
      </c>
      <c r="G321" s="5"/>
      <c r="H321" s="67"/>
      <c r="I321" s="67"/>
    </row>
    <row r="322" spans="1:9" ht="12">
      <c r="A322" s="85"/>
      <c r="B322" s="10" t="s">
        <v>779</v>
      </c>
      <c r="C322" s="45"/>
      <c r="D322" s="45"/>
      <c r="E322" s="45"/>
      <c r="F322" s="599"/>
      <c r="G322" s="5"/>
      <c r="H322" s="67"/>
      <c r="I322" s="67"/>
    </row>
    <row r="323" spans="1:9" ht="12">
      <c r="A323" s="85"/>
      <c r="B323" s="10" t="s">
        <v>568</v>
      </c>
      <c r="C323" s="45"/>
      <c r="D323" s="45"/>
      <c r="E323" s="45"/>
      <c r="F323" s="599"/>
      <c r="G323" s="5"/>
      <c r="H323" s="67"/>
      <c r="I323" s="67"/>
    </row>
    <row r="324" spans="1:9" ht="12.75" thickBot="1">
      <c r="A324" s="85"/>
      <c r="B324" s="73" t="s">
        <v>766</v>
      </c>
      <c r="C324" s="46"/>
      <c r="D324" s="46"/>
      <c r="E324" s="46"/>
      <c r="F324" s="974"/>
      <c r="G324" s="183"/>
      <c r="H324" s="67"/>
      <c r="I324" s="67"/>
    </row>
    <row r="325" spans="1:9" ht="12.75" thickBot="1">
      <c r="A325" s="51"/>
      <c r="B325" s="56" t="s">
        <v>742</v>
      </c>
      <c r="C325" s="81">
        <f>SUM(C321:C324)</f>
        <v>30000</v>
      </c>
      <c r="D325" s="81">
        <f>SUM(D321:D324)</f>
        <v>30000</v>
      </c>
      <c r="E325" s="81">
        <f>SUM(E321:E324)</f>
        <v>26415</v>
      </c>
      <c r="F325" s="975">
        <f>SUM(E325/D325)</f>
        <v>0.8805</v>
      </c>
      <c r="G325" s="182"/>
      <c r="H325" s="67"/>
      <c r="I325" s="67"/>
    </row>
    <row r="326" spans="1:9" ht="12" customHeight="1" thickBot="1">
      <c r="A326" s="85">
        <v>3300</v>
      </c>
      <c r="B326" s="62" t="s">
        <v>559</v>
      </c>
      <c r="C326" s="81">
        <f>SUM(C334+C351+C360+C369+C378+C387+C396+C405+C414+C432+C441+C450+C475+C483+C491+C499+C507+C515+C523+C531+C539+C548+C556+C565+C573+C581+C589+C597+C467)</f>
        <v>217670</v>
      </c>
      <c r="D326" s="81">
        <f>SUM(D334+D351+D360+D369+D378+D387+D396+D405+D414+D432+D441+D450+D475+D483+D491+D499+D507+D515+D523+D531+D539+D548+D556+D565+D573+D581+D589+D597+D467+D423+D459+D605)</f>
        <v>366033</v>
      </c>
      <c r="E326" s="81">
        <f>SUM(E334+E351+E360+E369+E378+E387+E396+E405+E414+E432+E441+E450+E475+E483+E491+E499+E507+E515+E523+E531+E539+E548+E556+E565+E573+E581+E589+E597+E467+E423+E459+E605)</f>
        <v>455165</v>
      </c>
      <c r="F326" s="975">
        <f>SUM(E326/D326)</f>
        <v>1.2435080989965386</v>
      </c>
      <c r="G326" s="189"/>
      <c r="H326" s="67"/>
      <c r="I326" s="67"/>
    </row>
    <row r="327" spans="1:9" ht="12" customHeight="1">
      <c r="A327" s="85">
        <v>3301</v>
      </c>
      <c r="B327" s="107" t="s">
        <v>645</v>
      </c>
      <c r="C327" s="88"/>
      <c r="D327" s="88"/>
      <c r="E327" s="88"/>
      <c r="F327" s="599"/>
      <c r="G327" s="4" t="s">
        <v>708</v>
      </c>
      <c r="H327" s="67"/>
      <c r="I327" s="67"/>
    </row>
    <row r="328" spans="1:9" ht="12" customHeight="1">
      <c r="A328" s="15"/>
      <c r="B328" s="70" t="s">
        <v>555</v>
      </c>
      <c r="C328" s="45"/>
      <c r="D328" s="45"/>
      <c r="E328" s="45"/>
      <c r="F328" s="599"/>
      <c r="G328" s="181"/>
      <c r="H328" s="67"/>
      <c r="I328" s="67"/>
    </row>
    <row r="329" spans="1:9" ht="12" customHeight="1">
      <c r="A329" s="15"/>
      <c r="B329" s="7" t="s">
        <v>792</v>
      </c>
      <c r="C329" s="45"/>
      <c r="D329" s="45"/>
      <c r="E329" s="162">
        <v>36</v>
      </c>
      <c r="F329" s="599"/>
      <c r="G329" s="218"/>
      <c r="H329" s="67"/>
      <c r="I329" s="67"/>
    </row>
    <row r="330" spans="1:9" ht="12" customHeight="1">
      <c r="A330" s="85"/>
      <c r="B330" s="84" t="s">
        <v>765</v>
      </c>
      <c r="C330" s="76"/>
      <c r="D330" s="76"/>
      <c r="E330" s="76">
        <v>10517</v>
      </c>
      <c r="F330" s="599"/>
      <c r="G330" s="218"/>
      <c r="H330" s="67"/>
      <c r="I330" s="67"/>
    </row>
    <row r="331" spans="1:9" ht="12" customHeight="1">
      <c r="A331" s="15"/>
      <c r="B331" s="10" t="s">
        <v>779</v>
      </c>
      <c r="C331" s="162">
        <v>7600</v>
      </c>
      <c r="D331" s="162">
        <v>10553</v>
      </c>
      <c r="E331" s="162"/>
      <c r="F331" s="973">
        <f>SUM(E331/D331)</f>
        <v>0</v>
      </c>
      <c r="G331" s="186"/>
      <c r="H331" s="67"/>
      <c r="I331" s="67"/>
    </row>
    <row r="332" spans="1:9" ht="12" customHeight="1">
      <c r="A332" s="15"/>
      <c r="B332" s="10" t="s">
        <v>568</v>
      </c>
      <c r="C332" s="45"/>
      <c r="D332" s="45"/>
      <c r="E332" s="45"/>
      <c r="F332" s="599"/>
      <c r="G332" s="218"/>
      <c r="H332" s="67"/>
      <c r="I332" s="67"/>
    </row>
    <row r="333" spans="1:9" ht="12" customHeight="1" thickBot="1">
      <c r="A333" s="15"/>
      <c r="B333" s="73" t="s">
        <v>766</v>
      </c>
      <c r="C333" s="45"/>
      <c r="D333" s="45"/>
      <c r="E333" s="45"/>
      <c r="F333" s="974"/>
      <c r="G333" s="184"/>
      <c r="H333" s="67"/>
      <c r="I333" s="67"/>
    </row>
    <row r="334" spans="1:9" ht="12.75" thickBot="1">
      <c r="A334" s="51"/>
      <c r="B334" s="62" t="s">
        <v>742</v>
      </c>
      <c r="C334" s="81">
        <f>SUM(C328:C333)</f>
        <v>7600</v>
      </c>
      <c r="D334" s="81">
        <f>SUM(D328:D333)</f>
        <v>10553</v>
      </c>
      <c r="E334" s="81">
        <f>SUM(E328:E333)</f>
        <v>10553</v>
      </c>
      <c r="F334" s="975">
        <f>SUM(E334/D334)</f>
        <v>1</v>
      </c>
      <c r="G334" s="182"/>
      <c r="H334" s="67"/>
      <c r="I334" s="67"/>
    </row>
    <row r="335" spans="1:9" ht="12">
      <c r="A335" s="85">
        <v>3302</v>
      </c>
      <c r="B335" s="107" t="s">
        <v>1016</v>
      </c>
      <c r="C335" s="88"/>
      <c r="D335" s="88"/>
      <c r="E335" s="88"/>
      <c r="F335" s="599"/>
      <c r="G335" s="4"/>
      <c r="H335" s="67"/>
      <c r="I335" s="67"/>
    </row>
    <row r="336" spans="1:9" ht="12">
      <c r="A336" s="15"/>
      <c r="B336" s="70" t="s">
        <v>555</v>
      </c>
      <c r="C336" s="45"/>
      <c r="D336" s="45"/>
      <c r="E336" s="45"/>
      <c r="F336" s="599"/>
      <c r="G336" s="181"/>
      <c r="H336" s="67"/>
      <c r="I336" s="67"/>
    </row>
    <row r="337" spans="1:9" ht="12">
      <c r="A337" s="15"/>
      <c r="B337" s="7" t="s">
        <v>792</v>
      </c>
      <c r="C337" s="45"/>
      <c r="D337" s="45"/>
      <c r="E337" s="162"/>
      <c r="F337" s="599"/>
      <c r="G337" s="218"/>
      <c r="H337" s="67"/>
      <c r="I337" s="67"/>
    </row>
    <row r="338" spans="1:9" ht="12">
      <c r="A338" s="85"/>
      <c r="B338" s="84" t="s">
        <v>765</v>
      </c>
      <c r="C338" s="76"/>
      <c r="D338" s="76"/>
      <c r="E338" s="76">
        <v>197000</v>
      </c>
      <c r="F338" s="599"/>
      <c r="G338" s="218"/>
      <c r="H338" s="67"/>
      <c r="I338" s="67"/>
    </row>
    <row r="339" spans="1:9" ht="12">
      <c r="A339" s="15"/>
      <c r="B339" s="10" t="s">
        <v>779</v>
      </c>
      <c r="C339" s="162"/>
      <c r="D339" s="162"/>
      <c r="E339" s="162"/>
      <c r="F339" s="973"/>
      <c r="G339" s="186"/>
      <c r="H339" s="67"/>
      <c r="I339" s="67"/>
    </row>
    <row r="340" spans="1:9" ht="12">
      <c r="A340" s="15"/>
      <c r="B340" s="10" t="s">
        <v>568</v>
      </c>
      <c r="C340" s="45"/>
      <c r="D340" s="45"/>
      <c r="E340" s="45"/>
      <c r="F340" s="599"/>
      <c r="G340" s="218"/>
      <c r="H340" s="67"/>
      <c r="I340" s="67"/>
    </row>
    <row r="341" spans="1:9" ht="12.75" thickBot="1">
      <c r="A341" s="15"/>
      <c r="B341" s="73" t="s">
        <v>766</v>
      </c>
      <c r="C341" s="45"/>
      <c r="D341" s="45"/>
      <c r="E341" s="45"/>
      <c r="F341" s="974"/>
      <c r="G341" s="184"/>
      <c r="H341" s="67"/>
      <c r="I341" s="67"/>
    </row>
    <row r="342" spans="1:9" ht="12.75" thickBot="1">
      <c r="A342" s="51"/>
      <c r="B342" s="62" t="s">
        <v>742</v>
      </c>
      <c r="C342" s="81">
        <f>SUM(C336:C341)</f>
        <v>0</v>
      </c>
      <c r="D342" s="81">
        <f>SUM(D336:D341)</f>
        <v>0</v>
      </c>
      <c r="E342" s="81">
        <f>SUM(E336:E341)</f>
        <v>197000</v>
      </c>
      <c r="F342" s="975"/>
      <c r="G342" s="182"/>
      <c r="H342" s="67"/>
      <c r="I342" s="67"/>
    </row>
    <row r="343" spans="1:9" ht="12.75">
      <c r="A343" s="85">
        <v>3303</v>
      </c>
      <c r="B343" s="97" t="s">
        <v>718</v>
      </c>
      <c r="C343" s="88"/>
      <c r="D343" s="88"/>
      <c r="E343" s="88"/>
      <c r="F343" s="599"/>
      <c r="G343" s="190"/>
      <c r="H343" s="67"/>
      <c r="I343" s="67"/>
    </row>
    <row r="344" spans="1:9" ht="12" customHeight="1">
      <c r="A344" s="83"/>
      <c r="B344" s="70" t="s">
        <v>555</v>
      </c>
      <c r="C344" s="76"/>
      <c r="D344" s="76"/>
      <c r="E344" s="76"/>
      <c r="F344" s="599"/>
      <c r="G344" s="185"/>
      <c r="H344" s="67"/>
      <c r="I344" s="67"/>
    </row>
    <row r="345" spans="1:9" ht="12" customHeight="1">
      <c r="A345" s="83"/>
      <c r="B345" s="7" t="s">
        <v>792</v>
      </c>
      <c r="C345" s="76"/>
      <c r="D345" s="76"/>
      <c r="E345" s="76"/>
      <c r="F345" s="599"/>
      <c r="G345" s="185"/>
      <c r="H345" s="67"/>
      <c r="I345" s="67"/>
    </row>
    <row r="346" spans="1:9" ht="12" customHeight="1">
      <c r="A346" s="83"/>
      <c r="B346" s="84" t="s">
        <v>765</v>
      </c>
      <c r="C346" s="76">
        <v>500</v>
      </c>
      <c r="D346" s="76">
        <v>500</v>
      </c>
      <c r="E346" s="76">
        <v>500</v>
      </c>
      <c r="F346" s="973">
        <f>SUM(E346/D346)</f>
        <v>1</v>
      </c>
      <c r="G346" s="185"/>
      <c r="H346" s="67"/>
      <c r="I346" s="67"/>
    </row>
    <row r="347" spans="1:9" ht="12" customHeight="1">
      <c r="A347" s="83"/>
      <c r="B347" s="10" t="s">
        <v>779</v>
      </c>
      <c r="C347" s="252"/>
      <c r="D347" s="252"/>
      <c r="E347" s="252"/>
      <c r="F347" s="973"/>
      <c r="G347" s="462"/>
      <c r="H347" s="67"/>
      <c r="I347" s="67"/>
    </row>
    <row r="348" spans="1:9" ht="12" customHeight="1">
      <c r="A348" s="69"/>
      <c r="B348" s="10" t="s">
        <v>568</v>
      </c>
      <c r="C348" s="76"/>
      <c r="D348" s="76"/>
      <c r="E348" s="76"/>
      <c r="F348" s="973"/>
      <c r="G348" s="191"/>
      <c r="H348" s="67"/>
      <c r="I348" s="67"/>
    </row>
    <row r="349" spans="1:9" ht="12" customHeight="1">
      <c r="A349" s="69"/>
      <c r="B349" s="10" t="s">
        <v>940</v>
      </c>
      <c r="C349" s="76">
        <v>2550</v>
      </c>
      <c r="D349" s="76">
        <v>25655</v>
      </c>
      <c r="E349" s="76">
        <v>42152</v>
      </c>
      <c r="F349" s="973">
        <f>SUM(E349/D349)</f>
        <v>1.6430325472617424</v>
      </c>
      <c r="G349" s="191"/>
      <c r="H349" s="67"/>
      <c r="I349" s="67"/>
    </row>
    <row r="350" spans="1:9" ht="12" customHeight="1" thickBot="1">
      <c r="A350" s="69"/>
      <c r="B350" s="73" t="s">
        <v>766</v>
      </c>
      <c r="C350" s="76"/>
      <c r="D350" s="76"/>
      <c r="E350" s="76"/>
      <c r="F350" s="974"/>
      <c r="G350" s="30"/>
      <c r="H350" s="67"/>
      <c r="I350" s="67"/>
    </row>
    <row r="351" spans="1:9" ht="12" customHeight="1" thickBot="1">
      <c r="A351" s="51"/>
      <c r="B351" s="56" t="s">
        <v>742</v>
      </c>
      <c r="C351" s="81">
        <f>SUM(C344:C350)</f>
        <v>3050</v>
      </c>
      <c r="D351" s="81">
        <f>SUM(D344:D350)</f>
        <v>26155</v>
      </c>
      <c r="E351" s="81">
        <f>SUM(E344:E350)</f>
        <v>42652</v>
      </c>
      <c r="F351" s="975">
        <f>SUM(E351/D351)</f>
        <v>1.6307398203020456</v>
      </c>
      <c r="G351" s="121"/>
      <c r="H351" s="67"/>
      <c r="I351" s="67"/>
    </row>
    <row r="352" spans="1:9" ht="12" customHeight="1">
      <c r="A352" s="15">
        <v>3304</v>
      </c>
      <c r="B352" s="102" t="s">
        <v>719</v>
      </c>
      <c r="C352" s="88"/>
      <c r="D352" s="88"/>
      <c r="E352" s="88"/>
      <c r="F352" s="599"/>
      <c r="G352" s="190"/>
      <c r="H352" s="67"/>
      <c r="I352" s="67"/>
    </row>
    <row r="353" spans="1:9" ht="12" customHeight="1">
      <c r="A353" s="69"/>
      <c r="B353" s="70" t="s">
        <v>555</v>
      </c>
      <c r="C353" s="76"/>
      <c r="D353" s="76"/>
      <c r="E353" s="76"/>
      <c r="F353" s="599"/>
      <c r="G353" s="185"/>
      <c r="H353" s="67"/>
      <c r="I353" s="67"/>
    </row>
    <row r="354" spans="1:9" ht="12" customHeight="1">
      <c r="A354" s="69"/>
      <c r="B354" s="7" t="s">
        <v>792</v>
      </c>
      <c r="C354" s="76"/>
      <c r="D354" s="76"/>
      <c r="E354" s="76"/>
      <c r="F354" s="599"/>
      <c r="G354" s="215"/>
      <c r="H354" s="67"/>
      <c r="I354" s="67"/>
    </row>
    <row r="355" spans="1:9" ht="12" customHeight="1">
      <c r="A355" s="69"/>
      <c r="B355" s="84" t="s">
        <v>765</v>
      </c>
      <c r="C355" s="76">
        <v>402</v>
      </c>
      <c r="D355" s="76">
        <v>402</v>
      </c>
      <c r="E355" s="76">
        <v>402</v>
      </c>
      <c r="F355" s="973">
        <f>SUM(E355/D355)</f>
        <v>1</v>
      </c>
      <c r="G355" s="462"/>
      <c r="H355" s="67"/>
      <c r="I355" s="67"/>
    </row>
    <row r="356" spans="1:9" ht="12" customHeight="1">
      <c r="A356" s="69"/>
      <c r="B356" s="10" t="s">
        <v>779</v>
      </c>
      <c r="C356" s="252"/>
      <c r="D356" s="252"/>
      <c r="E356" s="252"/>
      <c r="F356" s="973"/>
      <c r="G356" s="185"/>
      <c r="H356" s="67"/>
      <c r="I356" s="67"/>
    </row>
    <row r="357" spans="1:9" ht="12" customHeight="1">
      <c r="A357" s="69"/>
      <c r="B357" s="10" t="s">
        <v>568</v>
      </c>
      <c r="C357" s="76"/>
      <c r="D357" s="76"/>
      <c r="E357" s="76"/>
      <c r="F357" s="973"/>
      <c r="G357" s="458"/>
      <c r="H357" s="67"/>
      <c r="I357" s="67"/>
    </row>
    <row r="358" spans="1:9" ht="12" customHeight="1">
      <c r="A358" s="69"/>
      <c r="B358" s="10" t="s">
        <v>940</v>
      </c>
      <c r="C358" s="76">
        <v>2300</v>
      </c>
      <c r="D358" s="76">
        <v>11252</v>
      </c>
      <c r="E358" s="76">
        <v>17965</v>
      </c>
      <c r="F358" s="973">
        <f>SUM(E358/D358)</f>
        <v>1.5966050479914682</v>
      </c>
      <c r="G358" s="458"/>
      <c r="H358" s="67"/>
      <c r="I358" s="67"/>
    </row>
    <row r="359" spans="1:9" ht="12" customHeight="1" thickBot="1">
      <c r="A359" s="69"/>
      <c r="B359" s="73" t="s">
        <v>766</v>
      </c>
      <c r="C359" s="76"/>
      <c r="D359" s="76"/>
      <c r="E359" s="76"/>
      <c r="F359" s="974"/>
      <c r="G359" s="30"/>
      <c r="H359" s="67"/>
      <c r="I359" s="67"/>
    </row>
    <row r="360" spans="1:9" ht="12" customHeight="1" thickBot="1">
      <c r="A360" s="51"/>
      <c r="B360" s="56" t="s">
        <v>742</v>
      </c>
      <c r="C360" s="81">
        <f>SUM(C353:C359)</f>
        <v>2702</v>
      </c>
      <c r="D360" s="81">
        <f>SUM(D353:D359)</f>
        <v>11654</v>
      </c>
      <c r="E360" s="81">
        <f>SUM(E353:E359)</f>
        <v>18367</v>
      </c>
      <c r="F360" s="975">
        <f>SUM(E360/D360)</f>
        <v>1.5760253990046336</v>
      </c>
      <c r="G360" s="121"/>
      <c r="H360" s="67"/>
      <c r="I360" s="67"/>
    </row>
    <row r="361" spans="1:9" ht="12" customHeight="1">
      <c r="A361" s="15">
        <v>3308</v>
      </c>
      <c r="B361" s="97" t="s">
        <v>733</v>
      </c>
      <c r="C361" s="98"/>
      <c r="D361" s="98"/>
      <c r="E361" s="98"/>
      <c r="F361" s="599"/>
      <c r="G361" s="4"/>
      <c r="H361" s="67"/>
      <c r="I361" s="67"/>
    </row>
    <row r="362" spans="1:9" ht="12" customHeight="1">
      <c r="A362" s="15"/>
      <c r="B362" s="70" t="s">
        <v>555</v>
      </c>
      <c r="C362" s="88"/>
      <c r="D362" s="88"/>
      <c r="E362" s="88"/>
      <c r="F362" s="599"/>
      <c r="G362" s="5"/>
      <c r="H362" s="67"/>
      <c r="I362" s="67"/>
    </row>
    <row r="363" spans="1:9" ht="12" customHeight="1">
      <c r="A363" s="15"/>
      <c r="B363" s="7" t="s">
        <v>792</v>
      </c>
      <c r="C363" s="45"/>
      <c r="D363" s="45"/>
      <c r="E363" s="45"/>
      <c r="F363" s="599"/>
      <c r="G363" s="462"/>
      <c r="H363" s="67"/>
      <c r="I363" s="67"/>
    </row>
    <row r="364" spans="1:9" ht="12" customHeight="1">
      <c r="A364" s="15"/>
      <c r="B364" s="84" t="s">
        <v>765</v>
      </c>
      <c r="C364" s="162">
        <v>1845</v>
      </c>
      <c r="D364" s="162">
        <v>1845</v>
      </c>
      <c r="E364" s="162">
        <v>1845</v>
      </c>
      <c r="F364" s="973">
        <f>SUM(E364/D364)</f>
        <v>1</v>
      </c>
      <c r="G364" s="215"/>
      <c r="H364" s="67"/>
      <c r="I364" s="67"/>
    </row>
    <row r="365" spans="1:9" ht="12" customHeight="1">
      <c r="A365" s="15"/>
      <c r="B365" s="10" t="s">
        <v>779</v>
      </c>
      <c r="C365" s="162"/>
      <c r="D365" s="162"/>
      <c r="E365" s="162"/>
      <c r="F365" s="973"/>
      <c r="G365" s="216"/>
      <c r="H365" s="67"/>
      <c r="I365" s="67"/>
    </row>
    <row r="366" spans="1:9" ht="12" customHeight="1">
      <c r="A366" s="15"/>
      <c r="B366" s="10" t="s">
        <v>568</v>
      </c>
      <c r="C366" s="45"/>
      <c r="D366" s="45"/>
      <c r="E366" s="45"/>
      <c r="F366" s="973"/>
      <c r="G366" s="218"/>
      <c r="H366" s="67"/>
      <c r="I366" s="67"/>
    </row>
    <row r="367" spans="1:9" ht="12" customHeight="1">
      <c r="A367" s="15"/>
      <c r="B367" s="10" t="s">
        <v>940</v>
      </c>
      <c r="C367" s="156">
        <v>25000</v>
      </c>
      <c r="D367" s="156">
        <v>84246</v>
      </c>
      <c r="E367" s="156">
        <v>123827</v>
      </c>
      <c r="F367" s="973">
        <f>SUM(E367/D367)</f>
        <v>1.4698264606034708</v>
      </c>
      <c r="G367" s="460"/>
      <c r="H367" s="67"/>
      <c r="I367" s="67"/>
    </row>
    <row r="368" spans="1:9" ht="12" customHeight="1" thickBot="1">
      <c r="A368" s="15"/>
      <c r="B368" s="73" t="s">
        <v>766</v>
      </c>
      <c r="C368" s="46"/>
      <c r="D368" s="46"/>
      <c r="E368" s="46"/>
      <c r="F368" s="974"/>
      <c r="G368" s="183"/>
      <c r="H368" s="67"/>
      <c r="I368" s="67"/>
    </row>
    <row r="369" spans="1:9" ht="12" customHeight="1" thickBot="1">
      <c r="A369" s="51"/>
      <c r="B369" s="56" t="s">
        <v>742</v>
      </c>
      <c r="C369" s="81">
        <f>SUM(C364:C368)</f>
        <v>26845</v>
      </c>
      <c r="D369" s="81">
        <f>SUM(D364:D368)</f>
        <v>86091</v>
      </c>
      <c r="E369" s="81">
        <f>SUM(E364:E368)</f>
        <v>125672</v>
      </c>
      <c r="F369" s="975">
        <f>SUM(E369/D369)</f>
        <v>1.4597576982495266</v>
      </c>
      <c r="G369" s="30"/>
      <c r="H369" s="67"/>
      <c r="I369" s="67"/>
    </row>
    <row r="370" spans="1:9" ht="12" customHeight="1">
      <c r="A370" s="15">
        <v>3309</v>
      </c>
      <c r="B370" s="97" t="s">
        <v>734</v>
      </c>
      <c r="C370" s="88"/>
      <c r="D370" s="88"/>
      <c r="E370" s="88"/>
      <c r="F370" s="599"/>
      <c r="G370" s="181"/>
      <c r="H370" s="67"/>
      <c r="I370" s="67"/>
    </row>
    <row r="371" spans="1:9" ht="12" customHeight="1">
      <c r="A371" s="69"/>
      <c r="B371" s="70" t="s">
        <v>555</v>
      </c>
      <c r="C371" s="76"/>
      <c r="D371" s="76"/>
      <c r="E371" s="76"/>
      <c r="F371" s="599"/>
      <c r="G371" s="181"/>
      <c r="H371" s="67"/>
      <c r="I371" s="67"/>
    </row>
    <row r="372" spans="1:9" ht="12" customHeight="1">
      <c r="A372" s="69"/>
      <c r="B372" s="7" t="s">
        <v>792</v>
      </c>
      <c r="C372" s="76"/>
      <c r="D372" s="76"/>
      <c r="E372" s="76"/>
      <c r="F372" s="599"/>
      <c r="G372" s="181"/>
      <c r="H372" s="67"/>
      <c r="I372" s="67"/>
    </row>
    <row r="373" spans="1:9" ht="12" customHeight="1">
      <c r="A373" s="69"/>
      <c r="B373" s="84" t="s">
        <v>765</v>
      </c>
      <c r="C373" s="76"/>
      <c r="D373" s="76"/>
      <c r="E373" s="76">
        <v>20</v>
      </c>
      <c r="F373" s="599"/>
      <c r="G373" s="462"/>
      <c r="H373" s="67"/>
      <c r="I373" s="67"/>
    </row>
    <row r="374" spans="1:9" ht="12" customHeight="1">
      <c r="A374" s="69"/>
      <c r="B374" s="10" t="s">
        <v>779</v>
      </c>
      <c r="C374" s="252"/>
      <c r="D374" s="252"/>
      <c r="E374" s="252"/>
      <c r="F374" s="599"/>
      <c r="G374" s="181"/>
      <c r="H374" s="67"/>
      <c r="I374" s="67"/>
    </row>
    <row r="375" spans="1:9" ht="12" customHeight="1">
      <c r="A375" s="69"/>
      <c r="B375" s="10" t="s">
        <v>568</v>
      </c>
      <c r="C375" s="76"/>
      <c r="D375" s="76"/>
      <c r="E375" s="76"/>
      <c r="F375" s="599"/>
      <c r="G375" s="186"/>
      <c r="H375" s="67"/>
      <c r="I375" s="67"/>
    </row>
    <row r="376" spans="1:9" ht="12" customHeight="1">
      <c r="A376" s="69"/>
      <c r="B376" s="10" t="s">
        <v>940</v>
      </c>
      <c r="C376" s="76">
        <v>5100</v>
      </c>
      <c r="D376" s="76">
        <v>22972</v>
      </c>
      <c r="E376" s="76">
        <v>35421</v>
      </c>
      <c r="F376" s="973">
        <f>SUM(E376/D376)</f>
        <v>1.5419205989900748</v>
      </c>
      <c r="G376" s="186"/>
      <c r="H376" s="67"/>
      <c r="I376" s="67"/>
    </row>
    <row r="377" spans="1:9" ht="12" customHeight="1" thickBot="1">
      <c r="A377" s="69"/>
      <c r="B377" s="73" t="s">
        <v>766</v>
      </c>
      <c r="C377" s="76"/>
      <c r="D377" s="76"/>
      <c r="E377" s="76"/>
      <c r="F377" s="974"/>
      <c r="G377" s="30"/>
      <c r="H377" s="67"/>
      <c r="I377" s="67"/>
    </row>
    <row r="378" spans="1:9" ht="12.75" customHeight="1" thickBot="1">
      <c r="A378" s="51"/>
      <c r="B378" s="56" t="s">
        <v>742</v>
      </c>
      <c r="C378" s="81">
        <f>SUM(C371:C377)</f>
        <v>5100</v>
      </c>
      <c r="D378" s="81">
        <f>SUM(D371:D377)</f>
        <v>22972</v>
      </c>
      <c r="E378" s="81">
        <f>SUM(E371:E377)</f>
        <v>35441</v>
      </c>
      <c r="F378" s="975">
        <f>SUM(E378/D378)</f>
        <v>1.542791224098903</v>
      </c>
      <c r="G378" s="182"/>
      <c r="H378" s="67"/>
      <c r="I378" s="67"/>
    </row>
    <row r="379" spans="1:9" ht="12.75" customHeight="1">
      <c r="A379" s="15">
        <v>3310</v>
      </c>
      <c r="B379" s="97" t="s">
        <v>869</v>
      </c>
      <c r="C379" s="88"/>
      <c r="D379" s="88"/>
      <c r="E379" s="88"/>
      <c r="F379" s="599"/>
      <c r="G379" s="181"/>
      <c r="H379" s="67"/>
      <c r="I379" s="67"/>
    </row>
    <row r="380" spans="1:9" ht="12.75" customHeight="1">
      <c r="A380" s="69"/>
      <c r="B380" s="70" t="s">
        <v>555</v>
      </c>
      <c r="C380" s="76"/>
      <c r="D380" s="76"/>
      <c r="E380" s="76"/>
      <c r="F380" s="599"/>
      <c r="G380" s="181"/>
      <c r="H380" s="67"/>
      <c r="I380" s="67"/>
    </row>
    <row r="381" spans="1:9" ht="12.75" customHeight="1">
      <c r="A381" s="69"/>
      <c r="B381" s="7" t="s">
        <v>792</v>
      </c>
      <c r="C381" s="76"/>
      <c r="D381" s="76"/>
      <c r="E381" s="76"/>
      <c r="F381" s="599"/>
      <c r="G381" s="181"/>
      <c r="H381" s="67"/>
      <c r="I381" s="67"/>
    </row>
    <row r="382" spans="1:9" ht="12.75" customHeight="1">
      <c r="A382" s="69"/>
      <c r="B382" s="84" t="s">
        <v>765</v>
      </c>
      <c r="C382" s="76"/>
      <c r="D382" s="76"/>
      <c r="E382" s="76"/>
      <c r="F382" s="599"/>
      <c r="G382" s="462"/>
      <c r="H382" s="67"/>
      <c r="I382" s="67"/>
    </row>
    <row r="383" spans="1:9" ht="12.75" customHeight="1">
      <c r="A383" s="69"/>
      <c r="B383" s="10" t="s">
        <v>779</v>
      </c>
      <c r="C383" s="252"/>
      <c r="D383" s="252"/>
      <c r="E383" s="252"/>
      <c r="F383" s="599"/>
      <c r="G383" s="181"/>
      <c r="H383" s="67"/>
      <c r="I383" s="67"/>
    </row>
    <row r="384" spans="1:9" ht="12.75" customHeight="1">
      <c r="A384" s="69"/>
      <c r="B384" s="10" t="s">
        <v>568</v>
      </c>
      <c r="C384" s="76"/>
      <c r="D384" s="76"/>
      <c r="E384" s="76"/>
      <c r="F384" s="599"/>
      <c r="G384" s="186"/>
      <c r="H384" s="67"/>
      <c r="I384" s="67"/>
    </row>
    <row r="385" spans="1:9" ht="12.75" customHeight="1">
      <c r="A385" s="69"/>
      <c r="B385" s="10" t="s">
        <v>940</v>
      </c>
      <c r="C385" s="76">
        <v>6000</v>
      </c>
      <c r="D385" s="76">
        <v>6000</v>
      </c>
      <c r="E385" s="76">
        <v>6000</v>
      </c>
      <c r="F385" s="973">
        <f>SUM(E385/D385)</f>
        <v>1</v>
      </c>
      <c r="G385" s="186"/>
      <c r="H385" s="67"/>
      <c r="I385" s="67"/>
    </row>
    <row r="386" spans="1:9" ht="12.75" customHeight="1" thickBot="1">
      <c r="A386" s="69"/>
      <c r="B386" s="73" t="s">
        <v>766</v>
      </c>
      <c r="C386" s="76"/>
      <c r="D386" s="76"/>
      <c r="E386" s="76"/>
      <c r="F386" s="974"/>
      <c r="G386" s="30"/>
      <c r="H386" s="67"/>
      <c r="I386" s="67"/>
    </row>
    <row r="387" spans="1:9" ht="12.75" customHeight="1" thickBot="1">
      <c r="A387" s="51"/>
      <c r="B387" s="56" t="s">
        <v>742</v>
      </c>
      <c r="C387" s="81">
        <f>SUM(C380:C386)</f>
        <v>6000</v>
      </c>
      <c r="D387" s="81">
        <f>SUM(D380:D386)</f>
        <v>6000</v>
      </c>
      <c r="E387" s="81">
        <f>SUM(E380:E386)</f>
        <v>6000</v>
      </c>
      <c r="F387" s="975">
        <f>SUM(E387/D387)</f>
        <v>1</v>
      </c>
      <c r="G387" s="182"/>
      <c r="H387" s="67"/>
      <c r="I387" s="67"/>
    </row>
    <row r="388" spans="1:9" ht="12" customHeight="1">
      <c r="A388" s="15">
        <v>3311</v>
      </c>
      <c r="B388" s="97" t="s">
        <v>621</v>
      </c>
      <c r="C388" s="88"/>
      <c r="D388" s="88"/>
      <c r="E388" s="88"/>
      <c r="F388" s="599"/>
      <c r="G388" s="181"/>
      <c r="H388" s="67"/>
      <c r="I388" s="67"/>
    </row>
    <row r="389" spans="1:9" ht="12" customHeight="1">
      <c r="A389" s="69"/>
      <c r="B389" s="70" t="s">
        <v>555</v>
      </c>
      <c r="C389" s="76"/>
      <c r="D389" s="76"/>
      <c r="E389" s="76"/>
      <c r="F389" s="599"/>
      <c r="G389" s="181"/>
      <c r="H389" s="67"/>
      <c r="I389" s="67"/>
    </row>
    <row r="390" spans="1:9" ht="12" customHeight="1">
      <c r="A390" s="69"/>
      <c r="B390" s="7" t="s">
        <v>792</v>
      </c>
      <c r="C390" s="76"/>
      <c r="D390" s="76"/>
      <c r="E390" s="76"/>
      <c r="F390" s="599"/>
      <c r="G390" s="181"/>
      <c r="H390" s="67"/>
      <c r="I390" s="67"/>
    </row>
    <row r="391" spans="1:9" ht="12" customHeight="1">
      <c r="A391" s="69"/>
      <c r="B391" s="84" t="s">
        <v>765</v>
      </c>
      <c r="C391" s="76"/>
      <c r="D391" s="76"/>
      <c r="E391" s="76"/>
      <c r="F391" s="599"/>
      <c r="G391" s="462"/>
      <c r="H391" s="67"/>
      <c r="I391" s="67"/>
    </row>
    <row r="392" spans="1:9" ht="12" customHeight="1">
      <c r="A392" s="69"/>
      <c r="B392" s="10" t="s">
        <v>779</v>
      </c>
      <c r="C392" s="252"/>
      <c r="D392" s="252"/>
      <c r="E392" s="252"/>
      <c r="F392" s="599"/>
      <c r="G392" s="181"/>
      <c r="H392" s="67"/>
      <c r="I392" s="67"/>
    </row>
    <row r="393" spans="1:9" ht="12" customHeight="1">
      <c r="A393" s="69"/>
      <c r="B393" s="10" t="s">
        <v>568</v>
      </c>
      <c r="C393" s="76"/>
      <c r="D393" s="76"/>
      <c r="E393" s="76"/>
      <c r="F393" s="599"/>
      <c r="G393" s="186"/>
      <c r="H393" s="67"/>
      <c r="I393" s="67"/>
    </row>
    <row r="394" spans="1:9" ht="12" customHeight="1">
      <c r="A394" s="69"/>
      <c r="B394" s="10" t="s">
        <v>940</v>
      </c>
      <c r="C394" s="76">
        <v>25000</v>
      </c>
      <c r="D394" s="76">
        <v>25000</v>
      </c>
      <c r="E394" s="76">
        <v>25000</v>
      </c>
      <c r="F394" s="973">
        <f>SUM(E394/D394)</f>
        <v>1</v>
      </c>
      <c r="G394" s="186"/>
      <c r="H394" s="67"/>
      <c r="I394" s="67"/>
    </row>
    <row r="395" spans="1:9" ht="12" customHeight="1" thickBot="1">
      <c r="A395" s="69"/>
      <c r="B395" s="73" t="s">
        <v>766</v>
      </c>
      <c r="C395" s="76"/>
      <c r="D395" s="76"/>
      <c r="E395" s="76"/>
      <c r="F395" s="974"/>
      <c r="G395" s="30"/>
      <c r="H395" s="67"/>
      <c r="I395" s="67"/>
    </row>
    <row r="396" spans="1:9" ht="12.75" thickBot="1">
      <c r="A396" s="51"/>
      <c r="B396" s="56" t="s">
        <v>742</v>
      </c>
      <c r="C396" s="81">
        <f>SUM(C389:C395)</f>
        <v>25000</v>
      </c>
      <c r="D396" s="81">
        <f>SUM(D389:D395)</f>
        <v>25000</v>
      </c>
      <c r="E396" s="81">
        <f>SUM(E389:E395)</f>
        <v>25000</v>
      </c>
      <c r="F396" s="975">
        <f>SUM(E396/D396)</f>
        <v>1</v>
      </c>
      <c r="G396" s="182"/>
      <c r="H396" s="67"/>
      <c r="I396" s="67"/>
    </row>
    <row r="397" spans="1:9" ht="12">
      <c r="A397" s="68">
        <v>3314</v>
      </c>
      <c r="B397" s="97" t="s">
        <v>622</v>
      </c>
      <c r="C397" s="88"/>
      <c r="D397" s="88"/>
      <c r="E397" s="88"/>
      <c r="F397" s="599"/>
      <c r="G397" s="181"/>
      <c r="H397" s="67"/>
      <c r="I397" s="67"/>
    </row>
    <row r="398" spans="1:9" ht="12" customHeight="1">
      <c r="A398" s="69"/>
      <c r="B398" s="70" t="s">
        <v>555</v>
      </c>
      <c r="C398" s="76"/>
      <c r="D398" s="76"/>
      <c r="E398" s="76"/>
      <c r="F398" s="599"/>
      <c r="G398" s="181"/>
      <c r="H398" s="67"/>
      <c r="I398" s="67"/>
    </row>
    <row r="399" spans="1:9" ht="12" customHeight="1">
      <c r="A399" s="69"/>
      <c r="B399" s="7" t="s">
        <v>792</v>
      </c>
      <c r="C399" s="76"/>
      <c r="D399" s="76"/>
      <c r="E399" s="76"/>
      <c r="F399" s="599"/>
      <c r="G399" s="462"/>
      <c r="H399" s="67"/>
      <c r="I399" s="67"/>
    </row>
    <row r="400" spans="1:9" ht="12" customHeight="1">
      <c r="A400" s="69"/>
      <c r="B400" s="84" t="s">
        <v>765</v>
      </c>
      <c r="C400" s="76">
        <v>700</v>
      </c>
      <c r="D400" s="76">
        <v>700</v>
      </c>
      <c r="E400" s="76">
        <v>700</v>
      </c>
      <c r="F400" s="973">
        <f>SUM(E400/D400)</f>
        <v>1</v>
      </c>
      <c r="G400" s="181"/>
      <c r="H400" s="67"/>
      <c r="I400" s="67"/>
    </row>
    <row r="401" spans="1:9" ht="12" customHeight="1">
      <c r="A401" s="69"/>
      <c r="B401" s="10" t="s">
        <v>779</v>
      </c>
      <c r="C401" s="252"/>
      <c r="D401" s="252"/>
      <c r="E401" s="252"/>
      <c r="F401" s="973"/>
      <c r="G401" s="181"/>
      <c r="H401" s="67"/>
      <c r="I401" s="67"/>
    </row>
    <row r="402" spans="1:9" ht="12" customHeight="1">
      <c r="A402" s="69"/>
      <c r="B402" s="10" t="s">
        <v>568</v>
      </c>
      <c r="C402" s="76"/>
      <c r="D402" s="76"/>
      <c r="E402" s="76"/>
      <c r="F402" s="973"/>
      <c r="G402" s="186"/>
      <c r="H402" s="67"/>
      <c r="I402" s="67"/>
    </row>
    <row r="403" spans="1:9" ht="12" customHeight="1">
      <c r="A403" s="69"/>
      <c r="B403" s="10" t="s">
        <v>940</v>
      </c>
      <c r="C403" s="76">
        <v>13000</v>
      </c>
      <c r="D403" s="76">
        <v>13000</v>
      </c>
      <c r="E403" s="76">
        <v>13000</v>
      </c>
      <c r="F403" s="973">
        <f>SUM(E403/D403)</f>
        <v>1</v>
      </c>
      <c r="G403" s="186"/>
      <c r="H403" s="67"/>
      <c r="I403" s="67"/>
    </row>
    <row r="404" spans="1:9" ht="12" customHeight="1" thickBot="1">
      <c r="A404" s="69"/>
      <c r="B404" s="73" t="s">
        <v>766</v>
      </c>
      <c r="C404" s="76"/>
      <c r="D404" s="76"/>
      <c r="E404" s="76"/>
      <c r="F404" s="974"/>
      <c r="G404" s="30"/>
      <c r="H404" s="67"/>
      <c r="I404" s="67"/>
    </row>
    <row r="405" spans="1:9" ht="12" customHeight="1" thickBot="1">
      <c r="A405" s="51"/>
      <c r="B405" s="56" t="s">
        <v>742</v>
      </c>
      <c r="C405" s="81">
        <f>SUM(C398:C404)</f>
        <v>13700</v>
      </c>
      <c r="D405" s="81">
        <f>SUM(D398:D404)</f>
        <v>13700</v>
      </c>
      <c r="E405" s="81">
        <f>SUM(E398:E404)</f>
        <v>13700</v>
      </c>
      <c r="F405" s="975">
        <f>SUM(E405/D405)</f>
        <v>1</v>
      </c>
      <c r="G405" s="182"/>
      <c r="H405" s="67"/>
      <c r="I405" s="67"/>
    </row>
    <row r="406" spans="1:9" ht="12" customHeight="1">
      <c r="A406" s="15">
        <v>3315</v>
      </c>
      <c r="B406" s="102" t="s">
        <v>623</v>
      </c>
      <c r="C406" s="88"/>
      <c r="D406" s="88"/>
      <c r="E406" s="88"/>
      <c r="F406" s="599"/>
      <c r="G406" s="181"/>
      <c r="H406" s="67"/>
      <c r="I406" s="67"/>
    </row>
    <row r="407" spans="1:9" ht="12" customHeight="1">
      <c r="A407" s="69"/>
      <c r="B407" s="70" t="s">
        <v>555</v>
      </c>
      <c r="C407" s="76"/>
      <c r="D407" s="76"/>
      <c r="E407" s="76"/>
      <c r="F407" s="599"/>
      <c r="G407" s="181"/>
      <c r="H407" s="67"/>
      <c r="I407" s="67"/>
    </row>
    <row r="408" spans="1:9" ht="12" customHeight="1">
      <c r="A408" s="69"/>
      <c r="B408" s="7" t="s">
        <v>792</v>
      </c>
      <c r="C408" s="76"/>
      <c r="D408" s="76"/>
      <c r="E408" s="76"/>
      <c r="F408" s="599"/>
      <c r="G408" s="462"/>
      <c r="H408" s="67"/>
      <c r="I408" s="67"/>
    </row>
    <row r="409" spans="1:9" ht="12" customHeight="1">
      <c r="A409" s="69"/>
      <c r="B409" s="84" t="s">
        <v>765</v>
      </c>
      <c r="C409" s="76">
        <v>435</v>
      </c>
      <c r="D409" s="76">
        <v>435</v>
      </c>
      <c r="E409" s="76">
        <v>435</v>
      </c>
      <c r="F409" s="973">
        <f>SUM(E409/D409)</f>
        <v>1</v>
      </c>
      <c r="G409" s="181"/>
      <c r="H409" s="67"/>
      <c r="I409" s="67"/>
    </row>
    <row r="410" spans="1:9" ht="12" customHeight="1">
      <c r="A410" s="69"/>
      <c r="B410" s="10" t="s">
        <v>779</v>
      </c>
      <c r="C410" s="252"/>
      <c r="D410" s="252"/>
      <c r="E410" s="252"/>
      <c r="F410" s="973"/>
      <c r="G410" s="181"/>
      <c r="H410" s="67"/>
      <c r="I410" s="67"/>
    </row>
    <row r="411" spans="1:9" ht="12" customHeight="1">
      <c r="A411" s="69"/>
      <c r="B411" s="10" t="s">
        <v>568</v>
      </c>
      <c r="C411" s="76"/>
      <c r="D411" s="76"/>
      <c r="E411" s="76"/>
      <c r="F411" s="973"/>
      <c r="G411" s="186"/>
      <c r="H411" s="67"/>
      <c r="I411" s="67"/>
    </row>
    <row r="412" spans="1:9" ht="12" customHeight="1">
      <c r="A412" s="69"/>
      <c r="B412" s="10" t="s">
        <v>940</v>
      </c>
      <c r="C412" s="76">
        <v>13000</v>
      </c>
      <c r="D412" s="76">
        <v>7301</v>
      </c>
      <c r="E412" s="76">
        <v>7518</v>
      </c>
      <c r="F412" s="973">
        <f>SUM(E412/D412)</f>
        <v>1.0297219558964525</v>
      </c>
      <c r="G412" s="186"/>
      <c r="H412" s="67"/>
      <c r="I412" s="67"/>
    </row>
    <row r="413" spans="1:9" ht="12" customHeight="1" thickBot="1">
      <c r="A413" s="69"/>
      <c r="B413" s="73" t="s">
        <v>766</v>
      </c>
      <c r="C413" s="76"/>
      <c r="D413" s="76"/>
      <c r="E413" s="76"/>
      <c r="F413" s="974"/>
      <c r="G413" s="183"/>
      <c r="H413" s="67"/>
      <c r="I413" s="67"/>
    </row>
    <row r="414" spans="1:9" ht="12" customHeight="1" thickBot="1">
      <c r="A414" s="51"/>
      <c r="B414" s="56" t="s">
        <v>742</v>
      </c>
      <c r="C414" s="81">
        <f>SUM(C407:C413)</f>
        <v>13435</v>
      </c>
      <c r="D414" s="81">
        <f>SUM(D407:D413)</f>
        <v>7736</v>
      </c>
      <c r="E414" s="81">
        <f>SUM(E407:E413)</f>
        <v>7953</v>
      </c>
      <c r="F414" s="975">
        <f>SUM(E414/D414)</f>
        <v>1.0280506721820062</v>
      </c>
      <c r="G414" s="182"/>
      <c r="H414" s="67"/>
      <c r="I414" s="67"/>
    </row>
    <row r="415" spans="1:9" ht="12" customHeight="1">
      <c r="A415" s="15">
        <v>3316</v>
      </c>
      <c r="B415" s="102" t="s">
        <v>90</v>
      </c>
      <c r="C415" s="88"/>
      <c r="D415" s="88"/>
      <c r="E415" s="88"/>
      <c r="F415" s="599"/>
      <c r="G415" s="181"/>
      <c r="H415" s="67"/>
      <c r="I415" s="67"/>
    </row>
    <row r="416" spans="1:9" ht="12" customHeight="1">
      <c r="A416" s="69"/>
      <c r="B416" s="70" t="s">
        <v>555</v>
      </c>
      <c r="C416" s="76"/>
      <c r="D416" s="76"/>
      <c r="E416" s="76"/>
      <c r="F416" s="599"/>
      <c r="G416" s="181"/>
      <c r="H416" s="67"/>
      <c r="I416" s="67"/>
    </row>
    <row r="417" spans="1:9" ht="12" customHeight="1">
      <c r="A417" s="69"/>
      <c r="B417" s="7" t="s">
        <v>792</v>
      </c>
      <c r="C417" s="76"/>
      <c r="D417" s="76"/>
      <c r="E417" s="76"/>
      <c r="F417" s="599"/>
      <c r="G417" s="462"/>
      <c r="H417" s="67"/>
      <c r="I417" s="67"/>
    </row>
    <row r="418" spans="1:9" ht="12" customHeight="1">
      <c r="A418" s="69"/>
      <c r="B418" s="84" t="s">
        <v>765</v>
      </c>
      <c r="C418" s="76"/>
      <c r="D418" s="76"/>
      <c r="E418" s="76">
        <v>15</v>
      </c>
      <c r="F418" s="599"/>
      <c r="G418" s="181"/>
      <c r="H418" s="67"/>
      <c r="I418" s="67"/>
    </row>
    <row r="419" spans="1:9" ht="12" customHeight="1">
      <c r="A419" s="69"/>
      <c r="B419" s="10" t="s">
        <v>779</v>
      </c>
      <c r="C419" s="252"/>
      <c r="D419" s="252"/>
      <c r="E419" s="252"/>
      <c r="F419" s="599"/>
      <c r="G419" s="181"/>
      <c r="H419" s="67"/>
      <c r="I419" s="67"/>
    </row>
    <row r="420" spans="1:9" ht="12" customHeight="1">
      <c r="A420" s="69"/>
      <c r="B420" s="10" t="s">
        <v>568</v>
      </c>
      <c r="C420" s="76"/>
      <c r="D420" s="76"/>
      <c r="E420" s="76"/>
      <c r="F420" s="599"/>
      <c r="G420" s="186"/>
      <c r="H420" s="67"/>
      <c r="I420" s="67"/>
    </row>
    <row r="421" spans="1:9" ht="12" customHeight="1">
      <c r="A421" s="69"/>
      <c r="B421" s="10" t="s">
        <v>940</v>
      </c>
      <c r="C421" s="76"/>
      <c r="D421" s="76">
        <v>113</v>
      </c>
      <c r="E421" s="76">
        <v>283</v>
      </c>
      <c r="F421" s="973">
        <f>SUM(E421/D421)</f>
        <v>2.504424778761062</v>
      </c>
      <c r="G421" s="186"/>
      <c r="H421" s="67"/>
      <c r="I421" s="67"/>
    </row>
    <row r="422" spans="1:9" ht="12" customHeight="1" thickBot="1">
      <c r="A422" s="69"/>
      <c r="B422" s="73" t="s">
        <v>766</v>
      </c>
      <c r="C422" s="76"/>
      <c r="D422" s="76"/>
      <c r="E422" s="76"/>
      <c r="F422" s="974"/>
      <c r="G422" s="183"/>
      <c r="H422" s="67"/>
      <c r="I422" s="67"/>
    </row>
    <row r="423" spans="1:9" ht="12" customHeight="1" thickBot="1">
      <c r="A423" s="51"/>
      <c r="B423" s="56" t="s">
        <v>742</v>
      </c>
      <c r="C423" s="81">
        <f>SUM(C416:C422)</f>
        <v>0</v>
      </c>
      <c r="D423" s="81">
        <f>SUM(D416:D422)</f>
        <v>113</v>
      </c>
      <c r="E423" s="81">
        <f>SUM(E416:E422)</f>
        <v>298</v>
      </c>
      <c r="F423" s="975">
        <f>SUM(E423/D423)</f>
        <v>2.6371681415929205</v>
      </c>
      <c r="G423" s="182"/>
      <c r="H423" s="67"/>
      <c r="I423" s="67"/>
    </row>
    <row r="424" spans="1:9" ht="12" customHeight="1">
      <c r="A424" s="15">
        <v>3318</v>
      </c>
      <c r="B424" s="102" t="s">
        <v>624</v>
      </c>
      <c r="C424" s="88"/>
      <c r="D424" s="88"/>
      <c r="E424" s="88"/>
      <c r="F424" s="599"/>
      <c r="G424" s="181"/>
      <c r="H424" s="67"/>
      <c r="I424" s="67"/>
    </row>
    <row r="425" spans="1:9" ht="12" customHeight="1">
      <c r="A425" s="69"/>
      <c r="B425" s="70" t="s">
        <v>555</v>
      </c>
      <c r="C425" s="76"/>
      <c r="D425" s="76"/>
      <c r="E425" s="76"/>
      <c r="F425" s="599"/>
      <c r="G425" s="181"/>
      <c r="H425" s="67"/>
      <c r="I425" s="67"/>
    </row>
    <row r="426" spans="1:9" ht="12" customHeight="1">
      <c r="A426" s="69"/>
      <c r="B426" s="7" t="s">
        <v>792</v>
      </c>
      <c r="C426" s="76"/>
      <c r="D426" s="76"/>
      <c r="E426" s="76"/>
      <c r="F426" s="599"/>
      <c r="G426" s="181"/>
      <c r="H426" s="67"/>
      <c r="I426" s="67"/>
    </row>
    <row r="427" spans="1:9" ht="12" customHeight="1">
      <c r="A427" s="69"/>
      <c r="B427" s="84" t="s">
        <v>765</v>
      </c>
      <c r="C427" s="76"/>
      <c r="D427" s="76"/>
      <c r="E427" s="76"/>
      <c r="F427" s="599"/>
      <c r="G427" s="462"/>
      <c r="H427" s="67"/>
      <c r="I427" s="67"/>
    </row>
    <row r="428" spans="1:9" ht="12" customHeight="1">
      <c r="A428" s="69"/>
      <c r="B428" s="10" t="s">
        <v>779</v>
      </c>
      <c r="C428" s="252"/>
      <c r="D428" s="252"/>
      <c r="E428" s="252"/>
      <c r="F428" s="599"/>
      <c r="G428" s="181"/>
      <c r="H428" s="67"/>
      <c r="I428" s="67"/>
    </row>
    <row r="429" spans="1:9" ht="12" customHeight="1">
      <c r="A429" s="69"/>
      <c r="B429" s="10" t="s">
        <v>568</v>
      </c>
      <c r="C429" s="76"/>
      <c r="D429" s="76"/>
      <c r="E429" s="76"/>
      <c r="F429" s="599"/>
      <c r="G429" s="186"/>
      <c r="H429" s="67"/>
      <c r="I429" s="67"/>
    </row>
    <row r="430" spans="1:9" ht="12" customHeight="1">
      <c r="A430" s="69"/>
      <c r="B430" s="10" t="s">
        <v>940</v>
      </c>
      <c r="C430" s="76">
        <v>2200</v>
      </c>
      <c r="D430" s="76">
        <v>8502</v>
      </c>
      <c r="E430" s="76">
        <v>12622</v>
      </c>
      <c r="F430" s="973">
        <f>SUM(E430/D430)</f>
        <v>1.4845918607386497</v>
      </c>
      <c r="G430" s="186"/>
      <c r="H430" s="67"/>
      <c r="I430" s="67"/>
    </row>
    <row r="431" spans="1:9" ht="12" customHeight="1" thickBot="1">
      <c r="A431" s="69"/>
      <c r="B431" s="73" t="s">
        <v>766</v>
      </c>
      <c r="C431" s="76"/>
      <c r="D431" s="76"/>
      <c r="E431" s="76"/>
      <c r="F431" s="974"/>
      <c r="G431" s="30"/>
      <c r="H431" s="67"/>
      <c r="I431" s="67"/>
    </row>
    <row r="432" spans="1:9" ht="12" customHeight="1" thickBot="1">
      <c r="A432" s="51"/>
      <c r="B432" s="56" t="s">
        <v>742</v>
      </c>
      <c r="C432" s="81">
        <f>SUM(C425:C431)</f>
        <v>2200</v>
      </c>
      <c r="D432" s="81">
        <f>SUM(D425:D431)</f>
        <v>8502</v>
      </c>
      <c r="E432" s="81">
        <f>SUM(E425:E431)</f>
        <v>12622</v>
      </c>
      <c r="F432" s="975">
        <f>SUM(E432/D432)</f>
        <v>1.4845918607386497</v>
      </c>
      <c r="G432" s="182"/>
      <c r="H432" s="67"/>
      <c r="I432" s="67"/>
    </row>
    <row r="433" spans="1:9" ht="12" customHeight="1">
      <c r="A433" s="15">
        <v>3320</v>
      </c>
      <c r="B433" s="97" t="s">
        <v>675</v>
      </c>
      <c r="C433" s="98"/>
      <c r="D433" s="98"/>
      <c r="E433" s="98"/>
      <c r="F433" s="599"/>
      <c r="G433" s="181"/>
      <c r="H433" s="67"/>
      <c r="I433" s="67"/>
    </row>
    <row r="434" spans="1:9" ht="12" customHeight="1">
      <c r="A434" s="69"/>
      <c r="B434" s="70" t="s">
        <v>555</v>
      </c>
      <c r="C434" s="76"/>
      <c r="D434" s="76"/>
      <c r="E434" s="76"/>
      <c r="F434" s="599"/>
      <c r="G434" s="181"/>
      <c r="H434" s="67"/>
      <c r="I434" s="67"/>
    </row>
    <row r="435" spans="1:9" ht="12" customHeight="1">
      <c r="A435" s="69"/>
      <c r="B435" s="7" t="s">
        <v>792</v>
      </c>
      <c r="C435" s="76"/>
      <c r="D435" s="76"/>
      <c r="E435" s="76"/>
      <c r="F435" s="599"/>
      <c r="G435" s="181"/>
      <c r="H435" s="67"/>
      <c r="I435" s="67"/>
    </row>
    <row r="436" spans="1:9" ht="12" customHeight="1">
      <c r="A436" s="69"/>
      <c r="B436" s="84" t="s">
        <v>765</v>
      </c>
      <c r="C436" s="76"/>
      <c r="D436" s="76"/>
      <c r="E436" s="76"/>
      <c r="F436" s="599"/>
      <c r="G436" s="462"/>
      <c r="H436" s="67"/>
      <c r="I436" s="67"/>
    </row>
    <row r="437" spans="1:9" ht="12" customHeight="1">
      <c r="A437" s="69"/>
      <c r="B437" s="10" t="s">
        <v>779</v>
      </c>
      <c r="C437" s="252"/>
      <c r="D437" s="252"/>
      <c r="E437" s="252"/>
      <c r="F437" s="599"/>
      <c r="G437" s="181"/>
      <c r="H437" s="67"/>
      <c r="I437" s="67"/>
    </row>
    <row r="438" spans="1:9" ht="12" customHeight="1">
      <c r="A438" s="69"/>
      <c r="B438" s="10" t="s">
        <v>568</v>
      </c>
      <c r="C438" s="76"/>
      <c r="D438" s="76"/>
      <c r="E438" s="76"/>
      <c r="F438" s="599"/>
      <c r="G438" s="186"/>
      <c r="H438" s="67"/>
      <c r="I438" s="67"/>
    </row>
    <row r="439" spans="1:9" ht="12" customHeight="1">
      <c r="A439" s="69"/>
      <c r="B439" s="10" t="s">
        <v>940</v>
      </c>
      <c r="C439" s="76">
        <v>1114</v>
      </c>
      <c r="D439" s="76">
        <v>1114</v>
      </c>
      <c r="E439" s="76">
        <v>4975</v>
      </c>
      <c r="F439" s="973">
        <f>SUM(E439/D439)</f>
        <v>4.4658886894075405</v>
      </c>
      <c r="G439" s="186"/>
      <c r="H439" s="67"/>
      <c r="I439" s="67"/>
    </row>
    <row r="440" spans="1:9" ht="12" customHeight="1" thickBot="1">
      <c r="A440" s="69"/>
      <c r="B440" s="73" t="s">
        <v>766</v>
      </c>
      <c r="C440" s="76"/>
      <c r="D440" s="76"/>
      <c r="E440" s="76"/>
      <c r="F440" s="974"/>
      <c r="G440" s="30"/>
      <c r="H440" s="67"/>
      <c r="I440" s="67"/>
    </row>
    <row r="441" spans="1:9" ht="12" customHeight="1" thickBot="1">
      <c r="A441" s="51"/>
      <c r="B441" s="56" t="s">
        <v>742</v>
      </c>
      <c r="C441" s="81">
        <f>SUM(C434:C440)</f>
        <v>1114</v>
      </c>
      <c r="D441" s="81">
        <f>SUM(D434:D440)</f>
        <v>1114</v>
      </c>
      <c r="E441" s="81">
        <f>SUM(E434:E440)</f>
        <v>4975</v>
      </c>
      <c r="F441" s="975">
        <f>SUM(E441/D441)</f>
        <v>4.4658886894075405</v>
      </c>
      <c r="G441" s="182"/>
      <c r="H441" s="67"/>
      <c r="I441" s="67"/>
    </row>
    <row r="442" spans="1:9" ht="12" customHeight="1">
      <c r="A442" s="15">
        <v>3322</v>
      </c>
      <c r="B442" s="97" t="s">
        <v>625</v>
      </c>
      <c r="C442" s="88"/>
      <c r="D442" s="88"/>
      <c r="E442" s="88"/>
      <c r="F442" s="599"/>
      <c r="G442" s="181"/>
      <c r="H442" s="67"/>
      <c r="I442" s="67"/>
    </row>
    <row r="443" spans="1:9" ht="12" customHeight="1">
      <c r="A443" s="69"/>
      <c r="B443" s="70" t="s">
        <v>555</v>
      </c>
      <c r="C443" s="76"/>
      <c r="D443" s="76"/>
      <c r="E443" s="76"/>
      <c r="F443" s="599"/>
      <c r="G443" s="181"/>
      <c r="H443" s="67"/>
      <c r="I443" s="67"/>
    </row>
    <row r="444" spans="1:9" ht="12" customHeight="1">
      <c r="A444" s="69"/>
      <c r="B444" s="7" t="s">
        <v>792</v>
      </c>
      <c r="C444" s="76"/>
      <c r="D444" s="76"/>
      <c r="E444" s="76"/>
      <c r="F444" s="599"/>
      <c r="G444" s="462"/>
      <c r="H444" s="67"/>
      <c r="I444" s="67"/>
    </row>
    <row r="445" spans="1:9" ht="12" customHeight="1">
      <c r="A445" s="69"/>
      <c r="B445" s="84" t="s">
        <v>765</v>
      </c>
      <c r="C445" s="76">
        <v>100</v>
      </c>
      <c r="D445" s="76">
        <v>100</v>
      </c>
      <c r="E445" s="76">
        <v>100</v>
      </c>
      <c r="F445" s="973">
        <f>SUM(E445/D445)</f>
        <v>1</v>
      </c>
      <c r="G445" s="181"/>
      <c r="H445" s="67"/>
      <c r="I445" s="67"/>
    </row>
    <row r="446" spans="1:9" ht="12" customHeight="1">
      <c r="A446" s="69"/>
      <c r="B446" s="10" t="s">
        <v>779</v>
      </c>
      <c r="C446" s="252"/>
      <c r="D446" s="252"/>
      <c r="E446" s="252"/>
      <c r="F446" s="599"/>
      <c r="G446" s="181"/>
      <c r="H446" s="67"/>
      <c r="I446" s="67"/>
    </row>
    <row r="447" spans="1:9" ht="12" customHeight="1">
      <c r="A447" s="69"/>
      <c r="B447" s="10" t="s">
        <v>568</v>
      </c>
      <c r="C447" s="76"/>
      <c r="D447" s="76"/>
      <c r="E447" s="76"/>
      <c r="F447" s="599"/>
      <c r="G447" s="186"/>
      <c r="H447" s="67"/>
      <c r="I447" s="67"/>
    </row>
    <row r="448" spans="1:9" ht="12" customHeight="1">
      <c r="A448" s="69"/>
      <c r="B448" s="10" t="s">
        <v>940</v>
      </c>
      <c r="C448" s="76">
        <v>6400</v>
      </c>
      <c r="D448" s="76">
        <v>6400</v>
      </c>
      <c r="E448" s="76">
        <v>6400</v>
      </c>
      <c r="F448" s="599">
        <f>SUM(E448/D448)</f>
        <v>1</v>
      </c>
      <c r="G448" s="218"/>
      <c r="H448" s="67"/>
      <c r="I448" s="67"/>
    </row>
    <row r="449" spans="1:9" ht="12" customHeight="1" thickBot="1">
      <c r="A449" s="69"/>
      <c r="B449" s="73" t="s">
        <v>766</v>
      </c>
      <c r="C449" s="76"/>
      <c r="D449" s="76"/>
      <c r="E449" s="76"/>
      <c r="F449" s="974"/>
      <c r="G449" s="459"/>
      <c r="H449" s="67"/>
      <c r="I449" s="67"/>
    </row>
    <row r="450" spans="1:9" ht="12" customHeight="1" thickBot="1">
      <c r="A450" s="51"/>
      <c r="B450" s="56" t="s">
        <v>742</v>
      </c>
      <c r="C450" s="81">
        <f>SUM(C443:C449)</f>
        <v>6500</v>
      </c>
      <c r="D450" s="81">
        <f>SUM(D443:D449)</f>
        <v>6500</v>
      </c>
      <c r="E450" s="81">
        <f>SUM(E443:E449)</f>
        <v>6500</v>
      </c>
      <c r="F450" s="997">
        <f>SUM(E450/D450)</f>
        <v>1</v>
      </c>
      <c r="G450" s="182"/>
      <c r="H450" s="67"/>
      <c r="I450" s="67"/>
    </row>
    <row r="451" spans="1:9" ht="12" customHeight="1">
      <c r="A451" s="171">
        <v>3323</v>
      </c>
      <c r="B451" s="893" t="s">
        <v>1014</v>
      </c>
      <c r="C451" s="88"/>
      <c r="D451" s="88"/>
      <c r="E451" s="88"/>
      <c r="F451" s="599"/>
      <c r="G451" s="181"/>
      <c r="H451" s="67"/>
      <c r="I451" s="67"/>
    </row>
    <row r="452" spans="1:9" ht="12" customHeight="1">
      <c r="A452" s="69"/>
      <c r="B452" s="70" t="s">
        <v>555</v>
      </c>
      <c r="C452" s="76"/>
      <c r="D452" s="76"/>
      <c r="E452" s="76"/>
      <c r="F452" s="599"/>
      <c r="G452" s="181"/>
      <c r="H452" s="67"/>
      <c r="I452" s="67"/>
    </row>
    <row r="453" spans="1:9" ht="12" customHeight="1">
      <c r="A453" s="69"/>
      <c r="B453" s="7" t="s">
        <v>792</v>
      </c>
      <c r="C453" s="76"/>
      <c r="D453" s="76"/>
      <c r="E453" s="76"/>
      <c r="F453" s="599"/>
      <c r="G453" s="462"/>
      <c r="H453" s="67"/>
      <c r="I453" s="67"/>
    </row>
    <row r="454" spans="1:9" ht="12" customHeight="1">
      <c r="A454" s="69"/>
      <c r="B454" s="84" t="s">
        <v>765</v>
      </c>
      <c r="C454" s="76"/>
      <c r="D454" s="76"/>
      <c r="E454" s="76"/>
      <c r="F454" s="599"/>
      <c r="G454" s="181"/>
      <c r="H454" s="67"/>
      <c r="I454" s="67"/>
    </row>
    <row r="455" spans="1:9" ht="12" customHeight="1">
      <c r="A455" s="69"/>
      <c r="B455" s="10" t="s">
        <v>779</v>
      </c>
      <c r="C455" s="252"/>
      <c r="D455" s="252"/>
      <c r="E455" s="252"/>
      <c r="F455" s="599"/>
      <c r="G455" s="181"/>
      <c r="H455" s="67"/>
      <c r="I455" s="67"/>
    </row>
    <row r="456" spans="1:9" ht="12" customHeight="1">
      <c r="A456" s="69"/>
      <c r="B456" s="10" t="s">
        <v>568</v>
      </c>
      <c r="C456" s="76"/>
      <c r="D456" s="76"/>
      <c r="E456" s="76"/>
      <c r="F456" s="599"/>
      <c r="G456" s="186"/>
      <c r="H456" s="67"/>
      <c r="I456" s="67"/>
    </row>
    <row r="457" spans="1:9" ht="12" customHeight="1">
      <c r="A457" s="69"/>
      <c r="B457" s="10" t="s">
        <v>940</v>
      </c>
      <c r="C457" s="76"/>
      <c r="D457" s="894">
        <v>6000</v>
      </c>
      <c r="E457" s="894">
        <v>6000</v>
      </c>
      <c r="F457" s="599">
        <f>SUM(E457/D457)</f>
        <v>1</v>
      </c>
      <c r="G457" s="218"/>
      <c r="H457" s="67"/>
      <c r="I457" s="67"/>
    </row>
    <row r="458" spans="1:9" ht="12" customHeight="1" thickBot="1">
      <c r="A458" s="69"/>
      <c r="B458" s="73" t="s">
        <v>766</v>
      </c>
      <c r="C458" s="76"/>
      <c r="D458" s="76"/>
      <c r="E458" s="76"/>
      <c r="F458" s="974"/>
      <c r="G458" s="459"/>
      <c r="H458" s="67"/>
      <c r="I458" s="67"/>
    </row>
    <row r="459" spans="1:9" ht="12" customHeight="1" thickBot="1">
      <c r="A459" s="51"/>
      <c r="B459" s="56" t="s">
        <v>742</v>
      </c>
      <c r="C459" s="81">
        <f>SUM(C452:C458)</f>
        <v>0</v>
      </c>
      <c r="D459" s="81">
        <f>SUM(D452:D458)</f>
        <v>6000</v>
      </c>
      <c r="E459" s="81">
        <f>SUM(E452:E458)</f>
        <v>6000</v>
      </c>
      <c r="F459" s="975">
        <f>SUM(E459/D459)</f>
        <v>1</v>
      </c>
      <c r="G459" s="182"/>
      <c r="H459" s="67"/>
      <c r="I459" s="67"/>
    </row>
    <row r="460" spans="1:9" ht="12" customHeight="1">
      <c r="A460" s="50">
        <v>3340</v>
      </c>
      <c r="B460" s="105" t="s">
        <v>1052</v>
      </c>
      <c r="C460" s="98"/>
      <c r="D460" s="98"/>
      <c r="E460" s="98"/>
      <c r="F460" s="599"/>
      <c r="G460" s="181"/>
      <c r="H460" s="67"/>
      <c r="I460" s="67"/>
    </row>
    <row r="461" spans="1:9" ht="12" customHeight="1">
      <c r="A461" s="15"/>
      <c r="B461" s="70" t="s">
        <v>555</v>
      </c>
      <c r="C461" s="45"/>
      <c r="D461" s="45"/>
      <c r="E461" s="45"/>
      <c r="F461" s="599"/>
      <c r="G461" s="181"/>
      <c r="H461" s="67"/>
      <c r="I461" s="67"/>
    </row>
    <row r="462" spans="1:9" ht="12" customHeight="1">
      <c r="A462" s="15"/>
      <c r="B462" s="7" t="s">
        <v>792</v>
      </c>
      <c r="C462" s="45"/>
      <c r="D462" s="45"/>
      <c r="E462" s="45"/>
      <c r="F462" s="599"/>
      <c r="G462" s="462"/>
      <c r="H462" s="67"/>
      <c r="I462" s="67"/>
    </row>
    <row r="463" spans="1:9" ht="12" customHeight="1">
      <c r="A463" s="85"/>
      <c r="B463" s="84" t="s">
        <v>765</v>
      </c>
      <c r="C463" s="162">
        <v>4000</v>
      </c>
      <c r="D463" s="162">
        <v>4000</v>
      </c>
      <c r="E463" s="162">
        <v>4000</v>
      </c>
      <c r="F463" s="973">
        <f>SUM(E463/D463)</f>
        <v>1</v>
      </c>
      <c r="G463" s="181"/>
      <c r="H463" s="67"/>
      <c r="I463" s="67"/>
    </row>
    <row r="464" spans="1:9" ht="12" customHeight="1">
      <c r="A464" s="15"/>
      <c r="B464" s="10" t="s">
        <v>695</v>
      </c>
      <c r="C464" s="45"/>
      <c r="D464" s="45"/>
      <c r="E464" s="45"/>
      <c r="F464" s="599"/>
      <c r="G464" s="181"/>
      <c r="H464" s="67"/>
      <c r="I464" s="67"/>
    </row>
    <row r="465" spans="1:9" ht="12" customHeight="1">
      <c r="A465" s="15"/>
      <c r="B465" s="10" t="s">
        <v>568</v>
      </c>
      <c r="C465" s="45"/>
      <c r="D465" s="45"/>
      <c r="E465" s="45"/>
      <c r="F465" s="599"/>
      <c r="G465" s="186"/>
      <c r="H465" s="67"/>
      <c r="I465" s="67"/>
    </row>
    <row r="466" spans="1:9" ht="12" customHeight="1" thickBot="1">
      <c r="A466" s="15"/>
      <c r="B466" s="73" t="s">
        <v>766</v>
      </c>
      <c r="C466" s="103"/>
      <c r="D466" s="103"/>
      <c r="E466" s="103"/>
      <c r="F466" s="974"/>
      <c r="G466" s="30"/>
      <c r="H466" s="67"/>
      <c r="I466" s="67"/>
    </row>
    <row r="467" spans="1:9" ht="12" customHeight="1" thickBot="1">
      <c r="A467" s="79"/>
      <c r="B467" s="56" t="s">
        <v>742</v>
      </c>
      <c r="C467" s="81">
        <f>SUM(C461:C466)</f>
        <v>4000</v>
      </c>
      <c r="D467" s="81">
        <f>SUM(D461:D466)</f>
        <v>4000</v>
      </c>
      <c r="E467" s="81">
        <f>SUM(E461:E466)</f>
        <v>4000</v>
      </c>
      <c r="F467" s="975">
        <f>SUM(E467/D467)</f>
        <v>1</v>
      </c>
      <c r="G467" s="182"/>
      <c r="H467" s="67"/>
      <c r="I467" s="67"/>
    </row>
    <row r="468" spans="1:9" ht="12" customHeight="1">
      <c r="A468" s="50">
        <v>3341</v>
      </c>
      <c r="B468" s="105" t="s">
        <v>783</v>
      </c>
      <c r="C468" s="98"/>
      <c r="D468" s="98"/>
      <c r="E468" s="98"/>
      <c r="F468" s="599"/>
      <c r="G468" s="181"/>
      <c r="H468" s="67"/>
      <c r="I468" s="67"/>
    </row>
    <row r="469" spans="1:9" ht="12" customHeight="1">
      <c r="A469" s="15"/>
      <c r="B469" s="70" t="s">
        <v>555</v>
      </c>
      <c r="C469" s="45"/>
      <c r="D469" s="45"/>
      <c r="E469" s="45"/>
      <c r="F469" s="599"/>
      <c r="G469" s="181"/>
      <c r="H469" s="67"/>
      <c r="I469" s="67"/>
    </row>
    <row r="470" spans="1:9" ht="12" customHeight="1">
      <c r="A470" s="15"/>
      <c r="B470" s="7" t="s">
        <v>792</v>
      </c>
      <c r="C470" s="45"/>
      <c r="D470" s="45"/>
      <c r="E470" s="45"/>
      <c r="F470" s="599"/>
      <c r="G470" s="462"/>
      <c r="H470" s="67"/>
      <c r="I470" s="67"/>
    </row>
    <row r="471" spans="1:9" ht="12" customHeight="1">
      <c r="A471" s="85"/>
      <c r="B471" s="84" t="s">
        <v>765</v>
      </c>
      <c r="C471" s="162">
        <v>1084</v>
      </c>
      <c r="D471" s="162">
        <v>1084</v>
      </c>
      <c r="E471" s="162">
        <v>1084</v>
      </c>
      <c r="F471" s="973">
        <f>SUM(E471/D471)</f>
        <v>1</v>
      </c>
      <c r="G471" s="181"/>
      <c r="H471" s="67"/>
      <c r="I471" s="67"/>
    </row>
    <row r="472" spans="1:9" ht="12" customHeight="1">
      <c r="A472" s="15"/>
      <c r="B472" s="10" t="s">
        <v>695</v>
      </c>
      <c r="C472" s="45"/>
      <c r="D472" s="45"/>
      <c r="E472" s="45"/>
      <c r="F472" s="599"/>
      <c r="G472" s="181"/>
      <c r="H472" s="67"/>
      <c r="I472" s="67"/>
    </row>
    <row r="473" spans="1:9" ht="12" customHeight="1">
      <c r="A473" s="15"/>
      <c r="B473" s="10" t="s">
        <v>568</v>
      </c>
      <c r="C473" s="45"/>
      <c r="D473" s="45"/>
      <c r="E473" s="45"/>
      <c r="F473" s="599"/>
      <c r="G473" s="186"/>
      <c r="H473" s="67"/>
      <c r="I473" s="67"/>
    </row>
    <row r="474" spans="1:9" ht="12" customHeight="1" thickBot="1">
      <c r="A474" s="15"/>
      <c r="B474" s="73" t="s">
        <v>766</v>
      </c>
      <c r="C474" s="103"/>
      <c r="D474" s="103"/>
      <c r="E474" s="103"/>
      <c r="F474" s="974"/>
      <c r="G474" s="30"/>
      <c r="H474" s="67"/>
      <c r="I474" s="67"/>
    </row>
    <row r="475" spans="1:9" ht="12" customHeight="1" thickBot="1">
      <c r="A475" s="79"/>
      <c r="B475" s="56" t="s">
        <v>742</v>
      </c>
      <c r="C475" s="81">
        <f>SUM(C469:C474)</f>
        <v>1084</v>
      </c>
      <c r="D475" s="81">
        <f>SUM(D469:D474)</f>
        <v>1084</v>
      </c>
      <c r="E475" s="81">
        <f>SUM(E469:E474)</f>
        <v>1084</v>
      </c>
      <c r="F475" s="975">
        <f>SUM(E475/D475)</f>
        <v>1</v>
      </c>
      <c r="G475" s="182"/>
      <c r="H475" s="67"/>
      <c r="I475" s="67"/>
    </row>
    <row r="476" spans="1:9" ht="12" customHeight="1">
      <c r="A476" s="50">
        <v>3342</v>
      </c>
      <c r="B476" s="105" t="s">
        <v>784</v>
      </c>
      <c r="C476" s="98"/>
      <c r="D476" s="98"/>
      <c r="E476" s="98"/>
      <c r="F476" s="599"/>
      <c r="G476" s="181"/>
      <c r="H476" s="67"/>
      <c r="I476" s="67"/>
    </row>
    <row r="477" spans="1:9" ht="12" customHeight="1">
      <c r="A477" s="15"/>
      <c r="B477" s="70" t="s">
        <v>555</v>
      </c>
      <c r="C477" s="45"/>
      <c r="D477" s="45"/>
      <c r="E477" s="45"/>
      <c r="F477" s="599"/>
      <c r="G477" s="181"/>
      <c r="H477" s="67"/>
      <c r="I477" s="67"/>
    </row>
    <row r="478" spans="1:9" ht="12" customHeight="1">
      <c r="A478" s="15"/>
      <c r="B478" s="7" t="s">
        <v>792</v>
      </c>
      <c r="C478" s="45"/>
      <c r="D478" s="45"/>
      <c r="E478" s="45"/>
      <c r="F478" s="599"/>
      <c r="G478" s="181"/>
      <c r="H478" s="67"/>
      <c r="I478" s="67"/>
    </row>
    <row r="479" spans="1:9" ht="12" customHeight="1">
      <c r="A479" s="85"/>
      <c r="B479" s="84" t="s">
        <v>765</v>
      </c>
      <c r="C479" s="162">
        <v>880</v>
      </c>
      <c r="D479" s="162">
        <v>880</v>
      </c>
      <c r="E479" s="162">
        <v>880</v>
      </c>
      <c r="F479" s="973">
        <f>SUM(E479/D479)</f>
        <v>1</v>
      </c>
      <c r="G479" s="462"/>
      <c r="H479" s="67"/>
      <c r="I479" s="67"/>
    </row>
    <row r="480" spans="1:9" ht="12" customHeight="1">
      <c r="A480" s="15"/>
      <c r="B480" s="10" t="s">
        <v>695</v>
      </c>
      <c r="C480" s="45"/>
      <c r="D480" s="45"/>
      <c r="E480" s="45"/>
      <c r="F480" s="599"/>
      <c r="G480" s="181"/>
      <c r="H480" s="67"/>
      <c r="I480" s="67"/>
    </row>
    <row r="481" spans="1:9" ht="12" customHeight="1">
      <c r="A481" s="15"/>
      <c r="B481" s="10" t="s">
        <v>568</v>
      </c>
      <c r="C481" s="45"/>
      <c r="D481" s="45"/>
      <c r="E481" s="45"/>
      <c r="F481" s="599"/>
      <c r="G481" s="186"/>
      <c r="H481" s="67"/>
      <c r="I481" s="67"/>
    </row>
    <row r="482" spans="1:9" ht="12" customHeight="1" thickBot="1">
      <c r="A482" s="15"/>
      <c r="B482" s="73" t="s">
        <v>766</v>
      </c>
      <c r="C482" s="103"/>
      <c r="D482" s="103"/>
      <c r="E482" s="103"/>
      <c r="F482" s="974"/>
      <c r="G482" s="30"/>
      <c r="H482" s="67"/>
      <c r="I482" s="67"/>
    </row>
    <row r="483" spans="1:9" ht="12" customHeight="1" thickBot="1">
      <c r="A483" s="79"/>
      <c r="B483" s="56" t="s">
        <v>742</v>
      </c>
      <c r="C483" s="81">
        <f>SUM(C477:C482)</f>
        <v>880</v>
      </c>
      <c r="D483" s="81">
        <f>SUM(D477:D482)</f>
        <v>880</v>
      </c>
      <c r="E483" s="81">
        <f>SUM(E477:E482)</f>
        <v>880</v>
      </c>
      <c r="F483" s="975">
        <f>SUM(E483/D483)</f>
        <v>1</v>
      </c>
      <c r="G483" s="182"/>
      <c r="H483" s="67"/>
      <c r="I483" s="67"/>
    </row>
    <row r="484" spans="1:9" ht="12" customHeight="1">
      <c r="A484" s="50">
        <v>3343</v>
      </c>
      <c r="B484" s="105" t="s">
        <v>658</v>
      </c>
      <c r="C484" s="98"/>
      <c r="D484" s="98"/>
      <c r="E484" s="98"/>
      <c r="F484" s="599"/>
      <c r="G484" s="181"/>
      <c r="H484" s="67"/>
      <c r="I484" s="67"/>
    </row>
    <row r="485" spans="1:9" ht="12" customHeight="1">
      <c r="A485" s="15"/>
      <c r="B485" s="70" t="s">
        <v>555</v>
      </c>
      <c r="C485" s="45"/>
      <c r="D485" s="45"/>
      <c r="E485" s="45"/>
      <c r="F485" s="599"/>
      <c r="G485" s="181"/>
      <c r="H485" s="67"/>
      <c r="I485" s="67"/>
    </row>
    <row r="486" spans="1:9" ht="12" customHeight="1">
      <c r="A486" s="15"/>
      <c r="B486" s="7" t="s">
        <v>792</v>
      </c>
      <c r="C486" s="45"/>
      <c r="D486" s="45"/>
      <c r="E486" s="45"/>
      <c r="F486" s="599"/>
      <c r="G486" s="181"/>
      <c r="H486" s="67"/>
      <c r="I486" s="67"/>
    </row>
    <row r="487" spans="1:9" ht="12" customHeight="1">
      <c r="A487" s="85"/>
      <c r="B487" s="84" t="s">
        <v>765</v>
      </c>
      <c r="C487" s="162">
        <v>1000</v>
      </c>
      <c r="D487" s="162">
        <v>1000</v>
      </c>
      <c r="E487" s="162">
        <v>1000</v>
      </c>
      <c r="F487" s="599">
        <f>SUM(E487/D487)</f>
        <v>1</v>
      </c>
      <c r="G487" s="181"/>
      <c r="H487" s="67"/>
      <c r="I487" s="67"/>
    </row>
    <row r="488" spans="1:9" ht="12" customHeight="1">
      <c r="A488" s="15"/>
      <c r="B488" s="10" t="s">
        <v>779</v>
      </c>
      <c r="C488" s="45"/>
      <c r="D488" s="45"/>
      <c r="E488" s="45"/>
      <c r="F488" s="599"/>
      <c r="G488" s="181"/>
      <c r="H488" s="67"/>
      <c r="I488" s="67"/>
    </row>
    <row r="489" spans="1:9" ht="12" customHeight="1">
      <c r="A489" s="15"/>
      <c r="B489" s="10" t="s">
        <v>568</v>
      </c>
      <c r="C489" s="45"/>
      <c r="D489" s="45"/>
      <c r="E489" s="45"/>
      <c r="F489" s="599"/>
      <c r="G489" s="186"/>
      <c r="H489" s="67"/>
      <c r="I489" s="67"/>
    </row>
    <row r="490" spans="1:9" ht="12" customHeight="1" thickBot="1">
      <c r="A490" s="15"/>
      <c r="B490" s="73" t="s">
        <v>766</v>
      </c>
      <c r="C490" s="103"/>
      <c r="D490" s="103"/>
      <c r="E490" s="103"/>
      <c r="F490" s="974"/>
      <c r="G490" s="30"/>
      <c r="H490" s="67"/>
      <c r="I490" s="67"/>
    </row>
    <row r="491" spans="1:9" ht="12" customHeight="1" thickBot="1">
      <c r="A491" s="79"/>
      <c r="B491" s="56" t="s">
        <v>742</v>
      </c>
      <c r="C491" s="81">
        <f>SUM(C485:C490)</f>
        <v>1000</v>
      </c>
      <c r="D491" s="81">
        <f>SUM(D485:D490)</f>
        <v>1000</v>
      </c>
      <c r="E491" s="81">
        <f>SUM(E485:E490)</f>
        <v>1000</v>
      </c>
      <c r="F491" s="975">
        <f>SUM(E491/D491)</f>
        <v>1</v>
      </c>
      <c r="G491" s="182"/>
      <c r="H491" s="67"/>
      <c r="I491" s="67"/>
    </row>
    <row r="492" spans="1:9" ht="12" customHeight="1">
      <c r="A492" s="15">
        <v>3344</v>
      </c>
      <c r="B492" s="75" t="s">
        <v>737</v>
      </c>
      <c r="C492" s="82"/>
      <c r="D492" s="82"/>
      <c r="E492" s="82"/>
      <c r="F492" s="599"/>
      <c r="G492" s="181"/>
      <c r="H492" s="67"/>
      <c r="I492" s="67"/>
    </row>
    <row r="493" spans="1:9" ht="12" customHeight="1">
      <c r="A493" s="15"/>
      <c r="B493" s="73" t="s">
        <v>555</v>
      </c>
      <c r="C493" s="45"/>
      <c r="D493" s="45"/>
      <c r="E493" s="45"/>
      <c r="F493" s="599"/>
      <c r="G493" s="181"/>
      <c r="H493" s="67"/>
      <c r="I493" s="67"/>
    </row>
    <row r="494" spans="1:9" ht="12" customHeight="1">
      <c r="A494" s="15"/>
      <c r="B494" s="7" t="s">
        <v>792</v>
      </c>
      <c r="C494" s="45"/>
      <c r="D494" s="45"/>
      <c r="E494" s="45"/>
      <c r="F494" s="599"/>
      <c r="G494" s="181"/>
      <c r="H494" s="67"/>
      <c r="I494" s="67"/>
    </row>
    <row r="495" spans="1:9" ht="12" customHeight="1">
      <c r="A495" s="171"/>
      <c r="B495" s="169" t="s">
        <v>765</v>
      </c>
      <c r="C495" s="162">
        <v>1027</v>
      </c>
      <c r="D495" s="162">
        <v>1027</v>
      </c>
      <c r="E495" s="162">
        <v>1027</v>
      </c>
      <c r="F495" s="599">
        <f>SUM(E495/D495)</f>
        <v>1</v>
      </c>
      <c r="G495" s="462"/>
      <c r="H495" s="67"/>
      <c r="I495" s="67"/>
    </row>
    <row r="496" spans="1:9" ht="12" customHeight="1">
      <c r="A496" s="171"/>
      <c r="B496" s="10" t="s">
        <v>779</v>
      </c>
      <c r="C496" s="45"/>
      <c r="D496" s="45"/>
      <c r="E496" s="45"/>
      <c r="F496" s="599"/>
      <c r="G496" s="181"/>
      <c r="H496" s="67"/>
      <c r="I496" s="67"/>
    </row>
    <row r="497" spans="1:9" ht="12" customHeight="1">
      <c r="A497" s="15"/>
      <c r="B497" s="7" t="s">
        <v>568</v>
      </c>
      <c r="C497" s="45"/>
      <c r="D497" s="45"/>
      <c r="E497" s="45"/>
      <c r="F497" s="599"/>
      <c r="G497" s="186"/>
      <c r="H497" s="67"/>
      <c r="I497" s="67"/>
    </row>
    <row r="498" spans="1:9" ht="12" customHeight="1" thickBot="1">
      <c r="A498" s="15"/>
      <c r="B498" s="96" t="s">
        <v>766</v>
      </c>
      <c r="C498" s="46"/>
      <c r="D498" s="46"/>
      <c r="E498" s="46"/>
      <c r="F498" s="974"/>
      <c r="G498" s="30"/>
      <c r="H498" s="67"/>
      <c r="I498" s="67"/>
    </row>
    <row r="499" spans="1:9" ht="12" customHeight="1" thickBot="1">
      <c r="A499" s="51"/>
      <c r="B499" s="62" t="s">
        <v>742</v>
      </c>
      <c r="C499" s="104">
        <f>SUM(C493:C498)</f>
        <v>1027</v>
      </c>
      <c r="D499" s="104">
        <f>SUM(D493:D498)</f>
        <v>1027</v>
      </c>
      <c r="E499" s="104">
        <f>SUM(E493:E498)</f>
        <v>1027</v>
      </c>
      <c r="F499" s="975">
        <f>SUM(E499/D499)</f>
        <v>1</v>
      </c>
      <c r="G499" s="182"/>
      <c r="H499" s="67"/>
      <c r="I499" s="67"/>
    </row>
    <row r="500" spans="1:9" ht="12" customHeight="1">
      <c r="A500" s="15">
        <v>3345</v>
      </c>
      <c r="B500" s="72" t="s">
        <v>659</v>
      </c>
      <c r="C500" s="98"/>
      <c r="D500" s="98"/>
      <c r="E500" s="98"/>
      <c r="F500" s="599"/>
      <c r="G500" s="4"/>
      <c r="H500" s="67"/>
      <c r="I500" s="67"/>
    </row>
    <row r="501" spans="1:9" ht="12" customHeight="1">
      <c r="A501" s="15"/>
      <c r="B501" s="70" t="s">
        <v>555</v>
      </c>
      <c r="C501" s="45"/>
      <c r="D501" s="45"/>
      <c r="E501" s="45"/>
      <c r="F501" s="599"/>
      <c r="G501" s="5"/>
      <c r="H501" s="67"/>
      <c r="I501" s="67"/>
    </row>
    <row r="502" spans="1:9" ht="12" customHeight="1">
      <c r="A502" s="15"/>
      <c r="B502" s="7" t="s">
        <v>792</v>
      </c>
      <c r="C502" s="45"/>
      <c r="D502" s="45"/>
      <c r="E502" s="45"/>
      <c r="F502" s="599"/>
      <c r="G502" s="5"/>
      <c r="H502" s="67"/>
      <c r="I502" s="67"/>
    </row>
    <row r="503" spans="1:9" ht="12" customHeight="1">
      <c r="A503" s="15"/>
      <c r="B503" s="84" t="s">
        <v>765</v>
      </c>
      <c r="C503" s="162">
        <v>300</v>
      </c>
      <c r="D503" s="162">
        <v>300</v>
      </c>
      <c r="E503" s="162">
        <v>300</v>
      </c>
      <c r="F503" s="599">
        <f>SUM(E503/D503)</f>
        <v>1</v>
      </c>
      <c r="G503" s="462"/>
      <c r="H503" s="67"/>
      <c r="I503" s="67"/>
    </row>
    <row r="504" spans="1:9" ht="12" customHeight="1">
      <c r="A504" s="15"/>
      <c r="B504" s="10" t="s">
        <v>779</v>
      </c>
      <c r="C504" s="45"/>
      <c r="D504" s="45"/>
      <c r="E504" s="45"/>
      <c r="F504" s="599"/>
      <c r="G504" s="5"/>
      <c r="H504" s="67"/>
      <c r="I504" s="67"/>
    </row>
    <row r="505" spans="1:9" ht="12" customHeight="1">
      <c r="A505" s="15"/>
      <c r="B505" s="10" t="s">
        <v>568</v>
      </c>
      <c r="C505" s="45"/>
      <c r="D505" s="45"/>
      <c r="E505" s="45"/>
      <c r="F505" s="599"/>
      <c r="G505" s="5"/>
      <c r="H505" s="67"/>
      <c r="I505" s="67"/>
    </row>
    <row r="506" spans="1:9" ht="12" customHeight="1" thickBot="1">
      <c r="A506" s="15"/>
      <c r="B506" s="73" t="s">
        <v>766</v>
      </c>
      <c r="C506" s="46"/>
      <c r="D506" s="46"/>
      <c r="E506" s="46"/>
      <c r="F506" s="974"/>
      <c r="G506" s="30"/>
      <c r="H506" s="67"/>
      <c r="I506" s="67"/>
    </row>
    <row r="507" spans="1:9" ht="12" customHeight="1" thickBot="1">
      <c r="A507" s="51"/>
      <c r="B507" s="56" t="s">
        <v>742</v>
      </c>
      <c r="C507" s="104">
        <f>SUM(C503:C506)</f>
        <v>300</v>
      </c>
      <c r="D507" s="104">
        <f>SUM(D503:D506)</f>
        <v>300</v>
      </c>
      <c r="E507" s="104">
        <f>SUM(E503:E506)</f>
        <v>300</v>
      </c>
      <c r="F507" s="975">
        <f>SUM(E507/D507)</f>
        <v>1</v>
      </c>
      <c r="G507" s="182"/>
      <c r="H507" s="67"/>
      <c r="I507" s="67"/>
    </row>
    <row r="508" spans="1:9" ht="12" customHeight="1">
      <c r="A508" s="15">
        <v>3346</v>
      </c>
      <c r="B508" s="102" t="s">
        <v>562</v>
      </c>
      <c r="C508" s="98"/>
      <c r="D508" s="98"/>
      <c r="E508" s="98"/>
      <c r="F508" s="599"/>
      <c r="G508" s="181"/>
      <c r="H508" s="67"/>
      <c r="I508" s="67"/>
    </row>
    <row r="509" spans="1:9" ht="12" customHeight="1">
      <c r="A509" s="69"/>
      <c r="B509" s="70" t="s">
        <v>555</v>
      </c>
      <c r="C509" s="88"/>
      <c r="D509" s="88"/>
      <c r="E509" s="88"/>
      <c r="F509" s="599"/>
      <c r="G509" s="181"/>
      <c r="H509" s="67"/>
      <c r="I509" s="67"/>
    </row>
    <row r="510" spans="1:9" ht="12" customHeight="1">
      <c r="A510" s="69"/>
      <c r="B510" s="7" t="s">
        <v>792</v>
      </c>
      <c r="C510" s="45"/>
      <c r="D510" s="45"/>
      <c r="E510" s="45"/>
      <c r="F510" s="599"/>
      <c r="G510" s="181"/>
      <c r="H510" s="67"/>
      <c r="I510" s="67"/>
    </row>
    <row r="511" spans="1:9" ht="12" customHeight="1">
      <c r="A511" s="69"/>
      <c r="B511" s="84" t="s">
        <v>765</v>
      </c>
      <c r="C511" s="162">
        <v>3733</v>
      </c>
      <c r="D511" s="162">
        <v>3733</v>
      </c>
      <c r="E511" s="162">
        <v>3733</v>
      </c>
      <c r="F511" s="973">
        <f>SUM(E511/D511)</f>
        <v>1</v>
      </c>
      <c r="G511" s="462"/>
      <c r="H511" s="67"/>
      <c r="I511" s="67"/>
    </row>
    <row r="512" spans="1:9" ht="12" customHeight="1">
      <c r="A512" s="69"/>
      <c r="B512" s="10" t="s">
        <v>779</v>
      </c>
      <c r="C512" s="45"/>
      <c r="D512" s="45"/>
      <c r="E512" s="45"/>
      <c r="F512" s="599"/>
      <c r="G512" s="181"/>
      <c r="H512" s="67"/>
      <c r="I512" s="67"/>
    </row>
    <row r="513" spans="1:9" ht="12" customHeight="1">
      <c r="A513" s="69"/>
      <c r="B513" s="10" t="s">
        <v>568</v>
      </c>
      <c r="C513" s="45"/>
      <c r="D513" s="45"/>
      <c r="E513" s="45"/>
      <c r="F513" s="599"/>
      <c r="G513" s="186"/>
      <c r="H513" s="67"/>
      <c r="I513" s="67"/>
    </row>
    <row r="514" spans="1:9" ht="12" customHeight="1" thickBot="1">
      <c r="A514" s="69"/>
      <c r="B514" s="73" t="s">
        <v>766</v>
      </c>
      <c r="C514" s="103"/>
      <c r="D514" s="103"/>
      <c r="E514" s="103"/>
      <c r="F514" s="974"/>
      <c r="G514" s="30"/>
      <c r="H514" s="67"/>
      <c r="I514" s="67"/>
    </row>
    <row r="515" spans="1:9" ht="12" customHeight="1" thickBot="1">
      <c r="A515" s="51"/>
      <c r="B515" s="56" t="s">
        <v>742</v>
      </c>
      <c r="C515" s="81">
        <f>SUM(C511:C514)</f>
        <v>3733</v>
      </c>
      <c r="D515" s="81">
        <f>SUM(D511:D514)</f>
        <v>3733</v>
      </c>
      <c r="E515" s="81">
        <f>SUM(E511:E514)</f>
        <v>3733</v>
      </c>
      <c r="F515" s="975">
        <f>SUM(E515/D515)</f>
        <v>1</v>
      </c>
      <c r="G515" s="182"/>
      <c r="H515" s="67"/>
      <c r="I515" s="67"/>
    </row>
    <row r="516" spans="1:9" ht="12" customHeight="1">
      <c r="A516" s="15">
        <v>3347</v>
      </c>
      <c r="B516" s="102" t="s">
        <v>563</v>
      </c>
      <c r="C516" s="98"/>
      <c r="D516" s="98"/>
      <c r="E516" s="98"/>
      <c r="F516" s="599"/>
      <c r="G516" s="181"/>
      <c r="H516" s="67"/>
      <c r="I516" s="67"/>
    </row>
    <row r="517" spans="1:9" ht="12" customHeight="1">
      <c r="A517" s="69"/>
      <c r="B517" s="70" t="s">
        <v>555</v>
      </c>
      <c r="C517" s="88"/>
      <c r="D517" s="88"/>
      <c r="E517" s="88"/>
      <c r="F517" s="599"/>
      <c r="G517" s="181"/>
      <c r="H517" s="67"/>
      <c r="I517" s="67"/>
    </row>
    <row r="518" spans="1:9" ht="12" customHeight="1">
      <c r="A518" s="69"/>
      <c r="B518" s="7" t="s">
        <v>792</v>
      </c>
      <c r="C518" s="45"/>
      <c r="D518" s="45"/>
      <c r="E518" s="45"/>
      <c r="F518" s="599"/>
      <c r="G518" s="181"/>
      <c r="H518" s="67"/>
      <c r="I518" s="67"/>
    </row>
    <row r="519" spans="1:9" ht="12" customHeight="1">
      <c r="A519" s="69"/>
      <c r="B519" s="84" t="s">
        <v>765</v>
      </c>
      <c r="C519" s="162">
        <v>2000</v>
      </c>
      <c r="D519" s="162">
        <v>2000</v>
      </c>
      <c r="E519" s="162">
        <v>2000</v>
      </c>
      <c r="F519" s="973">
        <f>SUM(E519/D519)</f>
        <v>1</v>
      </c>
      <c r="G519" s="462"/>
      <c r="H519" s="67"/>
      <c r="I519" s="67"/>
    </row>
    <row r="520" spans="1:9" ht="12" customHeight="1">
      <c r="A520" s="69"/>
      <c r="B520" s="10" t="s">
        <v>779</v>
      </c>
      <c r="C520" s="45"/>
      <c r="D520" s="45"/>
      <c r="E520" s="45"/>
      <c r="F520" s="599"/>
      <c r="G520" s="181"/>
      <c r="H520" s="67"/>
      <c r="I520" s="67"/>
    </row>
    <row r="521" spans="1:9" ht="12" customHeight="1">
      <c r="A521" s="69"/>
      <c r="B521" s="10" t="s">
        <v>568</v>
      </c>
      <c r="C521" s="45"/>
      <c r="D521" s="45"/>
      <c r="E521" s="45"/>
      <c r="F521" s="599"/>
      <c r="G521" s="186"/>
      <c r="H521" s="67"/>
      <c r="I521" s="67"/>
    </row>
    <row r="522" spans="1:9" ht="12" customHeight="1" thickBot="1">
      <c r="A522" s="69"/>
      <c r="B522" s="73" t="s">
        <v>766</v>
      </c>
      <c r="C522" s="103"/>
      <c r="D522" s="103"/>
      <c r="E522" s="103"/>
      <c r="F522" s="974"/>
      <c r="G522" s="30"/>
      <c r="H522" s="67"/>
      <c r="I522" s="67"/>
    </row>
    <row r="523" spans="1:9" ht="12" customHeight="1" thickBot="1">
      <c r="A523" s="51"/>
      <c r="B523" s="56" t="s">
        <v>742</v>
      </c>
      <c r="C523" s="81">
        <f>SUM(C519:C522)</f>
        <v>2000</v>
      </c>
      <c r="D523" s="81">
        <f>SUM(D519:D522)</f>
        <v>2000</v>
      </c>
      <c r="E523" s="81">
        <f>SUM(E519:E522)</f>
        <v>2000</v>
      </c>
      <c r="F523" s="975">
        <f>SUM(E523/D523)</f>
        <v>1</v>
      </c>
      <c r="G523" s="182"/>
      <c r="H523" s="67"/>
      <c r="I523" s="67"/>
    </row>
    <row r="524" spans="1:9" ht="12" customHeight="1">
      <c r="A524" s="15">
        <v>3348</v>
      </c>
      <c r="B524" s="102" t="s">
        <v>690</v>
      </c>
      <c r="C524" s="98"/>
      <c r="D524" s="98"/>
      <c r="E524" s="98"/>
      <c r="F524" s="599"/>
      <c r="G524" s="181"/>
      <c r="H524" s="67"/>
      <c r="I524" s="67"/>
    </row>
    <row r="525" spans="1:9" ht="12" customHeight="1">
      <c r="A525" s="69"/>
      <c r="B525" s="70" t="s">
        <v>555</v>
      </c>
      <c r="C525" s="88"/>
      <c r="D525" s="88"/>
      <c r="E525" s="88"/>
      <c r="F525" s="599"/>
      <c r="G525" s="181"/>
      <c r="H525" s="67"/>
      <c r="I525" s="67"/>
    </row>
    <row r="526" spans="1:9" ht="12" customHeight="1">
      <c r="A526" s="69"/>
      <c r="B526" s="7" t="s">
        <v>792</v>
      </c>
      <c r="C526" s="45"/>
      <c r="D526" s="45"/>
      <c r="E526" s="45"/>
      <c r="F526" s="599"/>
      <c r="G526" s="181"/>
      <c r="H526" s="67"/>
      <c r="I526" s="67"/>
    </row>
    <row r="527" spans="1:9" ht="12" customHeight="1">
      <c r="A527" s="69"/>
      <c r="B527" s="84" t="s">
        <v>765</v>
      </c>
      <c r="C527" s="162">
        <v>400</v>
      </c>
      <c r="D527" s="162">
        <v>400</v>
      </c>
      <c r="E527" s="162">
        <v>400</v>
      </c>
      <c r="F527" s="599">
        <f>SUM(E527/D527)</f>
        <v>1</v>
      </c>
      <c r="G527" s="181"/>
      <c r="H527" s="67"/>
      <c r="I527" s="67"/>
    </row>
    <row r="528" spans="1:9" ht="12" customHeight="1">
      <c r="A528" s="69"/>
      <c r="B528" s="10" t="s">
        <v>779</v>
      </c>
      <c r="C528" s="45"/>
      <c r="D528" s="45"/>
      <c r="E528" s="45"/>
      <c r="F528" s="599"/>
      <c r="G528" s="181"/>
      <c r="H528" s="67"/>
      <c r="I528" s="67"/>
    </row>
    <row r="529" spans="1:9" ht="12" customHeight="1">
      <c r="A529" s="69"/>
      <c r="B529" s="10" t="s">
        <v>568</v>
      </c>
      <c r="C529" s="45"/>
      <c r="D529" s="45"/>
      <c r="E529" s="45"/>
      <c r="F529" s="599"/>
      <c r="G529" s="186"/>
      <c r="H529" s="67"/>
      <c r="I529" s="67"/>
    </row>
    <row r="530" spans="1:9" ht="12" customHeight="1" thickBot="1">
      <c r="A530" s="69"/>
      <c r="B530" s="73" t="s">
        <v>766</v>
      </c>
      <c r="C530" s="103"/>
      <c r="D530" s="103"/>
      <c r="E530" s="103"/>
      <c r="F530" s="974"/>
      <c r="G530" s="30"/>
      <c r="H530" s="67"/>
      <c r="I530" s="67"/>
    </row>
    <row r="531" spans="1:9" ht="12" customHeight="1" thickBot="1">
      <c r="A531" s="51"/>
      <c r="B531" s="56" t="s">
        <v>742</v>
      </c>
      <c r="C531" s="81">
        <f>SUM(C527:C530)</f>
        <v>400</v>
      </c>
      <c r="D531" s="81">
        <f>SUM(D527:D530)</f>
        <v>400</v>
      </c>
      <c r="E531" s="81">
        <f>SUM(E527:E530)</f>
        <v>400</v>
      </c>
      <c r="F531" s="975">
        <f>SUM(E531/D531)</f>
        <v>1</v>
      </c>
      <c r="G531" s="182"/>
      <c r="H531" s="67"/>
      <c r="I531" s="67"/>
    </row>
    <row r="532" spans="1:9" ht="12" customHeight="1">
      <c r="A532" s="68">
        <v>3350</v>
      </c>
      <c r="B532" s="97" t="s">
        <v>782</v>
      </c>
      <c r="C532" s="88"/>
      <c r="D532" s="88"/>
      <c r="E532" s="88"/>
      <c r="F532" s="599"/>
      <c r="G532" s="181"/>
      <c r="H532" s="67"/>
      <c r="I532" s="67"/>
    </row>
    <row r="533" spans="1:9" ht="12" customHeight="1">
      <c r="A533" s="69"/>
      <c r="B533" s="70" t="s">
        <v>555</v>
      </c>
      <c r="C533" s="76"/>
      <c r="D533" s="76"/>
      <c r="E533" s="76"/>
      <c r="F533" s="599"/>
      <c r="G533" s="181"/>
      <c r="H533" s="67"/>
      <c r="I533" s="67"/>
    </row>
    <row r="534" spans="1:9" ht="12" customHeight="1">
      <c r="A534" s="69"/>
      <c r="B534" s="7" t="s">
        <v>792</v>
      </c>
      <c r="C534" s="76"/>
      <c r="D534" s="76"/>
      <c r="E534" s="76"/>
      <c r="F534" s="599"/>
      <c r="G534" s="181"/>
      <c r="H534" s="67"/>
      <c r="I534" s="67"/>
    </row>
    <row r="535" spans="1:9" ht="12" customHeight="1">
      <c r="A535" s="69"/>
      <c r="B535" s="84" t="s">
        <v>765</v>
      </c>
      <c r="C535" s="252">
        <v>1000</v>
      </c>
      <c r="D535" s="252">
        <v>1427</v>
      </c>
      <c r="E535" s="252">
        <v>1427</v>
      </c>
      <c r="F535" s="973">
        <f>SUM(E535/D535)</f>
        <v>1</v>
      </c>
      <c r="G535" s="181"/>
      <c r="H535" s="67"/>
      <c r="I535" s="67"/>
    </row>
    <row r="536" spans="1:9" ht="12" customHeight="1">
      <c r="A536" s="69"/>
      <c r="B536" s="10" t="s">
        <v>779</v>
      </c>
      <c r="C536" s="76"/>
      <c r="D536" s="76"/>
      <c r="E536" s="76"/>
      <c r="F536" s="599"/>
      <c r="G536" s="181"/>
      <c r="H536" s="67"/>
      <c r="I536" s="67"/>
    </row>
    <row r="537" spans="1:9" ht="12" customHeight="1">
      <c r="A537" s="69"/>
      <c r="B537" s="10" t="s">
        <v>568</v>
      </c>
      <c r="C537" s="76"/>
      <c r="D537" s="76"/>
      <c r="E537" s="76"/>
      <c r="F537" s="599"/>
      <c r="G537" s="186"/>
      <c r="H537" s="67"/>
      <c r="I537" s="67"/>
    </row>
    <row r="538" spans="1:9" ht="12" customHeight="1" thickBot="1">
      <c r="A538" s="69"/>
      <c r="B538" s="73" t="s">
        <v>766</v>
      </c>
      <c r="C538" s="76"/>
      <c r="D538" s="76"/>
      <c r="E538" s="76"/>
      <c r="F538" s="974"/>
      <c r="G538" s="30"/>
      <c r="H538" s="67"/>
      <c r="I538" s="67"/>
    </row>
    <row r="539" spans="1:9" ht="12.75" thickBot="1">
      <c r="A539" s="51"/>
      <c r="B539" s="56" t="s">
        <v>742</v>
      </c>
      <c r="C539" s="81">
        <f>SUM(C533:C538)</f>
        <v>1000</v>
      </c>
      <c r="D539" s="81">
        <f>SUM(D533:D538)</f>
        <v>1427</v>
      </c>
      <c r="E539" s="81">
        <f>SUM(E533:E538)</f>
        <v>1427</v>
      </c>
      <c r="F539" s="998">
        <f>SUM(E539/D539)</f>
        <v>1</v>
      </c>
      <c r="G539" s="182"/>
      <c r="H539" s="67"/>
      <c r="I539" s="67"/>
    </row>
    <row r="540" spans="1:9" ht="12">
      <c r="A540" s="15">
        <v>3352</v>
      </c>
      <c r="B540" s="102" t="s">
        <v>567</v>
      </c>
      <c r="C540" s="88"/>
      <c r="D540" s="88"/>
      <c r="E540" s="88"/>
      <c r="F540" s="599"/>
      <c r="G540" s="181"/>
      <c r="H540" s="67"/>
      <c r="I540" s="67"/>
    </row>
    <row r="541" spans="1:9" ht="12">
      <c r="A541" s="69"/>
      <c r="B541" s="70" t="s">
        <v>555</v>
      </c>
      <c r="C541" s="76"/>
      <c r="D541" s="76"/>
      <c r="E541" s="76"/>
      <c r="F541" s="599"/>
      <c r="G541" s="181"/>
      <c r="H541" s="67"/>
      <c r="I541" s="67"/>
    </row>
    <row r="542" spans="1:9" ht="12">
      <c r="A542" s="69"/>
      <c r="B542" s="7" t="s">
        <v>792</v>
      </c>
      <c r="C542" s="76"/>
      <c r="D542" s="76"/>
      <c r="E542" s="76"/>
      <c r="F542" s="599"/>
      <c r="G542" s="181"/>
      <c r="H542" s="67"/>
      <c r="I542" s="67"/>
    </row>
    <row r="543" spans="1:9" ht="12">
      <c r="A543" s="69"/>
      <c r="B543" s="84" t="s">
        <v>765</v>
      </c>
      <c r="C543" s="76"/>
      <c r="D543" s="76"/>
      <c r="E543" s="76"/>
      <c r="F543" s="599"/>
      <c r="G543" s="181"/>
      <c r="H543" s="67"/>
      <c r="I543" s="67"/>
    </row>
    <row r="544" spans="1:9" ht="12">
      <c r="A544" s="69"/>
      <c r="B544" s="10" t="s">
        <v>779</v>
      </c>
      <c r="C544" s="252">
        <v>14500</v>
      </c>
      <c r="D544" s="252">
        <v>12263</v>
      </c>
      <c r="E544" s="252"/>
      <c r="F544" s="973">
        <f>SUM(E544/D544)</f>
        <v>0</v>
      </c>
      <c r="G544" s="181"/>
      <c r="H544" s="67"/>
      <c r="I544" s="67"/>
    </row>
    <row r="545" spans="1:9" ht="12">
      <c r="A545" s="69"/>
      <c r="B545" s="10" t="s">
        <v>933</v>
      </c>
      <c r="C545" s="252"/>
      <c r="D545" s="252"/>
      <c r="E545" s="252">
        <v>13195</v>
      </c>
      <c r="F545" s="973"/>
      <c r="G545" s="181"/>
      <c r="H545" s="67"/>
      <c r="I545" s="67"/>
    </row>
    <row r="546" spans="1:9" ht="12">
      <c r="A546" s="69"/>
      <c r="B546" s="10" t="s">
        <v>568</v>
      </c>
      <c r="C546" s="76"/>
      <c r="D546" s="76"/>
      <c r="E546" s="76"/>
      <c r="F546" s="599"/>
      <c r="G546" s="186"/>
      <c r="H546" s="67"/>
      <c r="I546" s="67"/>
    </row>
    <row r="547" spans="1:9" ht="12.75" thickBot="1">
      <c r="A547" s="69"/>
      <c r="B547" s="73" t="s">
        <v>766</v>
      </c>
      <c r="C547" s="76"/>
      <c r="D547" s="76"/>
      <c r="E547" s="76"/>
      <c r="F547" s="974"/>
      <c r="G547" s="30"/>
      <c r="H547" s="67"/>
      <c r="I547" s="67"/>
    </row>
    <row r="548" spans="1:9" ht="12.75" thickBot="1">
      <c r="A548" s="51"/>
      <c r="B548" s="56" t="s">
        <v>742</v>
      </c>
      <c r="C548" s="81">
        <f>SUM(C541:C547)</f>
        <v>14500</v>
      </c>
      <c r="D548" s="81">
        <f>SUM(D541:D547)</f>
        <v>12263</v>
      </c>
      <c r="E548" s="81">
        <f>SUM(E541:E547)</f>
        <v>13195</v>
      </c>
      <c r="F548" s="975">
        <f>SUM(E548/D548)</f>
        <v>1.076000978553372</v>
      </c>
      <c r="G548" s="182"/>
      <c r="H548" s="67"/>
      <c r="I548" s="67"/>
    </row>
    <row r="549" spans="1:9" ht="12">
      <c r="A549" s="802">
        <v>3353</v>
      </c>
      <c r="B549" s="788" t="s">
        <v>626</v>
      </c>
      <c r="C549" s="789"/>
      <c r="D549" s="789"/>
      <c r="E549" s="789"/>
      <c r="F549" s="599"/>
      <c r="G549" s="805"/>
      <c r="H549" s="67"/>
      <c r="I549" s="67"/>
    </row>
    <row r="550" spans="1:9" ht="12">
      <c r="A550" s="150"/>
      <c r="B550" s="791" t="s">
        <v>555</v>
      </c>
      <c r="C550" s="792"/>
      <c r="D550" s="792">
        <v>120</v>
      </c>
      <c r="E550" s="792">
        <v>120</v>
      </c>
      <c r="F550" s="973">
        <f>SUM(E550/D550)</f>
        <v>1</v>
      </c>
      <c r="G550" s="805"/>
      <c r="H550" s="67"/>
      <c r="I550" s="67"/>
    </row>
    <row r="551" spans="1:9" ht="12">
      <c r="A551" s="150"/>
      <c r="B551" s="794" t="s">
        <v>792</v>
      </c>
      <c r="C551" s="792"/>
      <c r="D551" s="792">
        <v>29</v>
      </c>
      <c r="E551" s="792">
        <v>29</v>
      </c>
      <c r="F551" s="973">
        <f>SUM(E551/D551)</f>
        <v>1</v>
      </c>
      <c r="G551" s="805"/>
      <c r="H551" s="67"/>
      <c r="I551" s="67"/>
    </row>
    <row r="552" spans="1:9" ht="12">
      <c r="A552" s="150"/>
      <c r="B552" s="795" t="s">
        <v>765</v>
      </c>
      <c r="C552" s="792"/>
      <c r="D552" s="792">
        <v>495</v>
      </c>
      <c r="E552" s="792">
        <v>495</v>
      </c>
      <c r="F552" s="973">
        <f>SUM(E552/D552)</f>
        <v>1</v>
      </c>
      <c r="G552" s="805"/>
      <c r="H552" s="67"/>
      <c r="I552" s="67"/>
    </row>
    <row r="553" spans="1:9" ht="12">
      <c r="A553" s="150"/>
      <c r="B553" s="796" t="s">
        <v>779</v>
      </c>
      <c r="C553" s="792"/>
      <c r="D553" s="792"/>
      <c r="E553" s="792"/>
      <c r="F553" s="599"/>
      <c r="G553" s="805"/>
      <c r="H553" s="67"/>
      <c r="I553" s="67"/>
    </row>
    <row r="554" spans="1:9" ht="12">
      <c r="A554" s="150"/>
      <c r="B554" s="796" t="s">
        <v>568</v>
      </c>
      <c r="C554" s="792"/>
      <c r="D554" s="792"/>
      <c r="E554" s="792"/>
      <c r="F554" s="599"/>
      <c r="G554" s="806"/>
      <c r="H554" s="67"/>
      <c r="I554" s="67"/>
    </row>
    <row r="555" spans="1:9" ht="12.75" thickBot="1">
      <c r="A555" s="150"/>
      <c r="B555" s="797" t="s">
        <v>766</v>
      </c>
      <c r="C555" s="792"/>
      <c r="D555" s="792"/>
      <c r="E555" s="792"/>
      <c r="F555" s="974"/>
      <c r="G555" s="807"/>
      <c r="H555" s="67"/>
      <c r="I555" s="67"/>
    </row>
    <row r="556" spans="1:9" ht="12.75" thickBot="1">
      <c r="A556" s="798"/>
      <c r="B556" s="799" t="s">
        <v>742</v>
      </c>
      <c r="C556" s="800">
        <f>SUM(C550:C555)</f>
        <v>0</v>
      </c>
      <c r="D556" s="800">
        <f>SUM(D550:D555)</f>
        <v>644</v>
      </c>
      <c r="E556" s="800">
        <f>SUM(E550:E555)</f>
        <v>644</v>
      </c>
      <c r="F556" s="975">
        <f>SUM(E556/D556)</f>
        <v>1</v>
      </c>
      <c r="G556" s="808"/>
      <c r="H556" s="67"/>
      <c r="I556" s="67"/>
    </row>
    <row r="557" spans="1:9" ht="12">
      <c r="A557" s="15">
        <v>3354</v>
      </c>
      <c r="B557" s="102" t="s">
        <v>147</v>
      </c>
      <c r="C557" s="88"/>
      <c r="D557" s="88"/>
      <c r="E557" s="88"/>
      <c r="F557" s="599"/>
      <c r="G557" s="181"/>
      <c r="H557" s="67"/>
      <c r="I557" s="67"/>
    </row>
    <row r="558" spans="1:9" ht="12">
      <c r="A558" s="69"/>
      <c r="B558" s="70" t="s">
        <v>555</v>
      </c>
      <c r="C558" s="76"/>
      <c r="D558" s="76"/>
      <c r="E558" s="76"/>
      <c r="F558" s="599"/>
      <c r="G558" s="181"/>
      <c r="H558" s="67"/>
      <c r="I558" s="67"/>
    </row>
    <row r="559" spans="1:9" ht="12">
      <c r="A559" s="69"/>
      <c r="B559" s="7" t="s">
        <v>792</v>
      </c>
      <c r="C559" s="76"/>
      <c r="D559" s="76"/>
      <c r="E559" s="76"/>
      <c r="F559" s="599"/>
      <c r="G559" s="181"/>
      <c r="H559" s="67"/>
      <c r="I559" s="67"/>
    </row>
    <row r="560" spans="1:9" ht="12">
      <c r="A560" s="69"/>
      <c r="B560" s="84" t="s">
        <v>765</v>
      </c>
      <c r="C560" s="76"/>
      <c r="D560" s="76"/>
      <c r="E560" s="76"/>
      <c r="F560" s="599"/>
      <c r="G560" s="181"/>
      <c r="H560" s="67"/>
      <c r="I560" s="67"/>
    </row>
    <row r="561" spans="1:9" ht="12">
      <c r="A561" s="69"/>
      <c r="B561" s="10" t="s">
        <v>779</v>
      </c>
      <c r="C561" s="252">
        <v>38000</v>
      </c>
      <c r="D561" s="252">
        <v>62000</v>
      </c>
      <c r="E561" s="252"/>
      <c r="F561" s="973">
        <f>SUM(E561/D561)</f>
        <v>0</v>
      </c>
      <c r="G561" s="181"/>
      <c r="H561" s="67"/>
      <c r="I561" s="67"/>
    </row>
    <row r="562" spans="1:9" ht="12">
      <c r="A562" s="69"/>
      <c r="B562" s="10" t="s">
        <v>976</v>
      </c>
      <c r="C562" s="252"/>
      <c r="D562" s="252"/>
      <c r="E562" s="252">
        <v>62000</v>
      </c>
      <c r="F562" s="973"/>
      <c r="G562" s="181"/>
      <c r="H562" s="67"/>
      <c r="I562" s="67"/>
    </row>
    <row r="563" spans="1:9" ht="12">
      <c r="A563" s="69"/>
      <c r="B563" s="10" t="s">
        <v>568</v>
      </c>
      <c r="C563" s="76"/>
      <c r="D563" s="76"/>
      <c r="E563" s="76"/>
      <c r="F563" s="599"/>
      <c r="G563" s="186"/>
      <c r="H563" s="67"/>
      <c r="I563" s="67"/>
    </row>
    <row r="564" spans="1:9" ht="12.75" thickBot="1">
      <c r="A564" s="69"/>
      <c r="B564" s="73" t="s">
        <v>766</v>
      </c>
      <c r="C564" s="76"/>
      <c r="D564" s="76"/>
      <c r="E564" s="76"/>
      <c r="F564" s="974"/>
      <c r="G564" s="30"/>
      <c r="H564" s="67"/>
      <c r="I564" s="67"/>
    </row>
    <row r="565" spans="1:9" ht="12.75" thickBot="1">
      <c r="A565" s="51"/>
      <c r="B565" s="56" t="s">
        <v>742</v>
      </c>
      <c r="C565" s="81">
        <f>SUM(C558:C564)</f>
        <v>38000</v>
      </c>
      <c r="D565" s="81">
        <f>SUM(D558:D564)</f>
        <v>62000</v>
      </c>
      <c r="E565" s="81">
        <f>SUM(E558:E564)</f>
        <v>62000</v>
      </c>
      <c r="F565" s="975">
        <f>SUM(E565/D565)</f>
        <v>1</v>
      </c>
      <c r="G565" s="182"/>
      <c r="H565" s="67"/>
      <c r="I565" s="67"/>
    </row>
    <row r="566" spans="1:9" ht="12" customHeight="1">
      <c r="A566" s="15">
        <v>3355</v>
      </c>
      <c r="B566" s="97" t="s">
        <v>148</v>
      </c>
      <c r="C566" s="98"/>
      <c r="D566" s="98"/>
      <c r="E566" s="98"/>
      <c r="F566" s="599"/>
      <c r="G566" s="181"/>
      <c r="H566" s="67"/>
      <c r="I566" s="67"/>
    </row>
    <row r="567" spans="1:9" ht="12" customHeight="1">
      <c r="A567" s="69"/>
      <c r="B567" s="70" t="s">
        <v>555</v>
      </c>
      <c r="C567" s="45"/>
      <c r="D567" s="45"/>
      <c r="E567" s="45"/>
      <c r="F567" s="599"/>
      <c r="G567" s="181"/>
      <c r="H567" s="67"/>
      <c r="I567" s="67"/>
    </row>
    <row r="568" spans="1:9" ht="12" customHeight="1">
      <c r="A568" s="69"/>
      <c r="B568" s="7" t="s">
        <v>792</v>
      </c>
      <c r="C568" s="45"/>
      <c r="D568" s="45"/>
      <c r="E568" s="162">
        <v>400</v>
      </c>
      <c r="F568" s="599"/>
      <c r="G568" s="181"/>
      <c r="H568" s="67"/>
      <c r="I568" s="67"/>
    </row>
    <row r="569" spans="1:9" ht="12" customHeight="1">
      <c r="A569" s="69"/>
      <c r="B569" s="84" t="s">
        <v>765</v>
      </c>
      <c r="C569" s="162">
        <v>5000</v>
      </c>
      <c r="D569" s="162">
        <v>6710</v>
      </c>
      <c r="E569" s="162">
        <v>6310</v>
      </c>
      <c r="F569" s="973">
        <f>SUM(E569/D569)</f>
        <v>0.940387481371088</v>
      </c>
      <c r="G569" s="181"/>
      <c r="H569" s="67"/>
      <c r="I569" s="67"/>
    </row>
    <row r="570" spans="1:9" ht="12" customHeight="1">
      <c r="A570" s="69"/>
      <c r="B570" s="10" t="s">
        <v>779</v>
      </c>
      <c r="C570" s="45"/>
      <c r="D570" s="45"/>
      <c r="E570" s="45"/>
      <c r="F570" s="599"/>
      <c r="G570" s="181"/>
      <c r="H570" s="67"/>
      <c r="I570" s="67"/>
    </row>
    <row r="571" spans="1:9" ht="12" customHeight="1">
      <c r="A571" s="69"/>
      <c r="B571" s="10" t="s">
        <v>568</v>
      </c>
      <c r="C571" s="45"/>
      <c r="D571" s="45"/>
      <c r="E571" s="45"/>
      <c r="F571" s="599"/>
      <c r="G571" s="186"/>
      <c r="H571" s="67"/>
      <c r="I571" s="67"/>
    </row>
    <row r="572" spans="1:9" ht="12" customHeight="1" thickBot="1">
      <c r="A572" s="69"/>
      <c r="B572" s="73" t="s">
        <v>766</v>
      </c>
      <c r="C572" s="46"/>
      <c r="D572" s="46"/>
      <c r="E572" s="46"/>
      <c r="F572" s="974"/>
      <c r="G572" s="30"/>
      <c r="H572" s="67"/>
      <c r="I572" s="67"/>
    </row>
    <row r="573" spans="1:9" ht="12" customHeight="1" thickBot="1">
      <c r="A573" s="51"/>
      <c r="B573" s="56" t="s">
        <v>742</v>
      </c>
      <c r="C573" s="81">
        <f>SUM(C569:C572)</f>
        <v>5000</v>
      </c>
      <c r="D573" s="81">
        <f>SUM(D568:D572)</f>
        <v>6710</v>
      </c>
      <c r="E573" s="81">
        <f>SUM(E568:E572)</f>
        <v>6710</v>
      </c>
      <c r="F573" s="975">
        <f>SUM(E573/D573)</f>
        <v>1</v>
      </c>
      <c r="G573" s="182"/>
      <c r="H573" s="67"/>
      <c r="I573" s="67"/>
    </row>
    <row r="574" spans="1:9" ht="12" customHeight="1">
      <c r="A574" s="15">
        <v>3356</v>
      </c>
      <c r="B574" s="97" t="s">
        <v>928</v>
      </c>
      <c r="C574" s="98"/>
      <c r="D574" s="98"/>
      <c r="E574" s="98"/>
      <c r="F574" s="599"/>
      <c r="G574" s="181"/>
      <c r="H574" s="67"/>
      <c r="I574" s="67"/>
    </row>
    <row r="575" spans="1:9" ht="12" customHeight="1">
      <c r="A575" s="69"/>
      <c r="B575" s="70" t="s">
        <v>555</v>
      </c>
      <c r="C575" s="162"/>
      <c r="D575" s="162"/>
      <c r="E575" s="162"/>
      <c r="F575" s="599"/>
      <c r="G575" s="181"/>
      <c r="H575" s="67"/>
      <c r="I575" s="67"/>
    </row>
    <row r="576" spans="1:9" ht="12" customHeight="1">
      <c r="A576" s="69"/>
      <c r="B576" s="7" t="s">
        <v>792</v>
      </c>
      <c r="C576" s="162"/>
      <c r="D576" s="162"/>
      <c r="E576" s="162"/>
      <c r="F576" s="599"/>
      <c r="G576" s="181"/>
      <c r="H576" s="67"/>
      <c r="I576" s="67"/>
    </row>
    <row r="577" spans="1:9" ht="12" customHeight="1">
      <c r="A577" s="69"/>
      <c r="B577" s="84" t="s">
        <v>765</v>
      </c>
      <c r="C577" s="162"/>
      <c r="D577" s="162"/>
      <c r="E577" s="162"/>
      <c r="F577" s="599"/>
      <c r="G577" s="181"/>
      <c r="H577" s="67"/>
      <c r="I577" s="67"/>
    </row>
    <row r="578" spans="1:9" ht="12" customHeight="1">
      <c r="A578" s="69"/>
      <c r="B578" s="10" t="s">
        <v>779</v>
      </c>
      <c r="C578" s="162">
        <v>20000</v>
      </c>
      <c r="D578" s="162">
        <v>20000</v>
      </c>
      <c r="E578" s="162">
        <v>20000</v>
      </c>
      <c r="F578" s="599">
        <f>SUM(E578/D578)</f>
        <v>1</v>
      </c>
      <c r="G578" s="181"/>
      <c r="H578" s="67"/>
      <c r="I578" s="67"/>
    </row>
    <row r="579" spans="1:9" ht="12" customHeight="1">
      <c r="A579" s="69"/>
      <c r="B579" s="10" t="s">
        <v>568</v>
      </c>
      <c r="C579" s="45"/>
      <c r="D579" s="45"/>
      <c r="E579" s="45"/>
      <c r="F579" s="599"/>
      <c r="G579" s="186"/>
      <c r="H579" s="67"/>
      <c r="I579" s="67"/>
    </row>
    <row r="580" spans="1:9" ht="12" customHeight="1" thickBot="1">
      <c r="A580" s="69"/>
      <c r="B580" s="73" t="s">
        <v>766</v>
      </c>
      <c r="C580" s="46"/>
      <c r="D580" s="46"/>
      <c r="E580" s="46"/>
      <c r="F580" s="974"/>
      <c r="G580" s="30"/>
      <c r="H580" s="67"/>
      <c r="I580" s="67"/>
    </row>
    <row r="581" spans="1:9" ht="12" customHeight="1" thickBot="1">
      <c r="A581" s="51"/>
      <c r="B581" s="56" t="s">
        <v>742</v>
      </c>
      <c r="C581" s="81">
        <f>SUM(C575:C580)</f>
        <v>20000</v>
      </c>
      <c r="D581" s="81">
        <f>SUM(D575:D580)</f>
        <v>20000</v>
      </c>
      <c r="E581" s="81">
        <f>SUM(E575:E580)</f>
        <v>20000</v>
      </c>
      <c r="F581" s="975">
        <f>SUM(E581/D581)</f>
        <v>1</v>
      </c>
      <c r="G581" s="182"/>
      <c r="H581" s="67"/>
      <c r="I581" s="67"/>
    </row>
    <row r="582" spans="1:9" ht="12" customHeight="1">
      <c r="A582" s="15">
        <v>3357</v>
      </c>
      <c r="B582" s="97" t="s">
        <v>149</v>
      </c>
      <c r="C582" s="98"/>
      <c r="D582" s="98"/>
      <c r="E582" s="98"/>
      <c r="F582" s="599"/>
      <c r="G582" s="181"/>
      <c r="H582" s="67"/>
      <c r="I582" s="67"/>
    </row>
    <row r="583" spans="1:9" ht="12" customHeight="1">
      <c r="A583" s="69"/>
      <c r="B583" s="70" t="s">
        <v>555</v>
      </c>
      <c r="C583" s="162"/>
      <c r="D583" s="162"/>
      <c r="E583" s="162"/>
      <c r="F583" s="599"/>
      <c r="G583" s="181"/>
      <c r="H583" s="67"/>
      <c r="I583" s="67"/>
    </row>
    <row r="584" spans="1:9" ht="12" customHeight="1">
      <c r="A584" s="69"/>
      <c r="B584" s="7" t="s">
        <v>792</v>
      </c>
      <c r="C584" s="162"/>
      <c r="D584" s="162"/>
      <c r="E584" s="162"/>
      <c r="F584" s="599"/>
      <c r="G584" s="181"/>
      <c r="H584" s="67"/>
      <c r="I584" s="67"/>
    </row>
    <row r="585" spans="1:9" ht="12" customHeight="1">
      <c r="A585" s="69"/>
      <c r="B585" s="84" t="s">
        <v>765</v>
      </c>
      <c r="C585" s="162">
        <v>5500</v>
      </c>
      <c r="D585" s="162">
        <v>6000</v>
      </c>
      <c r="E585" s="162">
        <v>6000</v>
      </c>
      <c r="F585" s="973">
        <f>SUM(E585/D585)</f>
        <v>1</v>
      </c>
      <c r="G585" s="181"/>
      <c r="H585" s="67"/>
      <c r="I585" s="67"/>
    </row>
    <row r="586" spans="1:9" ht="12" customHeight="1">
      <c r="A586" s="69"/>
      <c r="B586" s="10" t="s">
        <v>779</v>
      </c>
      <c r="C586" s="45"/>
      <c r="D586" s="45"/>
      <c r="E586" s="45"/>
      <c r="F586" s="599"/>
      <c r="G586" s="181"/>
      <c r="H586" s="67"/>
      <c r="I586" s="67"/>
    </row>
    <row r="587" spans="1:9" ht="12" customHeight="1">
      <c r="A587" s="69"/>
      <c r="B587" s="10" t="s">
        <v>568</v>
      </c>
      <c r="C587" s="45"/>
      <c r="D587" s="45"/>
      <c r="E587" s="45"/>
      <c r="F587" s="599"/>
      <c r="G587" s="186"/>
      <c r="H587" s="67"/>
      <c r="I587" s="67"/>
    </row>
    <row r="588" spans="1:9" ht="12" customHeight="1" thickBot="1">
      <c r="A588" s="69"/>
      <c r="B588" s="73" t="s">
        <v>766</v>
      </c>
      <c r="C588" s="46"/>
      <c r="D588" s="46"/>
      <c r="E588" s="46"/>
      <c r="F588" s="974"/>
      <c r="G588" s="30"/>
      <c r="H588" s="67"/>
      <c r="I588" s="67"/>
    </row>
    <row r="589" spans="1:9" ht="12" customHeight="1" thickBot="1">
      <c r="A589" s="51"/>
      <c r="B589" s="56" t="s">
        <v>742</v>
      </c>
      <c r="C589" s="81">
        <f>SUM(C583:C588)</f>
        <v>5500</v>
      </c>
      <c r="D589" s="81">
        <f>SUM(D583:D588)</f>
        <v>6000</v>
      </c>
      <c r="E589" s="81">
        <f>SUM(E583:E588)</f>
        <v>6000</v>
      </c>
      <c r="F589" s="975">
        <f>SUM(E589/D589)</f>
        <v>1</v>
      </c>
      <c r="G589" s="182"/>
      <c r="H589" s="67"/>
      <c r="I589" s="67"/>
    </row>
    <row r="590" spans="1:9" ht="12" customHeight="1">
      <c r="A590" s="15">
        <v>3358</v>
      </c>
      <c r="B590" s="97" t="s">
        <v>958</v>
      </c>
      <c r="C590" s="98"/>
      <c r="D590" s="98"/>
      <c r="E590" s="98"/>
      <c r="F590" s="599"/>
      <c r="G590" s="181"/>
      <c r="H590" s="67"/>
      <c r="I590" s="67"/>
    </row>
    <row r="591" spans="1:9" ht="12" customHeight="1">
      <c r="A591" s="69"/>
      <c r="B591" s="70" t="s">
        <v>555</v>
      </c>
      <c r="C591" s="162"/>
      <c r="D591" s="162"/>
      <c r="E591" s="162"/>
      <c r="F591" s="599"/>
      <c r="G591" s="181"/>
      <c r="H591" s="67"/>
      <c r="I591" s="67"/>
    </row>
    <row r="592" spans="1:9" ht="12" customHeight="1">
      <c r="A592" s="69"/>
      <c r="B592" s="7" t="s">
        <v>792</v>
      </c>
      <c r="C592" s="162"/>
      <c r="D592" s="162"/>
      <c r="E592" s="162"/>
      <c r="F592" s="599"/>
      <c r="G592" s="181"/>
      <c r="H592" s="67"/>
      <c r="I592" s="67"/>
    </row>
    <row r="593" spans="1:9" ht="12" customHeight="1">
      <c r="A593" s="69"/>
      <c r="B593" s="84" t="s">
        <v>765</v>
      </c>
      <c r="C593" s="162">
        <v>6000</v>
      </c>
      <c r="D593" s="162">
        <v>8475</v>
      </c>
      <c r="E593" s="162">
        <v>8475</v>
      </c>
      <c r="F593" s="973">
        <f>SUM(E593/D593)</f>
        <v>1</v>
      </c>
      <c r="G593" s="181"/>
      <c r="H593" s="67"/>
      <c r="I593" s="67"/>
    </row>
    <row r="594" spans="1:9" ht="12" customHeight="1">
      <c r="A594" s="69"/>
      <c r="B594" s="10" t="s">
        <v>779</v>
      </c>
      <c r="C594" s="45"/>
      <c r="D594" s="45"/>
      <c r="E594" s="45"/>
      <c r="F594" s="599"/>
      <c r="G594" s="181"/>
      <c r="H594" s="67"/>
      <c r="I594" s="67"/>
    </row>
    <row r="595" spans="1:9" ht="12" customHeight="1">
      <c r="A595" s="69"/>
      <c r="B595" s="10" t="s">
        <v>568</v>
      </c>
      <c r="C595" s="45"/>
      <c r="D595" s="45"/>
      <c r="E595" s="45"/>
      <c r="F595" s="599"/>
      <c r="G595" s="186"/>
      <c r="H595" s="67"/>
      <c r="I595" s="67"/>
    </row>
    <row r="596" spans="1:9" ht="12" customHeight="1" thickBot="1">
      <c r="A596" s="69"/>
      <c r="B596" s="73" t="s">
        <v>766</v>
      </c>
      <c r="C596" s="46"/>
      <c r="D596" s="46"/>
      <c r="E596" s="46"/>
      <c r="F596" s="974"/>
      <c r="G596" s="30"/>
      <c r="H596" s="67"/>
      <c r="I596" s="67"/>
    </row>
    <row r="597" spans="1:9" ht="12" customHeight="1" thickBot="1">
      <c r="A597" s="51"/>
      <c r="B597" s="56" t="s">
        <v>742</v>
      </c>
      <c r="C597" s="81">
        <f>SUM(C591:C596)</f>
        <v>6000</v>
      </c>
      <c r="D597" s="81">
        <f>SUM(D591:D596)</f>
        <v>8475</v>
      </c>
      <c r="E597" s="81">
        <f>SUM(E591:E596)</f>
        <v>8475</v>
      </c>
      <c r="F597" s="975">
        <f>SUM(E597/D597)</f>
        <v>1</v>
      </c>
      <c r="G597" s="182"/>
      <c r="H597" s="67"/>
      <c r="I597" s="67"/>
    </row>
    <row r="598" spans="1:9" ht="12" customHeight="1">
      <c r="A598" s="15">
        <v>3359</v>
      </c>
      <c r="B598" s="97" t="s">
        <v>91</v>
      </c>
      <c r="C598" s="98"/>
      <c r="D598" s="98"/>
      <c r="E598" s="98"/>
      <c r="F598" s="599"/>
      <c r="G598" s="181"/>
      <c r="H598" s="67"/>
      <c r="I598" s="67"/>
    </row>
    <row r="599" spans="1:9" ht="12" customHeight="1">
      <c r="A599" s="69"/>
      <c r="B599" s="70" t="s">
        <v>555</v>
      </c>
      <c r="C599" s="162"/>
      <c r="D599" s="162"/>
      <c r="E599" s="162">
        <v>3000</v>
      </c>
      <c r="F599" s="599"/>
      <c r="G599" s="181"/>
      <c r="H599" s="67"/>
      <c r="I599" s="67"/>
    </row>
    <row r="600" spans="1:9" ht="12" customHeight="1">
      <c r="A600" s="69"/>
      <c r="B600" s="7" t="s">
        <v>792</v>
      </c>
      <c r="C600" s="162"/>
      <c r="D600" s="162"/>
      <c r="E600" s="162">
        <v>810</v>
      </c>
      <c r="F600" s="599"/>
      <c r="G600" s="181"/>
      <c r="H600" s="67"/>
      <c r="I600" s="67"/>
    </row>
    <row r="601" spans="1:9" ht="12" customHeight="1">
      <c r="A601" s="69"/>
      <c r="B601" s="84" t="s">
        <v>765</v>
      </c>
      <c r="C601" s="162"/>
      <c r="D601" s="162">
        <v>2000</v>
      </c>
      <c r="E601" s="162">
        <v>2000</v>
      </c>
      <c r="F601" s="599">
        <f>SUM(E601/D601)</f>
        <v>1</v>
      </c>
      <c r="G601" s="181"/>
      <c r="H601" s="67"/>
      <c r="I601" s="67"/>
    </row>
    <row r="602" spans="1:9" ht="12" customHeight="1">
      <c r="A602" s="69"/>
      <c r="B602" s="10" t="s">
        <v>779</v>
      </c>
      <c r="C602" s="45"/>
      <c r="D602" s="45"/>
      <c r="E602" s="45"/>
      <c r="F602" s="599"/>
      <c r="G602" s="181"/>
      <c r="H602" s="67"/>
      <c r="I602" s="67"/>
    </row>
    <row r="603" spans="1:9" ht="12" customHeight="1">
      <c r="A603" s="69"/>
      <c r="B603" s="10" t="s">
        <v>568</v>
      </c>
      <c r="C603" s="45"/>
      <c r="D603" s="45"/>
      <c r="E603" s="45"/>
      <c r="F603" s="599"/>
      <c r="G603" s="186"/>
      <c r="H603" s="67"/>
      <c r="I603" s="67"/>
    </row>
    <row r="604" spans="1:9" ht="12" customHeight="1" thickBot="1">
      <c r="A604" s="69"/>
      <c r="B604" s="73" t="s">
        <v>937</v>
      </c>
      <c r="C604" s="46"/>
      <c r="D604" s="46"/>
      <c r="E604" s="785">
        <v>747</v>
      </c>
      <c r="F604" s="974"/>
      <c r="G604" s="30"/>
      <c r="H604" s="67"/>
      <c r="I604" s="67"/>
    </row>
    <row r="605" spans="1:9" ht="12" customHeight="1" thickBot="1">
      <c r="A605" s="51"/>
      <c r="B605" s="56" t="s">
        <v>742</v>
      </c>
      <c r="C605" s="81">
        <f>SUM(C599:C604)</f>
        <v>0</v>
      </c>
      <c r="D605" s="81">
        <f>SUM(D599:D604)</f>
        <v>2000</v>
      </c>
      <c r="E605" s="81">
        <f>SUM(E599:E604)</f>
        <v>6557</v>
      </c>
      <c r="F605" s="975">
        <f>SUM(E605/D605)</f>
        <v>3.2785</v>
      </c>
      <c r="G605" s="182"/>
      <c r="H605" s="67"/>
      <c r="I605" s="67"/>
    </row>
    <row r="606" spans="1:9" ht="12" customHeight="1" thickBot="1">
      <c r="A606" s="68">
        <v>3400</v>
      </c>
      <c r="B606" s="56" t="s">
        <v>651</v>
      </c>
      <c r="C606" s="81">
        <f>SUM(C623+C631+C664)+C615+C639+C647+C656+C672+C680+C688+C696+C704+C712+C720+C728+C736+C744+C752</f>
        <v>167608</v>
      </c>
      <c r="D606" s="81">
        <f>SUM(D623+D631+D664)+D615+D639+D647+D656+D672+D680+D688+D696+D704+D712+D720+D728+D736+D744+D752</f>
        <v>173838</v>
      </c>
      <c r="E606" s="81">
        <f>SUM(E623+E631+E664)+E615+E639+E647+E656+E672+E680+E688+E696+E704+E712+E720+E728+E736+E744+E752</f>
        <v>180250</v>
      </c>
      <c r="F606" s="975">
        <f>SUM(E606/D606)</f>
        <v>1.0368849158411855</v>
      </c>
      <c r="G606" s="182"/>
      <c r="H606" s="67"/>
      <c r="I606" s="67"/>
    </row>
    <row r="607" spans="1:9" ht="12" customHeight="1">
      <c r="A607" s="15">
        <v>3410</v>
      </c>
      <c r="B607" s="107" t="s">
        <v>652</v>
      </c>
      <c r="C607" s="88">
        <f>SUM(C615+C623+C631+C639+C647)</f>
        <v>42100</v>
      </c>
      <c r="D607" s="88">
        <f>SUM(D615+D623+D631+D639+D647)</f>
        <v>42100</v>
      </c>
      <c r="E607" s="88">
        <f>SUM(E615+E623+E631+E639+E647)</f>
        <v>42100</v>
      </c>
      <c r="F607" s="599">
        <f>SUM(E607/D607)</f>
        <v>1</v>
      </c>
      <c r="G607" s="4"/>
      <c r="H607" s="67"/>
      <c r="I607" s="67"/>
    </row>
    <row r="608" spans="1:9" ht="12" customHeight="1">
      <c r="A608" s="15">
        <v>3411</v>
      </c>
      <c r="B608" s="107" t="s">
        <v>618</v>
      </c>
      <c r="C608" s="88"/>
      <c r="D608" s="88"/>
      <c r="E608" s="88"/>
      <c r="F608" s="599"/>
      <c r="G608" s="181"/>
      <c r="H608" s="67"/>
      <c r="I608" s="67"/>
    </row>
    <row r="609" spans="1:9" ht="12" customHeight="1">
      <c r="A609" s="69"/>
      <c r="B609" s="70" t="s">
        <v>555</v>
      </c>
      <c r="C609" s="76"/>
      <c r="D609" s="76"/>
      <c r="E609" s="76"/>
      <c r="F609" s="599"/>
      <c r="G609" s="181"/>
      <c r="H609" s="67"/>
      <c r="I609" s="67"/>
    </row>
    <row r="610" spans="1:9" ht="12" customHeight="1">
      <c r="A610" s="69"/>
      <c r="B610" s="7" t="s">
        <v>792</v>
      </c>
      <c r="C610" s="76"/>
      <c r="D610" s="76"/>
      <c r="E610" s="76"/>
      <c r="F610" s="599"/>
      <c r="G610" s="181"/>
      <c r="H610" s="67"/>
      <c r="I610" s="67"/>
    </row>
    <row r="611" spans="1:9" ht="12" customHeight="1">
      <c r="A611" s="69"/>
      <c r="B611" s="84" t="s">
        <v>765</v>
      </c>
      <c r="C611" s="76"/>
      <c r="D611" s="76"/>
      <c r="E611" s="76"/>
      <c r="F611" s="599"/>
      <c r="G611" s="181"/>
      <c r="H611" s="67"/>
      <c r="I611" s="67"/>
    </row>
    <row r="612" spans="1:9" ht="12" customHeight="1">
      <c r="A612" s="69"/>
      <c r="B612" s="10" t="s">
        <v>779</v>
      </c>
      <c r="C612" s="252">
        <v>5000</v>
      </c>
      <c r="D612" s="252">
        <v>5000</v>
      </c>
      <c r="E612" s="252">
        <v>5000</v>
      </c>
      <c r="F612" s="599">
        <f>SUM(E612/D612)</f>
        <v>1</v>
      </c>
      <c r="G612" s="181"/>
      <c r="H612" s="67"/>
      <c r="I612" s="67"/>
    </row>
    <row r="613" spans="1:9" ht="12" customHeight="1">
      <c r="A613" s="69"/>
      <c r="B613" s="10" t="s">
        <v>568</v>
      </c>
      <c r="C613" s="76"/>
      <c r="D613" s="76"/>
      <c r="E613" s="76"/>
      <c r="F613" s="599"/>
      <c r="G613" s="181"/>
      <c r="H613" s="67"/>
      <c r="I613" s="67"/>
    </row>
    <row r="614" spans="1:9" ht="12" customHeight="1" thickBot="1">
      <c r="A614" s="69"/>
      <c r="B614" s="73" t="s">
        <v>766</v>
      </c>
      <c r="C614" s="76"/>
      <c r="D614" s="76"/>
      <c r="E614" s="76"/>
      <c r="F614" s="974"/>
      <c r="G614" s="208"/>
      <c r="H614" s="67"/>
      <c r="I614" s="67"/>
    </row>
    <row r="615" spans="1:9" ht="12" customHeight="1" thickBot="1">
      <c r="A615" s="51"/>
      <c r="B615" s="56" t="s">
        <v>742</v>
      </c>
      <c r="C615" s="81">
        <f>SUM(C609:C614)</f>
        <v>5000</v>
      </c>
      <c r="D615" s="81">
        <f>SUM(D609:D614)</f>
        <v>5000</v>
      </c>
      <c r="E615" s="81">
        <f>SUM(E609:E614)</f>
        <v>5000</v>
      </c>
      <c r="F615" s="975">
        <f>SUM(E615/D615)</f>
        <v>1</v>
      </c>
      <c r="G615" s="60"/>
      <c r="H615" s="67"/>
      <c r="I615" s="67"/>
    </row>
    <row r="616" spans="1:7" s="49" customFormat="1" ht="12" customHeight="1">
      <c r="A616" s="15">
        <v>3412</v>
      </c>
      <c r="B616" s="97" t="s">
        <v>629</v>
      </c>
      <c r="C616" s="98"/>
      <c r="D616" s="98"/>
      <c r="E616" s="98"/>
      <c r="F616" s="599"/>
      <c r="G616" s="31"/>
    </row>
    <row r="617" spans="1:9" ht="12" customHeight="1">
      <c r="A617" s="69"/>
      <c r="B617" s="70" t="s">
        <v>555</v>
      </c>
      <c r="C617" s="76"/>
      <c r="D617" s="76"/>
      <c r="E617" s="76">
        <v>400</v>
      </c>
      <c r="F617" s="599"/>
      <c r="G617" s="181"/>
      <c r="H617" s="67"/>
      <c r="I617" s="67"/>
    </row>
    <row r="618" spans="1:9" ht="12" customHeight="1">
      <c r="A618" s="69"/>
      <c r="B618" s="7" t="s">
        <v>792</v>
      </c>
      <c r="C618" s="76"/>
      <c r="D618" s="76"/>
      <c r="E618" s="76">
        <v>170</v>
      </c>
      <c r="F618" s="599"/>
      <c r="G618" s="181"/>
      <c r="H618" s="67"/>
      <c r="I618" s="67"/>
    </row>
    <row r="619" spans="1:9" ht="12" customHeight="1">
      <c r="A619" s="69"/>
      <c r="B619" s="84" t="s">
        <v>765</v>
      </c>
      <c r="C619" s="252">
        <v>3500</v>
      </c>
      <c r="D619" s="252">
        <v>3500</v>
      </c>
      <c r="E619" s="252">
        <v>2930</v>
      </c>
      <c r="F619" s="973">
        <f>SUM(E619/D619)</f>
        <v>0.8371428571428572</v>
      </c>
      <c r="G619" s="181"/>
      <c r="H619" s="67"/>
      <c r="I619" s="67"/>
    </row>
    <row r="620" spans="1:9" ht="12" customHeight="1">
      <c r="A620" s="69"/>
      <c r="B620" s="10" t="s">
        <v>779</v>
      </c>
      <c r="C620" s="76"/>
      <c r="D620" s="76"/>
      <c r="E620" s="76"/>
      <c r="F620" s="599"/>
      <c r="G620" s="186"/>
      <c r="H620" s="67"/>
      <c r="I620" s="67"/>
    </row>
    <row r="621" spans="1:9" ht="12" customHeight="1">
      <c r="A621" s="69"/>
      <c r="B621" s="10" t="s">
        <v>568</v>
      </c>
      <c r="C621" s="76"/>
      <c r="D621" s="76"/>
      <c r="E621" s="76"/>
      <c r="F621" s="599"/>
      <c r="G621" s="5"/>
      <c r="H621" s="67"/>
      <c r="I621" s="67"/>
    </row>
    <row r="622" spans="1:9" ht="12" customHeight="1" thickBot="1">
      <c r="A622" s="69"/>
      <c r="B622" s="73" t="s">
        <v>766</v>
      </c>
      <c r="C622" s="76"/>
      <c r="D622" s="76"/>
      <c r="E622" s="76"/>
      <c r="F622" s="974"/>
      <c r="G622" s="183"/>
      <c r="H622" s="67"/>
      <c r="I622" s="67"/>
    </row>
    <row r="623" spans="1:9" ht="12" customHeight="1" thickBot="1">
      <c r="A623" s="51"/>
      <c r="B623" s="56" t="s">
        <v>742</v>
      </c>
      <c r="C623" s="81">
        <f>SUM(C617:C622)</f>
        <v>3500</v>
      </c>
      <c r="D623" s="81">
        <f>SUM(D617:D622)</f>
        <v>3500</v>
      </c>
      <c r="E623" s="81">
        <f>SUM(E617:E622)</f>
        <v>3500</v>
      </c>
      <c r="F623" s="975">
        <f>SUM(E623/D623)</f>
        <v>1</v>
      </c>
      <c r="G623" s="121"/>
      <c r="H623" s="67"/>
      <c r="I623" s="67"/>
    </row>
    <row r="624" spans="1:9" ht="12" customHeight="1">
      <c r="A624" s="15">
        <v>3413</v>
      </c>
      <c r="B624" s="102" t="s">
        <v>630</v>
      </c>
      <c r="C624" s="88"/>
      <c r="D624" s="88"/>
      <c r="E624" s="88"/>
      <c r="F624" s="599"/>
      <c r="G624" s="31"/>
      <c r="H624" s="67"/>
      <c r="I624" s="67"/>
    </row>
    <row r="625" spans="1:9" ht="12" customHeight="1">
      <c r="A625" s="69"/>
      <c r="B625" s="70" t="s">
        <v>555</v>
      </c>
      <c r="C625" s="76"/>
      <c r="D625" s="76"/>
      <c r="E625" s="76">
        <v>800</v>
      </c>
      <c r="F625" s="599"/>
      <c r="G625" s="181"/>
      <c r="H625" s="67"/>
      <c r="I625" s="67"/>
    </row>
    <row r="626" spans="1:9" ht="12" customHeight="1">
      <c r="A626" s="69"/>
      <c r="B626" s="7" t="s">
        <v>792</v>
      </c>
      <c r="C626" s="76"/>
      <c r="D626" s="76"/>
      <c r="E626" s="76">
        <v>200</v>
      </c>
      <c r="F626" s="599"/>
      <c r="G626" s="181"/>
      <c r="H626" s="67"/>
      <c r="I626" s="67"/>
    </row>
    <row r="627" spans="1:9" ht="12" customHeight="1">
      <c r="A627" s="69"/>
      <c r="B627" s="84" t="s">
        <v>765</v>
      </c>
      <c r="C627" s="252">
        <v>11000</v>
      </c>
      <c r="D627" s="252">
        <v>11000</v>
      </c>
      <c r="E627" s="252">
        <v>10000</v>
      </c>
      <c r="F627" s="973">
        <f>SUM(E627/D627)</f>
        <v>0.9090909090909091</v>
      </c>
      <c r="G627" s="181"/>
      <c r="H627" s="67"/>
      <c r="I627" s="67"/>
    </row>
    <row r="628" spans="1:9" ht="12" customHeight="1">
      <c r="A628" s="69"/>
      <c r="B628" s="10" t="s">
        <v>779</v>
      </c>
      <c r="C628" s="76"/>
      <c r="D628" s="76"/>
      <c r="E628" s="76"/>
      <c r="F628" s="599"/>
      <c r="G628" s="181"/>
      <c r="H628" s="67"/>
      <c r="I628" s="67"/>
    </row>
    <row r="629" spans="1:9" ht="12" customHeight="1">
      <c r="A629" s="69"/>
      <c r="B629" s="10" t="s">
        <v>568</v>
      </c>
      <c r="C629" s="76"/>
      <c r="D629" s="76"/>
      <c r="E629" s="76"/>
      <c r="F629" s="599"/>
      <c r="G629" s="186"/>
      <c r="H629" s="67"/>
      <c r="I629" s="67"/>
    </row>
    <row r="630" spans="1:9" ht="12" customHeight="1" thickBot="1">
      <c r="A630" s="69"/>
      <c r="B630" s="73" t="s">
        <v>766</v>
      </c>
      <c r="C630" s="76"/>
      <c r="D630" s="76"/>
      <c r="E630" s="76"/>
      <c r="F630" s="974"/>
      <c r="G630" s="30"/>
      <c r="H630" s="67"/>
      <c r="I630" s="67"/>
    </row>
    <row r="631" spans="1:9" ht="12" customHeight="1" thickBot="1">
      <c r="A631" s="51"/>
      <c r="B631" s="56" t="s">
        <v>742</v>
      </c>
      <c r="C631" s="81">
        <f>SUM(C625:C630)</f>
        <v>11000</v>
      </c>
      <c r="D631" s="81">
        <f>SUM(D625:D630)</f>
        <v>11000</v>
      </c>
      <c r="E631" s="81">
        <f>SUM(E625:E630)</f>
        <v>11000</v>
      </c>
      <c r="F631" s="975">
        <f>SUM(E631/D631)</f>
        <v>1</v>
      </c>
      <c r="G631" s="121"/>
      <c r="H631" s="67"/>
      <c r="I631" s="67"/>
    </row>
    <row r="632" spans="1:9" ht="12" customHeight="1">
      <c r="A632" s="15">
        <v>3415</v>
      </c>
      <c r="B632" s="102" t="s">
        <v>711</v>
      </c>
      <c r="C632" s="88"/>
      <c r="D632" s="88"/>
      <c r="E632" s="88"/>
      <c r="F632" s="599"/>
      <c r="G632" s="31" t="s">
        <v>708</v>
      </c>
      <c r="H632" s="67"/>
      <c r="I632" s="67"/>
    </row>
    <row r="633" spans="1:9" ht="12" customHeight="1">
      <c r="A633" s="69"/>
      <c r="B633" s="70" t="s">
        <v>555</v>
      </c>
      <c r="C633" s="76"/>
      <c r="D633" s="76"/>
      <c r="E633" s="76"/>
      <c r="F633" s="599"/>
      <c r="G633" s="181"/>
      <c r="H633" s="67"/>
      <c r="I633" s="67"/>
    </row>
    <row r="634" spans="1:9" ht="12" customHeight="1">
      <c r="A634" s="69"/>
      <c r="B634" s="7" t="s">
        <v>792</v>
      </c>
      <c r="C634" s="76"/>
      <c r="D634" s="76"/>
      <c r="E634" s="76"/>
      <c r="F634" s="599"/>
      <c r="G634" s="181"/>
      <c r="H634" s="67"/>
      <c r="I634" s="67"/>
    </row>
    <row r="635" spans="1:9" ht="12" customHeight="1">
      <c r="A635" s="69"/>
      <c r="B635" s="84" t="s">
        <v>765</v>
      </c>
      <c r="C635" s="76"/>
      <c r="D635" s="76"/>
      <c r="E635" s="76"/>
      <c r="F635" s="599"/>
      <c r="G635" s="181"/>
      <c r="H635" s="67"/>
      <c r="I635" s="67"/>
    </row>
    <row r="636" spans="1:9" ht="12" customHeight="1">
      <c r="A636" s="69"/>
      <c r="B636" s="10" t="s">
        <v>779</v>
      </c>
      <c r="C636" s="76">
        <v>2600</v>
      </c>
      <c r="D636" s="76">
        <v>2600</v>
      </c>
      <c r="E636" s="76">
        <v>2600</v>
      </c>
      <c r="F636" s="973">
        <f>SUM(E636/D636)</f>
        <v>1</v>
      </c>
      <c r="G636" s="181"/>
      <c r="H636" s="67"/>
      <c r="I636" s="67"/>
    </row>
    <row r="637" spans="1:9" ht="12" customHeight="1">
      <c r="A637" s="69"/>
      <c r="B637" s="10" t="s">
        <v>568</v>
      </c>
      <c r="C637" s="76"/>
      <c r="D637" s="76"/>
      <c r="E637" s="76"/>
      <c r="F637" s="599"/>
      <c r="G637" s="186"/>
      <c r="H637" s="67"/>
      <c r="I637" s="67"/>
    </row>
    <row r="638" spans="1:9" ht="12" customHeight="1" thickBot="1">
      <c r="A638" s="69"/>
      <c r="B638" s="73" t="s">
        <v>766</v>
      </c>
      <c r="C638" s="76"/>
      <c r="D638" s="76"/>
      <c r="E638" s="76"/>
      <c r="F638" s="974"/>
      <c r="G638" s="30"/>
      <c r="H638" s="67"/>
      <c r="I638" s="67"/>
    </row>
    <row r="639" spans="1:9" ht="12" customHeight="1" thickBot="1">
      <c r="A639" s="51"/>
      <c r="B639" s="56" t="s">
        <v>742</v>
      </c>
      <c r="C639" s="81">
        <f>SUM(C633:C638)</f>
        <v>2600</v>
      </c>
      <c r="D639" s="81">
        <f>SUM(D633:D638)</f>
        <v>2600</v>
      </c>
      <c r="E639" s="81">
        <f>SUM(E633:E638)</f>
        <v>2600</v>
      </c>
      <c r="F639" s="975">
        <f>SUM(E639/D639)</f>
        <v>1</v>
      </c>
      <c r="G639" s="121"/>
      <c r="H639" s="67"/>
      <c r="I639" s="67"/>
    </row>
    <row r="640" spans="1:9" ht="12" customHeight="1">
      <c r="A640" s="15">
        <v>3416</v>
      </c>
      <c r="B640" s="102" t="s">
        <v>689</v>
      </c>
      <c r="C640" s="88"/>
      <c r="D640" s="88"/>
      <c r="E640" s="88"/>
      <c r="F640" s="599"/>
      <c r="G640" s="31" t="s">
        <v>708</v>
      </c>
      <c r="H640" s="67"/>
      <c r="I640" s="67"/>
    </row>
    <row r="641" spans="1:9" ht="12" customHeight="1">
      <c r="A641" s="69"/>
      <c r="B641" s="70" t="s">
        <v>555</v>
      </c>
      <c r="C641" s="76"/>
      <c r="D641" s="76"/>
      <c r="E641" s="76"/>
      <c r="F641" s="599"/>
      <c r="G641" s="181"/>
      <c r="H641" s="67"/>
      <c r="I641" s="67"/>
    </row>
    <row r="642" spans="1:9" ht="12" customHeight="1">
      <c r="A642" s="69"/>
      <c r="B642" s="7" t="s">
        <v>792</v>
      </c>
      <c r="C642" s="76"/>
      <c r="D642" s="76"/>
      <c r="E642" s="76"/>
      <c r="F642" s="599"/>
      <c r="G642" s="181"/>
      <c r="H642" s="67"/>
      <c r="I642" s="67"/>
    </row>
    <row r="643" spans="1:9" ht="12" customHeight="1">
      <c r="A643" s="69"/>
      <c r="B643" s="84" t="s">
        <v>765</v>
      </c>
      <c r="C643" s="76"/>
      <c r="D643" s="76"/>
      <c r="E643" s="76"/>
      <c r="F643" s="599"/>
      <c r="G643" s="181"/>
      <c r="H643" s="67"/>
      <c r="I643" s="67"/>
    </row>
    <row r="644" spans="1:9" ht="12" customHeight="1">
      <c r="A644" s="69"/>
      <c r="B644" s="10" t="s">
        <v>779</v>
      </c>
      <c r="C644" s="76">
        <v>20000</v>
      </c>
      <c r="D644" s="76">
        <v>20000</v>
      </c>
      <c r="E644" s="76">
        <v>20000</v>
      </c>
      <c r="F644" s="973">
        <f>SUM(E644/D644)</f>
        <v>1</v>
      </c>
      <c r="G644" s="181"/>
      <c r="H644" s="67"/>
      <c r="I644" s="67"/>
    </row>
    <row r="645" spans="1:9" ht="12" customHeight="1">
      <c r="A645" s="69"/>
      <c r="B645" s="10" t="s">
        <v>568</v>
      </c>
      <c r="C645" s="76"/>
      <c r="D645" s="76"/>
      <c r="E645" s="76"/>
      <c r="F645" s="599"/>
      <c r="G645" s="186"/>
      <c r="H645" s="67"/>
      <c r="I645" s="67"/>
    </row>
    <row r="646" spans="1:9" ht="12" customHeight="1" thickBot="1">
      <c r="A646" s="69"/>
      <c r="B646" s="73" t="s">
        <v>766</v>
      </c>
      <c r="C646" s="76"/>
      <c r="D646" s="76"/>
      <c r="E646" s="76"/>
      <c r="F646" s="974"/>
      <c r="G646" s="30"/>
      <c r="H646" s="67"/>
      <c r="I646" s="67"/>
    </row>
    <row r="647" spans="1:9" ht="12" customHeight="1" thickBot="1">
      <c r="A647" s="51"/>
      <c r="B647" s="56" t="s">
        <v>742</v>
      </c>
      <c r="C647" s="81">
        <f>SUM(C641:C646)</f>
        <v>20000</v>
      </c>
      <c r="D647" s="81">
        <f>SUM(D641:D646)</f>
        <v>20000</v>
      </c>
      <c r="E647" s="81">
        <f>SUM(E641:E646)</f>
        <v>20000</v>
      </c>
      <c r="F647" s="975">
        <f>SUM(E647/D647)</f>
        <v>1</v>
      </c>
      <c r="G647" s="121"/>
      <c r="H647" s="67"/>
      <c r="I647" s="67"/>
    </row>
    <row r="648" spans="1:9" ht="12" customHeight="1">
      <c r="A648" s="15">
        <v>3420</v>
      </c>
      <c r="B648" s="107" t="s">
        <v>653</v>
      </c>
      <c r="C648" s="88">
        <f>SUM(C656+C664+C672+C704+C680+C688+C696+C712+C720+C728+C736+C744+C752)</f>
        <v>125508</v>
      </c>
      <c r="D648" s="88">
        <f>SUM(D656+D664+D672+D704+D680+D688+D696+D712+D720+D728+D736+D744+D752)</f>
        <v>131738</v>
      </c>
      <c r="E648" s="88">
        <f>SUM(E656+E664+E672+E704+E680+E688+E696+E712+E720+E728+E736+E744+E752)</f>
        <v>138150</v>
      </c>
      <c r="F648" s="599">
        <f>SUM(E648/D648)</f>
        <v>1.0486723648453748</v>
      </c>
      <c r="G648" s="31"/>
      <c r="H648" s="67"/>
      <c r="I648" s="67"/>
    </row>
    <row r="649" spans="1:9" ht="12" customHeight="1">
      <c r="A649" s="15">
        <v>3422</v>
      </c>
      <c r="B649" s="102" t="s">
        <v>632</v>
      </c>
      <c r="C649" s="88"/>
      <c r="D649" s="88"/>
      <c r="E649" s="88"/>
      <c r="F649" s="599"/>
      <c r="G649" s="4"/>
      <c r="H649" s="67"/>
      <c r="I649" s="67"/>
    </row>
    <row r="650" spans="1:9" ht="12" customHeight="1">
      <c r="A650" s="69"/>
      <c r="B650" s="70" t="s">
        <v>555</v>
      </c>
      <c r="C650" s="76">
        <v>6000</v>
      </c>
      <c r="D650" s="76">
        <v>6000</v>
      </c>
      <c r="E650" s="76">
        <v>6000</v>
      </c>
      <c r="F650" s="973">
        <f>SUM(E650/D650)</f>
        <v>1</v>
      </c>
      <c r="G650" s="218"/>
      <c r="H650" s="67"/>
      <c r="I650" s="67"/>
    </row>
    <row r="651" spans="1:9" ht="12" customHeight="1">
      <c r="A651" s="69"/>
      <c r="B651" s="7" t="s">
        <v>792</v>
      </c>
      <c r="C651" s="76">
        <v>1620</v>
      </c>
      <c r="D651" s="76">
        <v>1620</v>
      </c>
      <c r="E651" s="76">
        <v>2420</v>
      </c>
      <c r="F651" s="973">
        <f>SUM(E651/D651)</f>
        <v>1.4938271604938271</v>
      </c>
      <c r="G651" s="5"/>
      <c r="H651" s="67"/>
      <c r="I651" s="67"/>
    </row>
    <row r="652" spans="1:9" ht="12" customHeight="1">
      <c r="A652" s="69"/>
      <c r="B652" s="84" t="s">
        <v>765</v>
      </c>
      <c r="C652" s="76">
        <v>17380</v>
      </c>
      <c r="D652" s="76">
        <v>22442</v>
      </c>
      <c r="E652" s="76">
        <v>19317</v>
      </c>
      <c r="F652" s="973">
        <f>SUM(E652/D652)</f>
        <v>0.8607521611264594</v>
      </c>
      <c r="G652" s="218"/>
      <c r="H652" s="67"/>
      <c r="I652" s="67"/>
    </row>
    <row r="653" spans="1:9" ht="12" customHeight="1">
      <c r="A653" s="69"/>
      <c r="B653" s="10" t="s">
        <v>779</v>
      </c>
      <c r="C653" s="76"/>
      <c r="D653" s="76"/>
      <c r="E653" s="76">
        <v>2000</v>
      </c>
      <c r="F653" s="973"/>
      <c r="G653" s="2"/>
      <c r="H653" s="67"/>
      <c r="I653" s="67"/>
    </row>
    <row r="654" spans="1:9" ht="12" customHeight="1">
      <c r="A654" s="69"/>
      <c r="B654" s="10" t="s">
        <v>568</v>
      </c>
      <c r="C654" s="76"/>
      <c r="D654" s="76"/>
      <c r="E654" s="76"/>
      <c r="F654" s="599"/>
      <c r="G654" s="5"/>
      <c r="H654" s="67"/>
      <c r="I654" s="67"/>
    </row>
    <row r="655" spans="1:9" ht="12" customHeight="1" thickBot="1">
      <c r="A655" s="69"/>
      <c r="B655" s="73" t="s">
        <v>937</v>
      </c>
      <c r="C655" s="76"/>
      <c r="D655" s="76"/>
      <c r="E655" s="76">
        <v>325</v>
      </c>
      <c r="F655" s="974"/>
      <c r="G655" s="30"/>
      <c r="H655" s="67"/>
      <c r="I655" s="67"/>
    </row>
    <row r="656" spans="1:9" ht="12" customHeight="1" thickBot="1">
      <c r="A656" s="51"/>
      <c r="B656" s="56" t="s">
        <v>742</v>
      </c>
      <c r="C656" s="81">
        <f>SUM(C650:C655)</f>
        <v>25000</v>
      </c>
      <c r="D656" s="81">
        <f>SUM(D650:D655)</f>
        <v>30062</v>
      </c>
      <c r="E656" s="81">
        <f>SUM(E650:E655)</f>
        <v>30062</v>
      </c>
      <c r="F656" s="975">
        <f>SUM(E656/D656)</f>
        <v>1</v>
      </c>
      <c r="G656" s="182"/>
      <c r="H656" s="67"/>
      <c r="I656" s="67"/>
    </row>
    <row r="657" spans="1:9" ht="12" customHeight="1">
      <c r="A657" s="15">
        <v>3423</v>
      </c>
      <c r="B657" s="102" t="s">
        <v>631</v>
      </c>
      <c r="C657" s="88"/>
      <c r="D657" s="88"/>
      <c r="E657" s="88"/>
      <c r="F657" s="599"/>
      <c r="G657" s="181"/>
      <c r="H657" s="67"/>
      <c r="I657" s="67"/>
    </row>
    <row r="658" spans="1:9" ht="12" customHeight="1">
      <c r="A658" s="69"/>
      <c r="B658" s="70" t="s">
        <v>555</v>
      </c>
      <c r="C658" s="76"/>
      <c r="D658" s="76"/>
      <c r="E658" s="76">
        <v>100</v>
      </c>
      <c r="F658" s="599"/>
      <c r="G658" s="181"/>
      <c r="H658" s="67"/>
      <c r="I658" s="67"/>
    </row>
    <row r="659" spans="1:9" ht="12" customHeight="1">
      <c r="A659" s="69"/>
      <c r="B659" s="7" t="s">
        <v>792</v>
      </c>
      <c r="C659" s="76"/>
      <c r="D659" s="76"/>
      <c r="E659" s="76">
        <v>1200</v>
      </c>
      <c r="F659" s="599"/>
      <c r="G659" s="181"/>
      <c r="H659" s="67"/>
      <c r="I659" s="67"/>
    </row>
    <row r="660" spans="1:9" ht="12" customHeight="1">
      <c r="A660" s="69"/>
      <c r="B660" s="84" t="s">
        <v>765</v>
      </c>
      <c r="C660" s="76">
        <v>8000</v>
      </c>
      <c r="D660" s="76">
        <v>9168</v>
      </c>
      <c r="E660" s="76">
        <v>7280</v>
      </c>
      <c r="F660" s="973">
        <f>SUM(E660/D660)</f>
        <v>0.794066317626527</v>
      </c>
      <c r="G660" s="181"/>
      <c r="H660" s="67"/>
      <c r="I660" s="67"/>
    </row>
    <row r="661" spans="1:9" ht="12" customHeight="1">
      <c r="A661" s="69"/>
      <c r="B661" s="10" t="s">
        <v>779</v>
      </c>
      <c r="C661" s="76">
        <v>2000</v>
      </c>
      <c r="D661" s="76">
        <v>2000</v>
      </c>
      <c r="E661" s="76">
        <v>2000</v>
      </c>
      <c r="F661" s="973">
        <f>SUM(E661/D661)</f>
        <v>1</v>
      </c>
      <c r="G661" s="181"/>
      <c r="H661" s="67"/>
      <c r="I661" s="67"/>
    </row>
    <row r="662" spans="1:9" ht="12" customHeight="1">
      <c r="A662" s="69"/>
      <c r="B662" s="10" t="s">
        <v>568</v>
      </c>
      <c r="C662" s="76"/>
      <c r="D662" s="76"/>
      <c r="E662" s="76"/>
      <c r="F662" s="599"/>
      <c r="G662" s="186"/>
      <c r="H662" s="67"/>
      <c r="I662" s="67"/>
    </row>
    <row r="663" spans="1:9" ht="12" customHeight="1" thickBot="1">
      <c r="A663" s="69"/>
      <c r="B663" s="73" t="s">
        <v>766</v>
      </c>
      <c r="C663" s="76"/>
      <c r="D663" s="76"/>
      <c r="E663" s="76"/>
      <c r="F663" s="974"/>
      <c r="G663" s="30"/>
      <c r="H663" s="67"/>
      <c r="I663" s="67"/>
    </row>
    <row r="664" spans="1:9" ht="12.75" customHeight="1" thickBot="1">
      <c r="A664" s="51"/>
      <c r="B664" s="56" t="s">
        <v>742</v>
      </c>
      <c r="C664" s="81">
        <f>SUM(C658:C663)</f>
        <v>10000</v>
      </c>
      <c r="D664" s="81">
        <f>SUM(D658:D663)</f>
        <v>11168</v>
      </c>
      <c r="E664" s="81">
        <f>SUM(E658:E663)</f>
        <v>10580</v>
      </c>
      <c r="F664" s="975">
        <f>SUM(E664/D664)</f>
        <v>0.9473495702005731</v>
      </c>
      <c r="G664" s="182"/>
      <c r="H664" s="67"/>
      <c r="I664" s="67"/>
    </row>
    <row r="665" spans="1:9" ht="12.75" customHeight="1">
      <c r="A665" s="15">
        <v>3424</v>
      </c>
      <c r="B665" s="102" t="s">
        <v>788</v>
      </c>
      <c r="C665" s="88"/>
      <c r="D665" s="88"/>
      <c r="E665" s="88"/>
      <c r="F665" s="599"/>
      <c r="G665" s="181"/>
      <c r="H665" s="67"/>
      <c r="I665" s="67"/>
    </row>
    <row r="666" spans="1:9" ht="12.75" customHeight="1">
      <c r="A666" s="69"/>
      <c r="B666" s="70" t="s">
        <v>555</v>
      </c>
      <c r="C666" s="76">
        <v>1000</v>
      </c>
      <c r="D666" s="76">
        <v>1000</v>
      </c>
      <c r="E666" s="76"/>
      <c r="F666" s="599">
        <f>SUM(E666/D666)</f>
        <v>0</v>
      </c>
      <c r="G666" s="181"/>
      <c r="H666" s="67"/>
      <c r="I666" s="67"/>
    </row>
    <row r="667" spans="1:9" ht="12.75" customHeight="1">
      <c r="A667" s="69"/>
      <c r="B667" s="7" t="s">
        <v>792</v>
      </c>
      <c r="C667" s="76">
        <v>270</v>
      </c>
      <c r="D667" s="76">
        <v>270</v>
      </c>
      <c r="E667" s="76">
        <v>270</v>
      </c>
      <c r="F667" s="973">
        <f>SUM(E667/D667)</f>
        <v>1</v>
      </c>
      <c r="G667" s="181"/>
      <c r="H667" s="67"/>
      <c r="I667" s="67"/>
    </row>
    <row r="668" spans="1:9" ht="12.75" customHeight="1">
      <c r="A668" s="69"/>
      <c r="B668" s="84" t="s">
        <v>765</v>
      </c>
      <c r="C668" s="76">
        <v>4500</v>
      </c>
      <c r="D668" s="76">
        <v>4500</v>
      </c>
      <c r="E668" s="76">
        <v>5500</v>
      </c>
      <c r="F668" s="973">
        <f>SUM(E668/D668)</f>
        <v>1.2222222222222223</v>
      </c>
      <c r="G668" s="181"/>
      <c r="H668" s="67"/>
      <c r="I668" s="67"/>
    </row>
    <row r="669" spans="1:9" ht="12.75" customHeight="1">
      <c r="A669" s="69"/>
      <c r="B669" s="10" t="s">
        <v>779</v>
      </c>
      <c r="C669" s="76"/>
      <c r="D669" s="76"/>
      <c r="E669" s="76"/>
      <c r="F669" s="599"/>
      <c r="G669" s="181"/>
      <c r="H669" s="67"/>
      <c r="I669" s="67"/>
    </row>
    <row r="670" spans="1:9" ht="12.75" customHeight="1">
      <c r="A670" s="69"/>
      <c r="B670" s="10" t="s">
        <v>568</v>
      </c>
      <c r="C670" s="76"/>
      <c r="D670" s="76"/>
      <c r="E670" s="76"/>
      <c r="F670" s="599"/>
      <c r="G670" s="186"/>
      <c r="H670" s="67"/>
      <c r="I670" s="67"/>
    </row>
    <row r="671" spans="1:9" ht="12.75" customHeight="1" thickBot="1">
      <c r="A671" s="69"/>
      <c r="B671" s="73" t="s">
        <v>766</v>
      </c>
      <c r="C671" s="76"/>
      <c r="D671" s="76"/>
      <c r="E671" s="76"/>
      <c r="F671" s="974"/>
      <c r="G671" s="30"/>
      <c r="H671" s="67"/>
      <c r="I671" s="67"/>
    </row>
    <row r="672" spans="1:9" ht="12.75" customHeight="1" thickBot="1">
      <c r="A672" s="51"/>
      <c r="B672" s="56" t="s">
        <v>742</v>
      </c>
      <c r="C672" s="81">
        <f>SUM(C666:C671)</f>
        <v>5770</v>
      </c>
      <c r="D672" s="81">
        <f>SUM(D666:D671)</f>
        <v>5770</v>
      </c>
      <c r="E672" s="81">
        <f>SUM(E666:E671)</f>
        <v>5770</v>
      </c>
      <c r="F672" s="975">
        <f>SUM(E672/D672)</f>
        <v>1</v>
      </c>
      <c r="G672" s="182"/>
      <c r="H672" s="67"/>
      <c r="I672" s="67"/>
    </row>
    <row r="673" spans="1:9" ht="12.75" customHeight="1">
      <c r="A673" s="802">
        <v>3425</v>
      </c>
      <c r="B673" s="788" t="s">
        <v>152</v>
      </c>
      <c r="C673" s="789"/>
      <c r="D673" s="789"/>
      <c r="E673" s="789"/>
      <c r="F673" s="599"/>
      <c r="G673" s="805"/>
      <c r="H673" s="67"/>
      <c r="I673" s="67"/>
    </row>
    <row r="674" spans="1:9" ht="12.75" customHeight="1">
      <c r="A674" s="150"/>
      <c r="B674" s="791" t="s">
        <v>555</v>
      </c>
      <c r="C674" s="792"/>
      <c r="D674" s="792"/>
      <c r="E674" s="792"/>
      <c r="F674" s="599"/>
      <c r="G674" s="805"/>
      <c r="H674" s="67"/>
      <c r="I674" s="67"/>
    </row>
    <row r="675" spans="1:9" ht="12.75" customHeight="1">
      <c r="A675" s="150"/>
      <c r="B675" s="794" t="s">
        <v>792</v>
      </c>
      <c r="C675" s="792"/>
      <c r="D675" s="792"/>
      <c r="E675" s="792"/>
      <c r="F675" s="599"/>
      <c r="G675" s="805"/>
      <c r="H675" s="67"/>
      <c r="I675" s="67"/>
    </row>
    <row r="676" spans="1:9" ht="12.75" customHeight="1">
      <c r="A676" s="150"/>
      <c r="B676" s="795" t="s">
        <v>765</v>
      </c>
      <c r="C676" s="792">
        <v>4200</v>
      </c>
      <c r="D676" s="792">
        <v>4200</v>
      </c>
      <c r="E676" s="792">
        <v>4200</v>
      </c>
      <c r="F676" s="973">
        <f>SUM(E676/D676)</f>
        <v>1</v>
      </c>
      <c r="G676" s="805"/>
      <c r="H676" s="67"/>
      <c r="I676" s="67"/>
    </row>
    <row r="677" spans="1:9" ht="12.75" customHeight="1">
      <c r="A677" s="150"/>
      <c r="B677" s="796" t="s">
        <v>779</v>
      </c>
      <c r="C677" s="792"/>
      <c r="D677" s="792"/>
      <c r="E677" s="792"/>
      <c r="F677" s="599"/>
      <c r="G677" s="805"/>
      <c r="H677" s="67"/>
      <c r="I677" s="67"/>
    </row>
    <row r="678" spans="1:9" ht="12.75" customHeight="1">
      <c r="A678" s="150"/>
      <c r="B678" s="796" t="s">
        <v>568</v>
      </c>
      <c r="C678" s="792"/>
      <c r="D678" s="792"/>
      <c r="E678" s="792"/>
      <c r="F678" s="599"/>
      <c r="G678" s="806"/>
      <c r="H678" s="67"/>
      <c r="I678" s="67"/>
    </row>
    <row r="679" spans="1:9" ht="12.75" customHeight="1" thickBot="1">
      <c r="A679" s="150"/>
      <c r="B679" s="797" t="s">
        <v>766</v>
      </c>
      <c r="C679" s="792"/>
      <c r="D679" s="792"/>
      <c r="E679" s="792"/>
      <c r="F679" s="974"/>
      <c r="G679" s="807"/>
      <c r="H679" s="67"/>
      <c r="I679" s="67"/>
    </row>
    <row r="680" spans="1:9" ht="12.75" customHeight="1" thickBot="1">
      <c r="A680" s="798"/>
      <c r="B680" s="799" t="s">
        <v>742</v>
      </c>
      <c r="C680" s="800">
        <f>SUM(C674:C679)</f>
        <v>4200</v>
      </c>
      <c r="D680" s="800">
        <f>SUM(D674:D679)</f>
        <v>4200</v>
      </c>
      <c r="E680" s="800">
        <f>SUM(E674:E679)</f>
        <v>4200</v>
      </c>
      <c r="F680" s="975">
        <f>SUM(E680/D680)</f>
        <v>1</v>
      </c>
      <c r="G680" s="808"/>
      <c r="H680" s="67"/>
      <c r="I680" s="67"/>
    </row>
    <row r="681" spans="1:9" ht="12.75" customHeight="1">
      <c r="A681" s="802">
        <v>3426</v>
      </c>
      <c r="B681" s="788" t="s">
        <v>1020</v>
      </c>
      <c r="C681" s="789"/>
      <c r="D681" s="789"/>
      <c r="E681" s="789"/>
      <c r="F681" s="599"/>
      <c r="G681" s="805"/>
      <c r="H681" s="67"/>
      <c r="I681" s="67"/>
    </row>
    <row r="682" spans="1:9" ht="12.75" customHeight="1">
      <c r="A682" s="150"/>
      <c r="B682" s="791" t="s">
        <v>555</v>
      </c>
      <c r="C682" s="792"/>
      <c r="D682" s="792"/>
      <c r="E682" s="792"/>
      <c r="F682" s="599"/>
      <c r="G682" s="805"/>
      <c r="H682" s="67"/>
      <c r="I682" s="67"/>
    </row>
    <row r="683" spans="1:9" ht="12.75" customHeight="1">
      <c r="A683" s="150"/>
      <c r="B683" s="794" t="s">
        <v>792</v>
      </c>
      <c r="C683" s="792"/>
      <c r="D683" s="792"/>
      <c r="E683" s="792"/>
      <c r="F683" s="599"/>
      <c r="G683" s="805"/>
      <c r="H683" s="67"/>
      <c r="I683" s="67"/>
    </row>
    <row r="684" spans="1:9" ht="12.75" customHeight="1">
      <c r="A684" s="150"/>
      <c r="B684" s="795" t="s">
        <v>765</v>
      </c>
      <c r="C684" s="792">
        <v>45000</v>
      </c>
      <c r="D684" s="792">
        <v>45000</v>
      </c>
      <c r="E684" s="792">
        <v>52000</v>
      </c>
      <c r="F684" s="973">
        <f>SUM(E684/D684)</f>
        <v>1.1555555555555554</v>
      </c>
      <c r="G684" s="805"/>
      <c r="H684" s="67"/>
      <c r="I684" s="67"/>
    </row>
    <row r="685" spans="1:9" ht="12.75" customHeight="1">
      <c r="A685" s="150"/>
      <c r="B685" s="796" t="s">
        <v>779</v>
      </c>
      <c r="C685" s="792"/>
      <c r="D685" s="792"/>
      <c r="E685" s="792"/>
      <c r="F685" s="599"/>
      <c r="G685" s="805"/>
      <c r="H685" s="67"/>
      <c r="I685" s="67"/>
    </row>
    <row r="686" spans="1:9" ht="12.75" customHeight="1">
      <c r="A686" s="150"/>
      <c r="B686" s="796" t="s">
        <v>568</v>
      </c>
      <c r="C686" s="792"/>
      <c r="D686" s="792"/>
      <c r="E686" s="792"/>
      <c r="F686" s="599"/>
      <c r="G686" s="806"/>
      <c r="H686" s="67"/>
      <c r="I686" s="67"/>
    </row>
    <row r="687" spans="1:9" ht="12.75" customHeight="1" thickBot="1">
      <c r="A687" s="150"/>
      <c r="B687" s="797" t="s">
        <v>766</v>
      </c>
      <c r="C687" s="792"/>
      <c r="D687" s="792"/>
      <c r="E687" s="792"/>
      <c r="F687" s="974"/>
      <c r="G687" s="809"/>
      <c r="H687" s="67"/>
      <c r="I687" s="67"/>
    </row>
    <row r="688" spans="1:9" ht="12.75" customHeight="1" thickBot="1">
      <c r="A688" s="798"/>
      <c r="B688" s="799" t="s">
        <v>742</v>
      </c>
      <c r="C688" s="800">
        <f>SUM(C682:C687)</f>
        <v>45000</v>
      </c>
      <c r="D688" s="800">
        <f>SUM(D682:D687)</f>
        <v>45000</v>
      </c>
      <c r="E688" s="800">
        <f>SUM(E682:E687)</f>
        <v>52000</v>
      </c>
      <c r="F688" s="975">
        <f>SUM(E688/D688)</f>
        <v>1.1555555555555554</v>
      </c>
      <c r="G688" s="808"/>
      <c r="H688" s="67"/>
      <c r="I688" s="67"/>
    </row>
    <row r="689" spans="1:9" ht="12.75" customHeight="1">
      <c r="A689" s="802">
        <v>3427</v>
      </c>
      <c r="B689" s="788" t="s">
        <v>153</v>
      </c>
      <c r="C689" s="789"/>
      <c r="D689" s="789"/>
      <c r="E689" s="789"/>
      <c r="F689" s="599"/>
      <c r="G689" s="805"/>
      <c r="H689" s="67"/>
      <c r="I689" s="67"/>
    </row>
    <row r="690" spans="1:9" ht="12.75" customHeight="1">
      <c r="A690" s="150"/>
      <c r="B690" s="791" t="s">
        <v>555</v>
      </c>
      <c r="C690" s="792"/>
      <c r="D690" s="792"/>
      <c r="E690" s="792">
        <v>2200</v>
      </c>
      <c r="F690" s="599"/>
      <c r="G690" s="805"/>
      <c r="H690" s="67"/>
      <c r="I690" s="67"/>
    </row>
    <row r="691" spans="1:9" ht="12.75" customHeight="1">
      <c r="A691" s="150"/>
      <c r="B691" s="794" t="s">
        <v>792</v>
      </c>
      <c r="C691" s="792"/>
      <c r="D691" s="792"/>
      <c r="E691" s="792">
        <v>540</v>
      </c>
      <c r="F691" s="599"/>
      <c r="G691" s="805"/>
      <c r="H691" s="67"/>
      <c r="I691" s="67"/>
    </row>
    <row r="692" spans="1:9" ht="12.75" customHeight="1">
      <c r="A692" s="150"/>
      <c r="B692" s="795" t="s">
        <v>765</v>
      </c>
      <c r="C692" s="792">
        <v>14000</v>
      </c>
      <c r="D692" s="792">
        <v>14000</v>
      </c>
      <c r="E692" s="792">
        <v>11260</v>
      </c>
      <c r="F692" s="973">
        <f>SUM(E692/D692)</f>
        <v>0.8042857142857143</v>
      </c>
      <c r="G692" s="805"/>
      <c r="H692" s="67"/>
      <c r="I692" s="67"/>
    </row>
    <row r="693" spans="1:9" ht="12.75" customHeight="1">
      <c r="A693" s="150"/>
      <c r="B693" s="796" t="s">
        <v>779</v>
      </c>
      <c r="C693" s="792"/>
      <c r="D693" s="792"/>
      <c r="E693" s="792"/>
      <c r="F693" s="599"/>
      <c r="G693" s="805"/>
      <c r="H693" s="67"/>
      <c r="I693" s="67"/>
    </row>
    <row r="694" spans="1:9" ht="12.75" customHeight="1">
      <c r="A694" s="150"/>
      <c r="B694" s="796" t="s">
        <v>568</v>
      </c>
      <c r="C694" s="792"/>
      <c r="D694" s="792"/>
      <c r="E694" s="792"/>
      <c r="F694" s="599"/>
      <c r="G694" s="806"/>
      <c r="H694" s="67"/>
      <c r="I694" s="67"/>
    </row>
    <row r="695" spans="1:9" ht="12.75" customHeight="1" thickBot="1">
      <c r="A695" s="150"/>
      <c r="B695" s="797" t="s">
        <v>766</v>
      </c>
      <c r="C695" s="792"/>
      <c r="D695" s="792"/>
      <c r="E695" s="792"/>
      <c r="F695" s="974"/>
      <c r="G695" s="807"/>
      <c r="H695" s="67"/>
      <c r="I695" s="67"/>
    </row>
    <row r="696" spans="1:9" ht="12.75" customHeight="1" thickBot="1">
      <c r="A696" s="798"/>
      <c r="B696" s="799" t="s">
        <v>742</v>
      </c>
      <c r="C696" s="800">
        <f>SUM(C690:C695)</f>
        <v>14000</v>
      </c>
      <c r="D696" s="800">
        <f>SUM(D690:D695)</f>
        <v>14000</v>
      </c>
      <c r="E696" s="800">
        <f>SUM(E690:E695)</f>
        <v>14000</v>
      </c>
      <c r="F696" s="975">
        <f>SUM(E696/D696)</f>
        <v>1</v>
      </c>
      <c r="G696" s="808"/>
      <c r="H696" s="67"/>
      <c r="I696" s="67"/>
    </row>
    <row r="697" spans="1:9" ht="12.75" customHeight="1">
      <c r="A697" s="15">
        <v>3428</v>
      </c>
      <c r="B697" s="102" t="s">
        <v>968</v>
      </c>
      <c r="C697" s="88"/>
      <c r="D697" s="88"/>
      <c r="E697" s="88"/>
      <c r="F697" s="599"/>
      <c r="G697" s="181"/>
      <c r="H697" s="67"/>
      <c r="I697" s="67"/>
    </row>
    <row r="698" spans="1:9" ht="12.75" customHeight="1">
      <c r="A698" s="69"/>
      <c r="B698" s="70" t="s">
        <v>555</v>
      </c>
      <c r="C698" s="76"/>
      <c r="D698" s="76"/>
      <c r="E698" s="76"/>
      <c r="F698" s="599"/>
      <c r="G698" s="181"/>
      <c r="H698" s="67"/>
      <c r="I698" s="67"/>
    </row>
    <row r="699" spans="1:9" ht="12.75" customHeight="1">
      <c r="A699" s="69"/>
      <c r="B699" s="7" t="s">
        <v>792</v>
      </c>
      <c r="C699" s="76"/>
      <c r="D699" s="76"/>
      <c r="E699" s="76"/>
      <c r="F699" s="599"/>
      <c r="G699" s="181"/>
      <c r="H699" s="67"/>
      <c r="I699" s="67"/>
    </row>
    <row r="700" spans="1:9" ht="12.75" customHeight="1">
      <c r="A700" s="69"/>
      <c r="B700" s="84" t="s">
        <v>765</v>
      </c>
      <c r="C700" s="76">
        <v>2538</v>
      </c>
      <c r="D700" s="76">
        <v>2538</v>
      </c>
      <c r="E700" s="76">
        <v>2538</v>
      </c>
      <c r="F700" s="973">
        <f>SUM(E700/D700)</f>
        <v>1</v>
      </c>
      <c r="G700" s="181"/>
      <c r="H700" s="67"/>
      <c r="I700" s="67"/>
    </row>
    <row r="701" spans="1:9" ht="12.75" customHeight="1">
      <c r="A701" s="69"/>
      <c r="B701" s="10" t="s">
        <v>779</v>
      </c>
      <c r="C701" s="76"/>
      <c r="D701" s="76"/>
      <c r="E701" s="76"/>
      <c r="F701" s="599"/>
      <c r="G701" s="181"/>
      <c r="H701" s="67"/>
      <c r="I701" s="67"/>
    </row>
    <row r="702" spans="1:9" ht="12.75" customHeight="1">
      <c r="A702" s="69"/>
      <c r="B702" s="10" t="s">
        <v>568</v>
      </c>
      <c r="C702" s="76"/>
      <c r="D702" s="76"/>
      <c r="E702" s="76"/>
      <c r="F702" s="599"/>
      <c r="G702" s="186"/>
      <c r="H702" s="67"/>
      <c r="I702" s="67"/>
    </row>
    <row r="703" spans="1:9" ht="12.75" customHeight="1" thickBot="1">
      <c r="A703" s="69"/>
      <c r="B703" s="73" t="s">
        <v>766</v>
      </c>
      <c r="C703" s="76"/>
      <c r="D703" s="76"/>
      <c r="E703" s="76"/>
      <c r="F703" s="974"/>
      <c r="G703" s="30"/>
      <c r="H703" s="67"/>
      <c r="I703" s="67"/>
    </row>
    <row r="704" spans="1:9" ht="12.75" customHeight="1" thickBot="1">
      <c r="A704" s="51"/>
      <c r="B704" s="56" t="s">
        <v>742</v>
      </c>
      <c r="C704" s="81">
        <f>SUM(C698:C703)</f>
        <v>2538</v>
      </c>
      <c r="D704" s="81">
        <f>SUM(D698:D703)</f>
        <v>2538</v>
      </c>
      <c r="E704" s="81">
        <f>SUM(E698:E703)</f>
        <v>2538</v>
      </c>
      <c r="F704" s="975">
        <f>SUM(E704/D704)</f>
        <v>1</v>
      </c>
      <c r="G704" s="182"/>
      <c r="H704" s="67"/>
      <c r="I704" s="67"/>
    </row>
    <row r="705" spans="1:9" ht="12.75" customHeight="1">
      <c r="A705" s="802">
        <v>3429</v>
      </c>
      <c r="B705" s="788" t="s">
        <v>73</v>
      </c>
      <c r="C705" s="789"/>
      <c r="D705" s="789"/>
      <c r="E705" s="789"/>
      <c r="F705" s="599"/>
      <c r="G705" s="805"/>
      <c r="H705" s="67"/>
      <c r="I705" s="67"/>
    </row>
    <row r="706" spans="1:9" ht="12.75" customHeight="1">
      <c r="A706" s="150"/>
      <c r="B706" s="791" t="s">
        <v>555</v>
      </c>
      <c r="C706" s="792"/>
      <c r="D706" s="792"/>
      <c r="E706" s="792"/>
      <c r="F706" s="599"/>
      <c r="G706" s="805"/>
      <c r="H706" s="67"/>
      <c r="I706" s="67"/>
    </row>
    <row r="707" spans="1:9" ht="12.75" customHeight="1">
      <c r="A707" s="150"/>
      <c r="B707" s="794" t="s">
        <v>792</v>
      </c>
      <c r="C707" s="792"/>
      <c r="D707" s="792"/>
      <c r="E707" s="792"/>
      <c r="F707" s="599"/>
      <c r="G707" s="805"/>
      <c r="H707" s="67"/>
      <c r="I707" s="67"/>
    </row>
    <row r="708" spans="1:9" ht="12.75" customHeight="1">
      <c r="A708" s="150"/>
      <c r="B708" s="795" t="s">
        <v>765</v>
      </c>
      <c r="C708" s="792">
        <v>2500</v>
      </c>
      <c r="D708" s="792">
        <v>2500</v>
      </c>
      <c r="E708" s="792">
        <v>2500</v>
      </c>
      <c r="F708" s="973">
        <f>SUM(E708/D708)</f>
        <v>1</v>
      </c>
      <c r="G708" s="805"/>
      <c r="H708" s="67"/>
      <c r="I708" s="67"/>
    </row>
    <row r="709" spans="1:9" ht="12.75" customHeight="1">
      <c r="A709" s="150"/>
      <c r="B709" s="796" t="s">
        <v>779</v>
      </c>
      <c r="C709" s="792"/>
      <c r="D709" s="792"/>
      <c r="E709" s="792"/>
      <c r="F709" s="599"/>
      <c r="G709" s="805"/>
      <c r="H709" s="67"/>
      <c r="I709" s="67"/>
    </row>
    <row r="710" spans="1:9" ht="12.75" customHeight="1">
      <c r="A710" s="150"/>
      <c r="B710" s="796" t="s">
        <v>568</v>
      </c>
      <c r="C710" s="792"/>
      <c r="D710" s="792"/>
      <c r="E710" s="792"/>
      <c r="F710" s="599"/>
      <c r="G710" s="806"/>
      <c r="H710" s="67"/>
      <c r="I710" s="67"/>
    </row>
    <row r="711" spans="1:9" ht="12.75" customHeight="1" thickBot="1">
      <c r="A711" s="150"/>
      <c r="B711" s="797" t="s">
        <v>766</v>
      </c>
      <c r="C711" s="792"/>
      <c r="D711" s="792"/>
      <c r="E711" s="792"/>
      <c r="F711" s="974"/>
      <c r="G711" s="807"/>
      <c r="H711" s="67"/>
      <c r="I711" s="67"/>
    </row>
    <row r="712" spans="1:9" ht="12.75" customHeight="1" thickBot="1">
      <c r="A712" s="798"/>
      <c r="B712" s="799" t="s">
        <v>742</v>
      </c>
      <c r="C712" s="800">
        <f>SUM(C706:C711)</f>
        <v>2500</v>
      </c>
      <c r="D712" s="800">
        <f>SUM(D706:D711)</f>
        <v>2500</v>
      </c>
      <c r="E712" s="800">
        <f>SUM(E706:E711)</f>
        <v>2500</v>
      </c>
      <c r="F712" s="975">
        <f>SUM(E712/D712)</f>
        <v>1</v>
      </c>
      <c r="G712" s="808"/>
      <c r="H712" s="67"/>
      <c r="I712" s="67"/>
    </row>
    <row r="713" spans="1:9" ht="12.75" customHeight="1">
      <c r="A713" s="802">
        <v>3430</v>
      </c>
      <c r="B713" s="788" t="s">
        <v>135</v>
      </c>
      <c r="C713" s="789"/>
      <c r="D713" s="789"/>
      <c r="E713" s="789"/>
      <c r="F713" s="599"/>
      <c r="G713" s="805"/>
      <c r="H713" s="67"/>
      <c r="I713" s="67"/>
    </row>
    <row r="714" spans="1:9" ht="12.75" customHeight="1">
      <c r="A714" s="150"/>
      <c r="B714" s="791" t="s">
        <v>555</v>
      </c>
      <c r="C714" s="792"/>
      <c r="D714" s="792"/>
      <c r="E714" s="792"/>
      <c r="F714" s="599"/>
      <c r="G714" s="805"/>
      <c r="H714" s="67"/>
      <c r="I714" s="67"/>
    </row>
    <row r="715" spans="1:9" ht="12.75" customHeight="1">
      <c r="A715" s="150"/>
      <c r="B715" s="794" t="s">
        <v>792</v>
      </c>
      <c r="C715" s="792"/>
      <c r="D715" s="792"/>
      <c r="E715" s="792"/>
      <c r="F715" s="599"/>
      <c r="G715" s="805"/>
      <c r="H715" s="67"/>
      <c r="I715" s="67"/>
    </row>
    <row r="716" spans="1:9" ht="12.75" customHeight="1">
      <c r="A716" s="150"/>
      <c r="B716" s="795" t="s">
        <v>765</v>
      </c>
      <c r="C716" s="792">
        <v>500</v>
      </c>
      <c r="D716" s="792">
        <v>500</v>
      </c>
      <c r="E716" s="792">
        <v>500</v>
      </c>
      <c r="F716" s="599">
        <f>SUM(E716/D716)</f>
        <v>1</v>
      </c>
      <c r="G716" s="805"/>
      <c r="H716" s="67"/>
      <c r="I716" s="67"/>
    </row>
    <row r="717" spans="1:9" ht="12.75" customHeight="1">
      <c r="A717" s="150"/>
      <c r="B717" s="796" t="s">
        <v>779</v>
      </c>
      <c r="C717" s="792"/>
      <c r="D717" s="792"/>
      <c r="E717" s="792"/>
      <c r="F717" s="599"/>
      <c r="G717" s="805"/>
      <c r="H717" s="67"/>
      <c r="I717" s="67"/>
    </row>
    <row r="718" spans="1:9" ht="12.75" customHeight="1">
      <c r="A718" s="150"/>
      <c r="B718" s="796" t="s">
        <v>568</v>
      </c>
      <c r="C718" s="792"/>
      <c r="D718" s="792"/>
      <c r="E718" s="792"/>
      <c r="F718" s="599"/>
      <c r="G718" s="806"/>
      <c r="H718" s="67"/>
      <c r="I718" s="67"/>
    </row>
    <row r="719" spans="1:9" ht="12.75" customHeight="1" thickBot="1">
      <c r="A719" s="150"/>
      <c r="B719" s="797" t="s">
        <v>766</v>
      </c>
      <c r="C719" s="792"/>
      <c r="D719" s="792"/>
      <c r="E719" s="792"/>
      <c r="F719" s="974"/>
      <c r="G719" s="807"/>
      <c r="H719" s="67"/>
      <c r="I719" s="67"/>
    </row>
    <row r="720" spans="1:9" ht="12.75" customHeight="1" thickBot="1">
      <c r="A720" s="798"/>
      <c r="B720" s="799" t="s">
        <v>742</v>
      </c>
      <c r="C720" s="800">
        <f>SUM(C714:C719)</f>
        <v>500</v>
      </c>
      <c r="D720" s="800">
        <f>SUM(D714:D719)</f>
        <v>500</v>
      </c>
      <c r="E720" s="800">
        <f>SUM(E714:E719)</f>
        <v>500</v>
      </c>
      <c r="F720" s="975">
        <f>SUM(E720/D720)</f>
        <v>1</v>
      </c>
      <c r="G720" s="808"/>
      <c r="H720" s="67"/>
      <c r="I720" s="67"/>
    </row>
    <row r="721" spans="1:9" ht="12.75" customHeight="1">
      <c r="A721" s="802">
        <v>3431</v>
      </c>
      <c r="B721" s="788" t="s">
        <v>136</v>
      </c>
      <c r="C721" s="789"/>
      <c r="D721" s="789"/>
      <c r="E721" s="789"/>
      <c r="F721" s="599"/>
      <c r="G721" s="805"/>
      <c r="H721" s="67"/>
      <c r="I721" s="67"/>
    </row>
    <row r="722" spans="1:9" ht="12.75" customHeight="1">
      <c r="A722" s="150"/>
      <c r="B722" s="791" t="s">
        <v>555</v>
      </c>
      <c r="C722" s="792"/>
      <c r="D722" s="792"/>
      <c r="E722" s="792"/>
      <c r="F722" s="599"/>
      <c r="G722" s="805"/>
      <c r="H722" s="67"/>
      <c r="I722" s="67"/>
    </row>
    <row r="723" spans="1:9" ht="12.75" customHeight="1">
      <c r="A723" s="150"/>
      <c r="B723" s="794" t="s">
        <v>792</v>
      </c>
      <c r="C723" s="792"/>
      <c r="D723" s="792"/>
      <c r="E723" s="792"/>
      <c r="F723" s="599"/>
      <c r="G723" s="805"/>
      <c r="H723" s="67"/>
      <c r="I723" s="67"/>
    </row>
    <row r="724" spans="1:9" ht="12.75" customHeight="1">
      <c r="A724" s="150"/>
      <c r="B724" s="795" t="s">
        <v>765</v>
      </c>
      <c r="C724" s="792">
        <v>5000</v>
      </c>
      <c r="D724" s="792">
        <v>5000</v>
      </c>
      <c r="E724" s="792">
        <v>5000</v>
      </c>
      <c r="F724" s="599">
        <f>SUM(E724/D724)</f>
        <v>1</v>
      </c>
      <c r="G724" s="805"/>
      <c r="H724" s="67"/>
      <c r="I724" s="67"/>
    </row>
    <row r="725" spans="1:9" ht="12.75" customHeight="1">
      <c r="A725" s="150"/>
      <c r="B725" s="796" t="s">
        <v>779</v>
      </c>
      <c r="C725" s="792"/>
      <c r="D725" s="792"/>
      <c r="E725" s="792"/>
      <c r="F725" s="599"/>
      <c r="G725" s="805"/>
      <c r="H725" s="67"/>
      <c r="I725" s="67"/>
    </row>
    <row r="726" spans="1:9" ht="12.75" customHeight="1">
      <c r="A726" s="150"/>
      <c r="B726" s="796" t="s">
        <v>568</v>
      </c>
      <c r="C726" s="792"/>
      <c r="D726" s="792"/>
      <c r="E726" s="792"/>
      <c r="F726" s="599"/>
      <c r="G726" s="806"/>
      <c r="H726" s="67"/>
      <c r="I726" s="67"/>
    </row>
    <row r="727" spans="1:9" ht="12.75" customHeight="1" thickBot="1">
      <c r="A727" s="150"/>
      <c r="B727" s="797" t="s">
        <v>766</v>
      </c>
      <c r="C727" s="792"/>
      <c r="D727" s="792"/>
      <c r="E727" s="792"/>
      <c r="F727" s="974"/>
      <c r="G727" s="807"/>
      <c r="H727" s="67"/>
      <c r="I727" s="67"/>
    </row>
    <row r="728" spans="1:9" ht="12.75" customHeight="1" thickBot="1">
      <c r="A728" s="798"/>
      <c r="B728" s="799" t="s">
        <v>742</v>
      </c>
      <c r="C728" s="800">
        <f>SUM(C722:C727)</f>
        <v>5000</v>
      </c>
      <c r="D728" s="800">
        <f>SUM(D722:D727)</f>
        <v>5000</v>
      </c>
      <c r="E728" s="800">
        <f>SUM(E722:E727)</f>
        <v>5000</v>
      </c>
      <c r="F728" s="995">
        <f>SUM(E728/D728)</f>
        <v>1</v>
      </c>
      <c r="G728" s="808"/>
      <c r="H728" s="67"/>
      <c r="I728" s="67"/>
    </row>
    <row r="729" spans="1:9" ht="12.75" customHeight="1">
      <c r="A729" s="802">
        <v>3432</v>
      </c>
      <c r="B729" s="788" t="s">
        <v>137</v>
      </c>
      <c r="C729" s="789"/>
      <c r="D729" s="789"/>
      <c r="E729" s="789"/>
      <c r="F729" s="599"/>
      <c r="G729" s="805"/>
      <c r="H729" s="67"/>
      <c r="I729" s="67"/>
    </row>
    <row r="730" spans="1:9" ht="12.75" customHeight="1">
      <c r="A730" s="150"/>
      <c r="B730" s="791" t="s">
        <v>555</v>
      </c>
      <c r="C730" s="792"/>
      <c r="D730" s="792"/>
      <c r="E730" s="792"/>
      <c r="F730" s="599"/>
      <c r="G730" s="805"/>
      <c r="H730" s="67"/>
      <c r="I730" s="67"/>
    </row>
    <row r="731" spans="1:9" ht="12.75" customHeight="1">
      <c r="A731" s="150"/>
      <c r="B731" s="794" t="s">
        <v>792</v>
      </c>
      <c r="C731" s="792"/>
      <c r="D731" s="792"/>
      <c r="E731" s="792"/>
      <c r="F731" s="599"/>
      <c r="G731" s="805"/>
      <c r="H731" s="67"/>
      <c r="I731" s="67"/>
    </row>
    <row r="732" spans="1:9" ht="12.75" customHeight="1">
      <c r="A732" s="150"/>
      <c r="B732" s="795" t="s">
        <v>765</v>
      </c>
      <c r="C732" s="792">
        <v>5000</v>
      </c>
      <c r="D732" s="792">
        <v>5000</v>
      </c>
      <c r="E732" s="792">
        <v>5000</v>
      </c>
      <c r="F732" s="973">
        <f>SUM(E732/D732)</f>
        <v>1</v>
      </c>
      <c r="G732" s="805"/>
      <c r="H732" s="67"/>
      <c r="I732" s="67"/>
    </row>
    <row r="733" spans="1:9" ht="12.75" customHeight="1">
      <c r="A733" s="150"/>
      <c r="B733" s="796" t="s">
        <v>779</v>
      </c>
      <c r="C733" s="792"/>
      <c r="D733" s="792"/>
      <c r="E733" s="792"/>
      <c r="F733" s="599"/>
      <c r="G733" s="805"/>
      <c r="H733" s="67"/>
      <c r="I733" s="67"/>
    </row>
    <row r="734" spans="1:9" ht="12.75" customHeight="1">
      <c r="A734" s="150"/>
      <c r="B734" s="796" t="s">
        <v>568</v>
      </c>
      <c r="C734" s="792"/>
      <c r="D734" s="792"/>
      <c r="E734" s="792"/>
      <c r="F734" s="599"/>
      <c r="G734" s="806"/>
      <c r="H734" s="67"/>
      <c r="I734" s="67"/>
    </row>
    <row r="735" spans="1:9" ht="12.75" customHeight="1" thickBot="1">
      <c r="A735" s="150"/>
      <c r="B735" s="797" t="s">
        <v>766</v>
      </c>
      <c r="C735" s="792"/>
      <c r="D735" s="792"/>
      <c r="E735" s="792"/>
      <c r="F735" s="974"/>
      <c r="G735" s="807"/>
      <c r="H735" s="67"/>
      <c r="I735" s="67"/>
    </row>
    <row r="736" spans="1:9" ht="12.75" customHeight="1" thickBot="1">
      <c r="A736" s="798"/>
      <c r="B736" s="799" t="s">
        <v>742</v>
      </c>
      <c r="C736" s="800">
        <f>SUM(C730:C735)</f>
        <v>5000</v>
      </c>
      <c r="D736" s="800">
        <f>SUM(D730:D735)</f>
        <v>5000</v>
      </c>
      <c r="E736" s="800">
        <f>SUM(E730:E735)</f>
        <v>5000</v>
      </c>
      <c r="F736" s="975">
        <f>SUM(E736/D736)</f>
        <v>1</v>
      </c>
      <c r="G736" s="808"/>
      <c r="H736" s="67"/>
      <c r="I736" s="67"/>
    </row>
    <row r="737" spans="1:9" ht="12.75" customHeight="1">
      <c r="A737" s="802">
        <v>3433</v>
      </c>
      <c r="B737" s="788" t="s">
        <v>138</v>
      </c>
      <c r="C737" s="789"/>
      <c r="D737" s="789"/>
      <c r="E737" s="789"/>
      <c r="F737" s="599"/>
      <c r="G737" s="805"/>
      <c r="H737" s="67"/>
      <c r="I737" s="67"/>
    </row>
    <row r="738" spans="1:9" ht="12.75" customHeight="1">
      <c r="A738" s="150"/>
      <c r="B738" s="791" t="s">
        <v>555</v>
      </c>
      <c r="C738" s="792"/>
      <c r="D738" s="792"/>
      <c r="E738" s="792"/>
      <c r="F738" s="599"/>
      <c r="G738" s="805"/>
      <c r="H738" s="67"/>
      <c r="I738" s="67"/>
    </row>
    <row r="739" spans="1:9" ht="12.75" customHeight="1">
      <c r="A739" s="150"/>
      <c r="B739" s="794" t="s">
        <v>792</v>
      </c>
      <c r="C739" s="792"/>
      <c r="D739" s="792"/>
      <c r="E739" s="792"/>
      <c r="F739" s="599"/>
      <c r="G739" s="805"/>
      <c r="H739" s="67"/>
      <c r="I739" s="67"/>
    </row>
    <row r="740" spans="1:9" ht="12.75" customHeight="1">
      <c r="A740" s="150"/>
      <c r="B740" s="795" t="s">
        <v>765</v>
      </c>
      <c r="C740" s="792">
        <v>3000</v>
      </c>
      <c r="D740" s="792">
        <v>3000</v>
      </c>
      <c r="E740" s="792">
        <v>3000</v>
      </c>
      <c r="F740" s="599"/>
      <c r="G740" s="805"/>
      <c r="H740" s="67"/>
      <c r="I740" s="67"/>
    </row>
    <row r="741" spans="1:9" ht="12.75" customHeight="1">
      <c r="A741" s="150"/>
      <c r="B741" s="796" t="s">
        <v>779</v>
      </c>
      <c r="C741" s="792"/>
      <c r="D741" s="792"/>
      <c r="E741" s="792"/>
      <c r="F741" s="599"/>
      <c r="G741" s="805"/>
      <c r="H741" s="67"/>
      <c r="I741" s="67"/>
    </row>
    <row r="742" spans="1:9" ht="12.75" customHeight="1">
      <c r="A742" s="150"/>
      <c r="B742" s="796" t="s">
        <v>568</v>
      </c>
      <c r="C742" s="792"/>
      <c r="D742" s="792"/>
      <c r="E742" s="792"/>
      <c r="F742" s="599"/>
      <c r="G742" s="806"/>
      <c r="H742" s="67"/>
      <c r="I742" s="67"/>
    </row>
    <row r="743" spans="1:9" ht="12.75" customHeight="1" thickBot="1">
      <c r="A743" s="150"/>
      <c r="B743" s="797" t="s">
        <v>766</v>
      </c>
      <c r="C743" s="792"/>
      <c r="D743" s="792"/>
      <c r="E743" s="792"/>
      <c r="F743" s="974"/>
      <c r="G743" s="807"/>
      <c r="H743" s="67"/>
      <c r="I743" s="67"/>
    </row>
    <row r="744" spans="1:9" ht="12.75" customHeight="1" thickBot="1">
      <c r="A744" s="798"/>
      <c r="B744" s="799" t="s">
        <v>742</v>
      </c>
      <c r="C744" s="800">
        <f>SUM(C738:C743)</f>
        <v>3000</v>
      </c>
      <c r="D744" s="800">
        <f>SUM(D738:D743)</f>
        <v>3000</v>
      </c>
      <c r="E744" s="800">
        <f>SUM(E738:E743)</f>
        <v>3000</v>
      </c>
      <c r="F744" s="975">
        <f>SUM(E744/D744)</f>
        <v>1</v>
      </c>
      <c r="G744" s="808"/>
      <c r="H744" s="67"/>
      <c r="I744" s="67"/>
    </row>
    <row r="745" spans="1:9" ht="12.75" customHeight="1">
      <c r="A745" s="802">
        <v>3434</v>
      </c>
      <c r="B745" s="788" t="s">
        <v>139</v>
      </c>
      <c r="C745" s="789"/>
      <c r="D745" s="789"/>
      <c r="E745" s="789"/>
      <c r="F745" s="599"/>
      <c r="G745" s="805"/>
      <c r="H745" s="67"/>
      <c r="I745" s="67"/>
    </row>
    <row r="746" spans="1:9" ht="12.75" customHeight="1">
      <c r="A746" s="150"/>
      <c r="B746" s="791" t="s">
        <v>555</v>
      </c>
      <c r="C746" s="792"/>
      <c r="D746" s="792"/>
      <c r="E746" s="792"/>
      <c r="F746" s="599"/>
      <c r="G746" s="805"/>
      <c r="H746" s="67"/>
      <c r="I746" s="67"/>
    </row>
    <row r="747" spans="1:9" ht="12.75" customHeight="1">
      <c r="A747" s="150"/>
      <c r="B747" s="794" t="s">
        <v>792</v>
      </c>
      <c r="C747" s="792"/>
      <c r="D747" s="792"/>
      <c r="E747" s="792"/>
      <c r="F747" s="599"/>
      <c r="G747" s="805"/>
      <c r="H747" s="67"/>
      <c r="I747" s="67"/>
    </row>
    <row r="748" spans="1:9" ht="12.75" customHeight="1">
      <c r="A748" s="150"/>
      <c r="B748" s="795" t="s">
        <v>765</v>
      </c>
      <c r="C748" s="792">
        <v>3000</v>
      </c>
      <c r="D748" s="792">
        <v>3000</v>
      </c>
      <c r="E748" s="792">
        <v>3000</v>
      </c>
      <c r="F748" s="599">
        <f>SUM(E748/D748)</f>
        <v>1</v>
      </c>
      <c r="G748" s="805"/>
      <c r="H748" s="67"/>
      <c r="I748" s="67"/>
    </row>
    <row r="749" spans="1:9" ht="12.75" customHeight="1">
      <c r="A749" s="150"/>
      <c r="B749" s="796" t="s">
        <v>779</v>
      </c>
      <c r="C749" s="792"/>
      <c r="D749" s="792"/>
      <c r="E749" s="792"/>
      <c r="F749" s="599"/>
      <c r="G749" s="805"/>
      <c r="H749" s="67"/>
      <c r="I749" s="67"/>
    </row>
    <row r="750" spans="1:9" ht="12.75" customHeight="1">
      <c r="A750" s="150"/>
      <c r="B750" s="796" t="s">
        <v>568</v>
      </c>
      <c r="C750" s="792"/>
      <c r="D750" s="792"/>
      <c r="E750" s="792"/>
      <c r="F750" s="599"/>
      <c r="G750" s="806"/>
      <c r="H750" s="67"/>
      <c r="I750" s="67"/>
    </row>
    <row r="751" spans="1:9" ht="12.75" customHeight="1" thickBot="1">
      <c r="A751" s="150"/>
      <c r="B751" s="797" t="s">
        <v>766</v>
      </c>
      <c r="C751" s="792"/>
      <c r="D751" s="792"/>
      <c r="E751" s="792"/>
      <c r="F751" s="974"/>
      <c r="G751" s="807"/>
      <c r="H751" s="67"/>
      <c r="I751" s="67"/>
    </row>
    <row r="752" spans="1:9" ht="12.75" customHeight="1" thickBot="1">
      <c r="A752" s="798"/>
      <c r="B752" s="799" t="s">
        <v>742</v>
      </c>
      <c r="C752" s="800">
        <f>SUM(C746:C751)</f>
        <v>3000</v>
      </c>
      <c r="D752" s="800">
        <f>SUM(D746:D751)</f>
        <v>3000</v>
      </c>
      <c r="E752" s="800">
        <f>SUM(E746:E751)</f>
        <v>3000</v>
      </c>
      <c r="F752" s="975">
        <f>SUM(E752/D752)</f>
        <v>1</v>
      </c>
      <c r="G752" s="808"/>
      <c r="H752" s="67"/>
      <c r="I752" s="67"/>
    </row>
    <row r="753" spans="1:9" ht="12.75" customHeight="1">
      <c r="A753" s="802">
        <v>3451</v>
      </c>
      <c r="B753" s="788" t="s">
        <v>610</v>
      </c>
      <c r="C753" s="789"/>
      <c r="D753" s="789"/>
      <c r="E753" s="789"/>
      <c r="F753" s="599"/>
      <c r="G753" s="805"/>
      <c r="H753" s="67"/>
      <c r="I753" s="67"/>
    </row>
    <row r="754" spans="1:9" ht="12.75" customHeight="1">
      <c r="A754" s="150"/>
      <c r="B754" s="791" t="s">
        <v>555</v>
      </c>
      <c r="C754" s="792"/>
      <c r="D754" s="792"/>
      <c r="E754" s="792"/>
      <c r="F754" s="599"/>
      <c r="G754" s="805"/>
      <c r="H754" s="67"/>
      <c r="I754" s="67"/>
    </row>
    <row r="755" spans="1:9" ht="12.75" customHeight="1">
      <c r="A755" s="150"/>
      <c r="B755" s="794" t="s">
        <v>792</v>
      </c>
      <c r="C755" s="792"/>
      <c r="D755" s="792"/>
      <c r="E755" s="792"/>
      <c r="F755" s="599"/>
      <c r="G755" s="805"/>
      <c r="H755" s="67"/>
      <c r="I755" s="67"/>
    </row>
    <row r="756" spans="1:9" ht="12.75" customHeight="1">
      <c r="A756" s="150"/>
      <c r="B756" s="795" t="s">
        <v>765</v>
      </c>
      <c r="C756" s="792"/>
      <c r="D756" s="792">
        <v>1000</v>
      </c>
      <c r="E756" s="792">
        <v>1200</v>
      </c>
      <c r="F756" s="973">
        <f>SUM(E756/D756)</f>
        <v>1.2</v>
      </c>
      <c r="G756" s="805"/>
      <c r="H756" s="67"/>
      <c r="I756" s="67"/>
    </row>
    <row r="757" spans="1:9" ht="12.75" customHeight="1">
      <c r="A757" s="150"/>
      <c r="B757" s="796" t="s">
        <v>779</v>
      </c>
      <c r="C757" s="792"/>
      <c r="D757" s="792"/>
      <c r="E757" s="792"/>
      <c r="F757" s="599"/>
      <c r="G757" s="805"/>
      <c r="H757" s="67"/>
      <c r="I757" s="67"/>
    </row>
    <row r="758" spans="1:9" ht="12.75" customHeight="1">
      <c r="A758" s="150"/>
      <c r="B758" s="796" t="s">
        <v>568</v>
      </c>
      <c r="C758" s="792"/>
      <c r="D758" s="792"/>
      <c r="E758" s="792"/>
      <c r="F758" s="599"/>
      <c r="G758" s="806"/>
      <c r="H758" s="67"/>
      <c r="I758" s="67"/>
    </row>
    <row r="759" spans="1:9" ht="12.75" customHeight="1" thickBot="1">
      <c r="A759" s="150"/>
      <c r="B759" s="797" t="s">
        <v>937</v>
      </c>
      <c r="C759" s="792"/>
      <c r="D759" s="792"/>
      <c r="E759" s="792">
        <v>231</v>
      </c>
      <c r="F759" s="974"/>
      <c r="G759" s="807"/>
      <c r="H759" s="67"/>
      <c r="I759" s="67"/>
    </row>
    <row r="760" spans="1:9" ht="12.75" customHeight="1" thickBot="1">
      <c r="A760" s="798"/>
      <c r="B760" s="799" t="s">
        <v>742</v>
      </c>
      <c r="C760" s="800">
        <f>SUM(C754:C759)</f>
        <v>0</v>
      </c>
      <c r="D760" s="800">
        <f>SUM(D754:D759)</f>
        <v>1000</v>
      </c>
      <c r="E760" s="800">
        <f>SUM(E754:E759)</f>
        <v>1431</v>
      </c>
      <c r="F760" s="975">
        <f>SUM(E760/D760)</f>
        <v>1.431</v>
      </c>
      <c r="G760" s="808"/>
      <c r="H760" s="67"/>
      <c r="I760" s="67"/>
    </row>
    <row r="761" spans="1:9" ht="12.75" customHeight="1">
      <c r="A761" s="802">
        <v>3452</v>
      </c>
      <c r="B761" s="788" t="s">
        <v>92</v>
      </c>
      <c r="C761" s="789"/>
      <c r="D761" s="789"/>
      <c r="E761" s="789"/>
      <c r="F761" s="599"/>
      <c r="G761" s="805"/>
      <c r="H761" s="67"/>
      <c r="I761" s="67"/>
    </row>
    <row r="762" spans="1:9" ht="12.75" customHeight="1">
      <c r="A762" s="150"/>
      <c r="B762" s="791" t="s">
        <v>555</v>
      </c>
      <c r="C762" s="792"/>
      <c r="D762" s="792"/>
      <c r="E762" s="792"/>
      <c r="F762" s="599"/>
      <c r="G762" s="805"/>
      <c r="H762" s="67"/>
      <c r="I762" s="67"/>
    </row>
    <row r="763" spans="1:9" ht="12.75" customHeight="1">
      <c r="A763" s="150"/>
      <c r="B763" s="794" t="s">
        <v>792</v>
      </c>
      <c r="C763" s="792"/>
      <c r="D763" s="792"/>
      <c r="E763" s="792"/>
      <c r="F763" s="599"/>
      <c r="G763" s="805"/>
      <c r="H763" s="67"/>
      <c r="I763" s="67"/>
    </row>
    <row r="764" spans="1:9" ht="12.75" customHeight="1">
      <c r="A764" s="150"/>
      <c r="B764" s="795" t="s">
        <v>765</v>
      </c>
      <c r="C764" s="792"/>
      <c r="D764" s="792"/>
      <c r="E764" s="792"/>
      <c r="F764" s="599"/>
      <c r="G764" s="805"/>
      <c r="H764" s="67"/>
      <c r="I764" s="67"/>
    </row>
    <row r="765" spans="1:9" ht="12.75" customHeight="1">
      <c r="A765" s="150"/>
      <c r="B765" s="796" t="s">
        <v>779</v>
      </c>
      <c r="C765" s="792"/>
      <c r="D765" s="792"/>
      <c r="E765" s="792"/>
      <c r="F765" s="599"/>
      <c r="G765" s="805"/>
      <c r="H765" s="67"/>
      <c r="I765" s="67"/>
    </row>
    <row r="766" spans="1:9" ht="12.75" customHeight="1">
      <c r="A766" s="150"/>
      <c r="B766" s="796" t="s">
        <v>568</v>
      </c>
      <c r="C766" s="792"/>
      <c r="D766" s="792"/>
      <c r="E766" s="792"/>
      <c r="F766" s="599"/>
      <c r="G766" s="806"/>
      <c r="H766" s="67"/>
      <c r="I766" s="67"/>
    </row>
    <row r="767" spans="1:9" ht="12.75" customHeight="1" thickBot="1">
      <c r="A767" s="150"/>
      <c r="B767" s="797" t="s">
        <v>122</v>
      </c>
      <c r="C767" s="792"/>
      <c r="D767" s="792">
        <v>2707</v>
      </c>
      <c r="E767" s="792">
        <v>2707</v>
      </c>
      <c r="F767" s="974">
        <f>SUM(E767/D767)</f>
        <v>1</v>
      </c>
      <c r="G767" s="807"/>
      <c r="H767" s="67"/>
      <c r="I767" s="67"/>
    </row>
    <row r="768" spans="1:9" ht="12.75" customHeight="1" thickBot="1">
      <c r="A768" s="798"/>
      <c r="B768" s="799" t="s">
        <v>742</v>
      </c>
      <c r="C768" s="800">
        <f>SUM(C762:C767)</f>
        <v>0</v>
      </c>
      <c r="D768" s="800">
        <f>SUM(D762:D767)</f>
        <v>2707</v>
      </c>
      <c r="E768" s="800">
        <f>SUM(E762:E767)</f>
        <v>2707</v>
      </c>
      <c r="F768" s="975">
        <f>SUM(E768/D768)</f>
        <v>1</v>
      </c>
      <c r="G768" s="808"/>
      <c r="H768" s="67"/>
      <c r="I768" s="67"/>
    </row>
    <row r="769" spans="1:9" ht="12" customHeight="1">
      <c r="A769" s="85">
        <v>3600</v>
      </c>
      <c r="B769" s="102" t="s">
        <v>635</v>
      </c>
      <c r="C769" s="88"/>
      <c r="D769" s="88"/>
      <c r="E769" s="88"/>
      <c r="F769" s="599"/>
      <c r="G769" s="4"/>
      <c r="H769" s="67"/>
      <c r="I769" s="67"/>
    </row>
    <row r="770" spans="1:9" ht="12" customHeight="1">
      <c r="A770" s="85"/>
      <c r="B770" s="203" t="s">
        <v>220</v>
      </c>
      <c r="C770" s="88"/>
      <c r="D770" s="88"/>
      <c r="E770" s="88"/>
      <c r="F770" s="599"/>
      <c r="G770" s="4"/>
      <c r="H770" s="67"/>
      <c r="I770" s="67"/>
    </row>
    <row r="771" spans="1:9" ht="12" customHeight="1">
      <c r="A771" s="83"/>
      <c r="B771" s="70" t="s">
        <v>555</v>
      </c>
      <c r="C771" s="76">
        <f>SUM(C11+C20+C29+C38+C58+C67+C75+C83+C93+C101+C109+C117+C134+C142+C150+C159+C194+C202+C211+C219+C227+C243+C328+C344+C353+C362+C371+C380+C389+C398+C407+C425+C434+C443+C469+C477+C485+C493+C501+C509+C517+C525+C533+C541+C550+C558+C567+C609+C617+C625+C633+C641+C650+C658+C48+C575+C184+C176+C666)</f>
        <v>63834</v>
      </c>
      <c r="D771" s="76">
        <f>SUM(D11+D20+D29+D38+D58+D67+D75+D83+D93+D101+D109+D117+D134+D142+D150+D159+D194+D202+D211+D219+D227+D243+D328+D344+D353+D362+D371+D380+D389+D398+D407+D425+D434+D443+D469+D477+D485+D493+D501+D509+D517+D525+D533+D541+D550+D558+D567+D609+D617+D625+D633+D641+D650+D658+D48+D575+D184+D176+D666+D311)</f>
        <v>86341</v>
      </c>
      <c r="E771" s="76">
        <f>SUM(E11+E20+E29+E38+E58+E67+E75+E83+E93+E101+E109+E117+E134+E142+E150+E159+E194+E202+E211+E219+E227+E243+E328+E344+E353+E362+E371+E380+E389+E398+E407+E425+E434+E443+E469+E477+E485+E493+E501+E509+E517+E525+E533+E541+E550+E558+E567+E609+E617+E625+E633+E641+E650+E658+E48+E575+E184+E176+E666+E311+E690+E269+E599)</f>
        <v>97145</v>
      </c>
      <c r="F771" s="999">
        <f aca="true" t="shared" si="0" ref="F771:F777">SUM(E771/D771)</f>
        <v>1.1251317450573888</v>
      </c>
      <c r="G771" s="5"/>
      <c r="H771" s="67"/>
      <c r="I771" s="67"/>
    </row>
    <row r="772" spans="1:9" ht="12" customHeight="1">
      <c r="A772" s="83"/>
      <c r="B772" s="10" t="s">
        <v>543</v>
      </c>
      <c r="C772" s="76">
        <f>SUM(C12+C21+C30+C39+C59+C68+C76+C84+C94+C102+C110+C118+C135+C143+C151+C160+C195+C203+C212+C220+C228+C244+C329+C345+C354+C363+C372+C381+C390+C399+C408+C426+C435+C444+C470+C478+C486+C494+C502+C510+C518+C526+C534+C542+C551+C559+C568+C610+C618+C626+C634+C642+C651+C659+C49+C576+C185+C177+C667)</f>
        <v>17125</v>
      </c>
      <c r="D772" s="76">
        <f>SUM(D12+D21+D30+D39+D59+D68+D76+D84+D94+D102+D110+D118+D135+D143+D151+D160+D195+D203+D212+D220+D228+D244+D329+D345+D354+D363+D372+D381+D390+D399+D408+D426+D435+D444+D470+D478+D486+D494+D502+D510+D518+D526+D534+D542+D551+D559+D568+D610+D618+D626+D634+D642+D651+D659+D49+D576+D185+D177+D667+D312)</f>
        <v>18291</v>
      </c>
      <c r="E772" s="76">
        <f>SUM(E12+E21+E30+E39+E59+E68+E76+E84+E94+E102+E110+E118+E135+E143+E151+E160+E195+E203+E212+E220+E228+E244+E329+E345+E354+E363+E372+E381+E390+E399+E408+E426+E435+E444+E470+E478+E486+E494+E502+E510+E518+E526+E534+E542+E551+E559+E568+E610+E618+E626+E634+E642+E651+E659+E49+E576+E185+E177+E667+E312+E691+E270+E600)</f>
        <v>22890</v>
      </c>
      <c r="F772" s="973">
        <f t="shared" si="0"/>
        <v>1.251435132032147</v>
      </c>
      <c r="G772" s="5"/>
      <c r="H772" s="67"/>
      <c r="I772" s="67"/>
    </row>
    <row r="773" spans="1:9" ht="12" customHeight="1">
      <c r="A773" s="83"/>
      <c r="B773" s="10" t="s">
        <v>786</v>
      </c>
      <c r="C773" s="76">
        <f>SUM(C13+C22+C31+C40+C60+C69+C77+C85+C95+C103+C111+C119+C136+C144+C152+C161+C196+C204+C213+C221+C229+C245+C330+C346+C355+C364+C373+C382+C391+C400+C409+C427+C436+C445+C471+C479+C487+C495+C503+C511+C519+C527+C535+C543+C552+C560+C569+C611+C619+C627+C635+C643+C652+C660+C313+C263+C271+C668+C50+C237+C279+C287+C296+C186+C585+C593+C700+C463+C708+C716+C724+C732+C740+C748+C304+C127+C254+C169+C676+C684+C692+C178+C321)</f>
        <v>2773989</v>
      </c>
      <c r="D773" s="76">
        <f>SUM(D13+D22+D31+D40+D60+D69+D77+D85+D95+D103+D111+D119+D136+D144+D152+D161+D196+D204+D213+D221+D229+D245+D330+D346+D355+D364+D373+D382+D391+D400+D409+D427+D436+D445+D471+D479+D487+D495+D503+D511+D519+D527+D535+D543+D552+D560+D569+D611+D619+D627+D635+D643+D652+D660+D313+D263+D271+D668+D50+D237+D279+D287+D296+D186+D585+D593+D700+D463+D708+D716+D724+D732+D740+D748+D304+D127+D254+D169+D676+D684+D692+D178+D321+D601+D756)</f>
        <v>2822262</v>
      </c>
      <c r="E773" s="76">
        <f>SUM(E13+E22+E31+E40+E60+E69+E77+E85+E95+E103+E111+E119+E136+E144+E152+E161+E196+E204+E213+E221+E229+E245+E330+E346+E355+E364+E373+E382+E391+E400+E409+E427+E436+E445+E471+E479+E487+E495+E503+E511+E519+E527+E535+E543+E552+E560+E569+E611+E619+E627+E635+E643+E652+E660+E313+E263+E271+E668+E50+E237+E279+E287+E296+E186+E585+E593+E700+E463+E708+E716+E724+E732+E740+E748+E304+E127+E254+E169+E676+E684+E692+E178+E321+E601+E756+E418+E338)</f>
        <v>3026509</v>
      </c>
      <c r="F773" s="973">
        <f t="shared" si="0"/>
        <v>1.0723699642343623</v>
      </c>
      <c r="G773" s="2"/>
      <c r="H773" s="67"/>
      <c r="I773" s="67"/>
    </row>
    <row r="774" spans="1:9" ht="12" customHeight="1">
      <c r="A774" s="83"/>
      <c r="B774" s="10" t="s">
        <v>779</v>
      </c>
      <c r="C774" s="76">
        <f>SUM(C14+C23+C32+C41+C61+C70+C78+C86+C96+C104+C112+C120+C137+C145+C153+C162+C197+C205+C214+C222+C230+C246+C331+C347+C356+C365+C374+C383+C392+C401+C410+C428+C437+C446+C472+C480+C488+C496+C504+C512+C520+C528+C536+C544+C553+C561+C570+C612+C620+C628+C636+C644+C653+C661+C578+C187)</f>
        <v>153000</v>
      </c>
      <c r="D774" s="76">
        <f>SUM(D14+D23+D32+D41+D61+D70+D78+D86+D96+D104+D112+D120+D137+D145+D153+D162+D197+D205+D214+D222+D230+D246+D331+D347+D356+D365+D374+D383+D392+D401+D410+D428+D437+D446+D472+D480+D488+D496+D504+D512+D520+D528+D536+D544+D553+D561+D570+D612+D620+D628+D636+D644+D653+D661+D578+D187)</f>
        <v>186416</v>
      </c>
      <c r="E774" s="76">
        <f>SUM(E14+E23+E32+E41+E61+E70+E78+E86+E96+E104+E112+E120+E137+E145+E153+E162+E197+E205+E214+E222+E230+E246+E331+E347+E356+E365+E374+E383+E392+E401+E410+E428+E437+E446+E472+E480+E488+E496+E504+E512+E520+E528+E536+E544+E553+E561+E570+E612+E620+E628+E636+E644+E653+E661+E578+E187)</f>
        <v>100618</v>
      </c>
      <c r="F774" s="973">
        <f t="shared" si="0"/>
        <v>0.5397498068835294</v>
      </c>
      <c r="G774" s="5" t="s">
        <v>978</v>
      </c>
      <c r="H774" s="67"/>
      <c r="I774" s="67"/>
    </row>
    <row r="775" spans="1:9" ht="12" customHeight="1">
      <c r="A775" s="83"/>
      <c r="B775" s="7" t="s">
        <v>568</v>
      </c>
      <c r="C775" s="71">
        <f>SUM(C15+C24+C33+C43+C62+C71+C79+C87+C97+C105+C113+C121+C138+C146+C154+C163+C198+C206+C215+C223+C231+C248+C332+C348+C357+C366+C375+C384+C393+C402+C411+C429+C438+C447+C473+C481+C489+C497+C505+C513+C521+C529+C537+C546+C554+C563+C571+C613+C621+C629+C637+C645+C654+C662)</f>
        <v>3500</v>
      </c>
      <c r="D775" s="71">
        <f>SUM(D15+D24+D33+D43+D62+D71+D79+D87+D97+D105+D113+D121+D138+D146+D154+D163+D198+D206+D215+D223+D231+D248+D332+D348+D357+D366+D375+D384+D393+D402+D411+D429+D438+D447+D473+D481+D489+D497+D505+D513+D521+D529+D537+D546+D554+D563+D571+D613+D621+D629+D637+D645+D654+D662)</f>
        <v>3500</v>
      </c>
      <c r="E775" s="71">
        <f>SUM(E15+E24+E33+E43+E62+E71+E79+E87+E97+E105+E113+E121+E138+E146+E154+E163+E198+E206+E215+E223+E231+E248+E332+E348+E357+E366+E375+E384+E393+E402+E411+E429+E438+E447+E473+E481+E489+E497+E505+E513+E521+E529+E537+E546+E554+E563+E571+E613+E621+E629+E637+E645+E654+E662+E188)</f>
        <v>3718</v>
      </c>
      <c r="F775" s="973">
        <f t="shared" si="0"/>
        <v>1.0622857142857143</v>
      </c>
      <c r="G775" s="5"/>
      <c r="H775" s="67"/>
      <c r="I775" s="67"/>
    </row>
    <row r="776" spans="1:9" ht="12" customHeight="1" thickBot="1">
      <c r="A776" s="83"/>
      <c r="B776" s="433" t="s">
        <v>940</v>
      </c>
      <c r="C776" s="110">
        <f>SUM(C349+C358+C367+C376+C385+C394+C403+C412+C430+C439+C448)</f>
        <v>101664</v>
      </c>
      <c r="D776" s="110">
        <f>SUM(D349+D358+D367+D376+D385+D394+D403+D412+D430+D439+D448+D421+D189+D459)</f>
        <v>217899</v>
      </c>
      <c r="E776" s="110">
        <f>SUM(E349+E358+E367+E376+E385+E394+E403+E412+E430+E439+E448+E421+E189+E459+E42+E562+E545)</f>
        <v>384948</v>
      </c>
      <c r="F776" s="1000">
        <f t="shared" si="0"/>
        <v>1.766635000619553</v>
      </c>
      <c r="G776" s="30"/>
      <c r="H776" s="67"/>
      <c r="I776" s="67"/>
    </row>
    <row r="777" spans="1:9" ht="12" customHeight="1" thickBot="1">
      <c r="A777" s="83"/>
      <c r="B777" s="161" t="s">
        <v>175</v>
      </c>
      <c r="C777" s="276">
        <f>SUM(C771:C776)</f>
        <v>3113112</v>
      </c>
      <c r="D777" s="276">
        <f>SUM(D771:D776)</f>
        <v>3334709</v>
      </c>
      <c r="E777" s="276">
        <f>SUM(E771:E776)</f>
        <v>3635828</v>
      </c>
      <c r="F777" s="975">
        <f t="shared" si="0"/>
        <v>1.0902984338363557</v>
      </c>
      <c r="G777" s="30"/>
      <c r="H777" s="67"/>
      <c r="I777" s="67"/>
    </row>
    <row r="778" spans="1:9" ht="12" customHeight="1">
      <c r="A778" s="83"/>
      <c r="B778" s="255" t="s">
        <v>221</v>
      </c>
      <c r="C778" s="76"/>
      <c r="D778" s="76"/>
      <c r="E778" s="76"/>
      <c r="F778" s="599"/>
      <c r="G778" s="4"/>
      <c r="H778" s="67"/>
      <c r="I778" s="67"/>
    </row>
    <row r="779" spans="1:9" ht="12" customHeight="1">
      <c r="A779" s="83"/>
      <c r="B779" s="10" t="s">
        <v>532</v>
      </c>
      <c r="C779" s="76"/>
      <c r="D779" s="76"/>
      <c r="E779" s="76">
        <f>SUM(E207+E290)</f>
        <v>4017</v>
      </c>
      <c r="F779" s="599"/>
      <c r="G779" s="5"/>
      <c r="H779" s="67"/>
      <c r="I779" s="67"/>
    </row>
    <row r="780" spans="1:9" ht="12" customHeight="1">
      <c r="A780" s="83"/>
      <c r="B780" s="10" t="s">
        <v>533</v>
      </c>
      <c r="C780" s="71">
        <f>SUM(C291)</f>
        <v>93200</v>
      </c>
      <c r="D780" s="71">
        <f>SUM(D291+D208+D767)</f>
        <v>264520</v>
      </c>
      <c r="E780" s="71">
        <f>SUM(E291+E208+E767+E89+E156+E655+E759+E604)</f>
        <v>261276</v>
      </c>
      <c r="F780" s="999">
        <f>SUM(E780/D780)</f>
        <v>0.9877362770300923</v>
      </c>
      <c r="G780" s="5"/>
      <c r="H780" s="67"/>
      <c r="I780" s="67"/>
    </row>
    <row r="781" spans="1:9" ht="12" customHeight="1" thickBot="1">
      <c r="A781" s="83"/>
      <c r="B781" s="261" t="s">
        <v>534</v>
      </c>
      <c r="C781" s="170">
        <f>SUM(C65)</f>
        <v>700000</v>
      </c>
      <c r="D781" s="170">
        <f>SUM(D65)</f>
        <v>800000</v>
      </c>
      <c r="E781" s="170">
        <f>SUM(E63+E247)</f>
        <v>807718</v>
      </c>
      <c r="F781" s="1000">
        <f>SUM(E781/D781)</f>
        <v>1.0096475</v>
      </c>
      <c r="G781" s="30" t="s">
        <v>979</v>
      </c>
      <c r="H781" s="67"/>
      <c r="I781" s="67"/>
    </row>
    <row r="782" spans="1:9" ht="12" customHeight="1" thickBot="1">
      <c r="A782" s="83"/>
      <c r="B782" s="161" t="s">
        <v>195</v>
      </c>
      <c r="C782" s="276">
        <f>SUM(C779:C781)</f>
        <v>793200</v>
      </c>
      <c r="D782" s="276">
        <f>SUM(D779:D781)</f>
        <v>1064520</v>
      </c>
      <c r="E782" s="276">
        <f>SUM(E779:E781)</f>
        <v>1073011</v>
      </c>
      <c r="F782" s="975">
        <f>SUM(E782/D782)</f>
        <v>1.0079763649344304</v>
      </c>
      <c r="G782" s="30"/>
      <c r="H782" s="67"/>
      <c r="I782" s="67"/>
    </row>
    <row r="783" spans="1:9" ht="12" customHeight="1" thickBot="1">
      <c r="A783" s="83"/>
      <c r="B783" s="224" t="s">
        <v>677</v>
      </c>
      <c r="C783" s="110"/>
      <c r="D783" s="110"/>
      <c r="E783" s="110">
        <f>SUM(E191)</f>
        <v>1300</v>
      </c>
      <c r="F783" s="975"/>
      <c r="G783" s="30"/>
      <c r="H783" s="67"/>
      <c r="I783" s="67"/>
    </row>
    <row r="784" spans="1:9" ht="12" customHeight="1" thickBot="1">
      <c r="A784" s="79"/>
      <c r="B784" s="56" t="s">
        <v>742</v>
      </c>
      <c r="C784" s="81">
        <f>SUM(C782+C777)</f>
        <v>3906312</v>
      </c>
      <c r="D784" s="81">
        <f>SUM(D782+D777)</f>
        <v>4399229</v>
      </c>
      <c r="E784" s="81">
        <f>SUM(E782+E777+E783)</f>
        <v>4710139</v>
      </c>
      <c r="F784" s="975">
        <f>SUM(E784/D784)</f>
        <v>1.0706737476044097</v>
      </c>
      <c r="G784" s="182"/>
      <c r="H784" s="67"/>
      <c r="I784" s="67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ht="12.75">
      <c r="G795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</sheetData>
  <mergeCells count="6">
    <mergeCell ref="A1:H1"/>
    <mergeCell ref="A2:H2"/>
    <mergeCell ref="C5:C7"/>
    <mergeCell ref="F5:F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4" max="255" man="1"/>
    <brk id="107" max="255" man="1"/>
    <brk id="157" max="255" man="1"/>
    <brk id="209" max="255" man="1"/>
    <brk id="258" max="255" man="1"/>
    <brk id="308" max="255" man="1"/>
    <brk id="360" max="255" man="1"/>
    <brk id="405" max="255" man="1"/>
    <brk id="450" max="255" man="1"/>
    <brk id="499" max="255" man="1"/>
    <brk id="548" max="255" man="1"/>
    <brk id="597" max="255" man="1"/>
    <brk id="647" max="255" man="1"/>
    <brk id="696" max="255" man="1"/>
    <brk id="7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showZeros="0" zoomScale="95" zoomScaleNormal="95" workbookViewId="0" topLeftCell="A1">
      <selection activeCell="B47" sqref="B47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5" width="14.875" style="13" customWidth="1"/>
    <col min="6" max="6" width="8.625" style="13" customWidth="1"/>
    <col min="7" max="7" width="50.875" style="12" customWidth="1"/>
    <col min="8" max="16384" width="9.125" style="12" customWidth="1"/>
  </cols>
  <sheetData>
    <row r="1" spans="1:8" ht="12.75" customHeight="1">
      <c r="A1" s="1054" t="s">
        <v>789</v>
      </c>
      <c r="B1" s="1061"/>
      <c r="C1" s="1061"/>
      <c r="D1" s="1061"/>
      <c r="E1" s="1061"/>
      <c r="F1" s="1061"/>
      <c r="G1" s="1061"/>
      <c r="H1" s="202"/>
    </row>
    <row r="2" spans="1:8" ht="12.75" customHeight="1">
      <c r="A2" s="1060" t="s">
        <v>342</v>
      </c>
      <c r="B2" s="1061"/>
      <c r="C2" s="1061"/>
      <c r="D2" s="1061"/>
      <c r="E2" s="1061"/>
      <c r="F2" s="1061"/>
      <c r="G2" s="1061"/>
      <c r="H2" s="145"/>
    </row>
    <row r="3" spans="3:7" ht="12" customHeight="1">
      <c r="C3" s="160"/>
      <c r="D3" s="160"/>
      <c r="E3" s="1025"/>
      <c r="F3" s="160"/>
      <c r="G3" s="199" t="s">
        <v>705</v>
      </c>
    </row>
    <row r="4" spans="1:7" ht="12.75" customHeight="1">
      <c r="A4" s="113"/>
      <c r="B4" s="114"/>
      <c r="C4" s="1099" t="s">
        <v>457</v>
      </c>
      <c r="D4" s="1099" t="s">
        <v>991</v>
      </c>
      <c r="E4" s="1099" t="s">
        <v>124</v>
      </c>
      <c r="F4" s="1099" t="s">
        <v>303</v>
      </c>
      <c r="G4" s="226" t="s">
        <v>638</v>
      </c>
    </row>
    <row r="5" spans="1:7" ht="12.75">
      <c r="A5" s="115" t="s">
        <v>744</v>
      </c>
      <c r="B5" s="225" t="s">
        <v>636</v>
      </c>
      <c r="C5" s="1117"/>
      <c r="D5" s="1123"/>
      <c r="E5" s="1125"/>
      <c r="F5" s="1123"/>
      <c r="G5" s="116" t="s">
        <v>639</v>
      </c>
    </row>
    <row r="6" spans="1:7" ht="13.5" thickBot="1">
      <c r="A6" s="117"/>
      <c r="B6" s="118"/>
      <c r="C6" s="1118"/>
      <c r="D6" s="1124"/>
      <c r="E6" s="1124"/>
      <c r="F6" s="1053"/>
      <c r="G6" s="120"/>
    </row>
    <row r="7" spans="1:7" ht="15" customHeight="1">
      <c r="A7" s="763" t="s">
        <v>668</v>
      </c>
      <c r="B7" s="764" t="s">
        <v>669</v>
      </c>
      <c r="C7" s="765" t="s">
        <v>670</v>
      </c>
      <c r="D7" s="765" t="s">
        <v>671</v>
      </c>
      <c r="E7" s="765" t="s">
        <v>672</v>
      </c>
      <c r="F7" s="766" t="s">
        <v>158</v>
      </c>
      <c r="G7" s="767" t="s">
        <v>159</v>
      </c>
    </row>
    <row r="8" spans="1:7" ht="12.75" customHeight="1">
      <c r="A8" s="291"/>
      <c r="B8" s="219" t="s">
        <v>648</v>
      </c>
      <c r="C8" s="3"/>
      <c r="D8" s="3"/>
      <c r="E8" s="3"/>
      <c r="F8" s="3"/>
      <c r="G8" s="57"/>
    </row>
    <row r="9" spans="1:7" ht="12.75" customHeight="1" thickBot="1">
      <c r="A9" s="69">
        <v>3911</v>
      </c>
      <c r="B9" s="57" t="s">
        <v>724</v>
      </c>
      <c r="C9" s="220">
        <v>12000</v>
      </c>
      <c r="D9" s="220">
        <v>12000</v>
      </c>
      <c r="E9" s="220">
        <v>13772</v>
      </c>
      <c r="F9" s="598">
        <f>SUM(E9/D9)</f>
        <v>1.1476666666666666</v>
      </c>
      <c r="G9" s="59"/>
    </row>
    <row r="10" spans="1:7" ht="12.75" customHeight="1" thickBot="1">
      <c r="A10" s="140">
        <v>3910</v>
      </c>
      <c r="B10" s="62" t="s">
        <v>697</v>
      </c>
      <c r="C10" s="9">
        <f>SUM(C9:C9)</f>
        <v>12000</v>
      </c>
      <c r="D10" s="9">
        <f>SUM(D9:D9)</f>
        <v>12000</v>
      </c>
      <c r="E10" s="9">
        <f>SUM(E9:E9)</f>
        <v>13772</v>
      </c>
      <c r="F10" s="989">
        <f aca="true" t="shared" si="0" ref="F10:F58">SUM(E10/D10)</f>
        <v>1.1476666666666666</v>
      </c>
      <c r="G10" s="59"/>
    </row>
    <row r="11" spans="1:7" s="17" customFormat="1" ht="12.75" customHeight="1">
      <c r="A11" s="15"/>
      <c r="B11" s="64" t="s">
        <v>582</v>
      </c>
      <c r="C11" s="35"/>
      <c r="D11" s="35"/>
      <c r="E11" s="35"/>
      <c r="F11" s="148"/>
      <c r="G11" s="64"/>
    </row>
    <row r="12" spans="1:7" s="17" customFormat="1" ht="12.75" customHeight="1">
      <c r="A12" s="69">
        <v>3921</v>
      </c>
      <c r="B12" s="57" t="s">
        <v>722</v>
      </c>
      <c r="C12" s="36">
        <v>6000</v>
      </c>
      <c r="D12" s="36">
        <v>6000</v>
      </c>
      <c r="E12" s="36">
        <v>6000</v>
      </c>
      <c r="F12" s="148">
        <f t="shared" si="0"/>
        <v>1</v>
      </c>
      <c r="G12" s="69" t="s">
        <v>708</v>
      </c>
    </row>
    <row r="13" spans="1:7" s="17" customFormat="1" ht="12.75" customHeight="1">
      <c r="A13" s="69">
        <v>3922</v>
      </c>
      <c r="B13" s="57" t="s">
        <v>723</v>
      </c>
      <c r="C13" s="36">
        <v>5000</v>
      </c>
      <c r="D13" s="36">
        <v>5000</v>
      </c>
      <c r="E13" s="36">
        <v>5000</v>
      </c>
      <c r="F13" s="148">
        <f t="shared" si="0"/>
        <v>1</v>
      </c>
      <c r="G13" s="69" t="s">
        <v>708</v>
      </c>
    </row>
    <row r="14" spans="1:7" s="17" customFormat="1" ht="12.75" customHeight="1">
      <c r="A14" s="69">
        <v>3923</v>
      </c>
      <c r="B14" s="57" t="s">
        <v>700</v>
      </c>
      <c r="C14" s="36"/>
      <c r="D14" s="36">
        <v>836</v>
      </c>
      <c r="E14" s="36">
        <v>836</v>
      </c>
      <c r="F14" s="148">
        <f t="shared" si="0"/>
        <v>1</v>
      </c>
      <c r="G14" s="210" t="s">
        <v>434</v>
      </c>
    </row>
    <row r="15" spans="1:7" s="17" customFormat="1" ht="12.75" customHeight="1">
      <c r="A15" s="69">
        <v>3924</v>
      </c>
      <c r="B15" s="57" t="s">
        <v>840</v>
      </c>
      <c r="C15" s="36">
        <v>2000</v>
      </c>
      <c r="D15" s="36">
        <v>5000</v>
      </c>
      <c r="E15" s="36">
        <v>5000</v>
      </c>
      <c r="F15" s="148">
        <f t="shared" si="0"/>
        <v>1</v>
      </c>
      <c r="G15" s="69"/>
    </row>
    <row r="16" spans="1:7" s="17" customFormat="1" ht="12.75" customHeight="1">
      <c r="A16" s="69">
        <v>3925</v>
      </c>
      <c r="B16" s="57" t="s">
        <v>25</v>
      </c>
      <c r="C16" s="36">
        <v>300300</v>
      </c>
      <c r="D16" s="36">
        <v>280300</v>
      </c>
      <c r="E16" s="36">
        <v>284300</v>
      </c>
      <c r="F16" s="148">
        <f t="shared" si="0"/>
        <v>1.0142704245451302</v>
      </c>
      <c r="G16" s="210"/>
    </row>
    <row r="17" spans="1:7" s="17" customFormat="1" ht="12.75" customHeight="1">
      <c r="A17" s="69">
        <v>3926</v>
      </c>
      <c r="B17" s="57" t="s">
        <v>81</v>
      </c>
      <c r="C17" s="36"/>
      <c r="D17" s="36">
        <v>2000</v>
      </c>
      <c r="E17" s="36">
        <v>2000</v>
      </c>
      <c r="F17" s="148">
        <f t="shared" si="0"/>
        <v>1</v>
      </c>
      <c r="G17" s="210"/>
    </row>
    <row r="18" spans="1:7" s="17" customFormat="1" ht="12.75" customHeight="1" thickBot="1">
      <c r="A18" s="69">
        <v>3927</v>
      </c>
      <c r="B18" s="57" t="s">
        <v>815</v>
      </c>
      <c r="C18" s="36"/>
      <c r="D18" s="36">
        <v>3238</v>
      </c>
      <c r="E18" s="36">
        <v>3238</v>
      </c>
      <c r="F18" s="598">
        <f t="shared" si="0"/>
        <v>1</v>
      </c>
      <c r="G18" s="463"/>
    </row>
    <row r="19" spans="1:7" s="17" customFormat="1" ht="12.75" customHeight="1" thickBot="1">
      <c r="A19" s="140">
        <v>3920</v>
      </c>
      <c r="B19" s="62" t="s">
        <v>697</v>
      </c>
      <c r="C19" s="9">
        <f>SUM(C12:C16)</f>
        <v>313300</v>
      </c>
      <c r="D19" s="9">
        <f>SUM(D12:D18)</f>
        <v>302374</v>
      </c>
      <c r="E19" s="9">
        <f>SUM(E12:E18)</f>
        <v>306374</v>
      </c>
      <c r="F19" s="952">
        <f t="shared" si="0"/>
        <v>1.0132286506114945</v>
      </c>
      <c r="G19" s="221"/>
    </row>
    <row r="20" spans="1:7" s="17" customFormat="1" ht="12.75" customHeight="1">
      <c r="A20" s="15"/>
      <c r="B20" s="64" t="s">
        <v>584</v>
      </c>
      <c r="C20" s="175"/>
      <c r="D20" s="175"/>
      <c r="E20" s="175"/>
      <c r="F20" s="148"/>
      <c r="G20" s="64"/>
    </row>
    <row r="21" spans="1:7" s="17" customFormat="1" ht="12.75" customHeight="1">
      <c r="A21" s="157">
        <v>3931</v>
      </c>
      <c r="B21" s="222" t="s">
        <v>660</v>
      </c>
      <c r="C21" s="154">
        <v>5000</v>
      </c>
      <c r="D21" s="154">
        <v>5000</v>
      </c>
      <c r="E21" s="154">
        <v>5000</v>
      </c>
      <c r="F21" s="148">
        <f t="shared" si="0"/>
        <v>1</v>
      </c>
      <c r="G21" s="222"/>
    </row>
    <row r="22" spans="1:7" s="17" customFormat="1" ht="12.75" customHeight="1" thickBot="1">
      <c r="A22" s="157">
        <v>3932</v>
      </c>
      <c r="B22" s="222" t="s">
        <v>725</v>
      </c>
      <c r="C22" s="176">
        <v>11000</v>
      </c>
      <c r="D22" s="176">
        <v>11000</v>
      </c>
      <c r="E22" s="176">
        <v>11000</v>
      </c>
      <c r="F22" s="598">
        <f t="shared" si="0"/>
        <v>1</v>
      </c>
      <c r="G22" s="464"/>
    </row>
    <row r="23" spans="1:7" s="17" customFormat="1" ht="12.75" customHeight="1" thickBot="1">
      <c r="A23" s="140">
        <v>3930</v>
      </c>
      <c r="B23" s="62" t="s">
        <v>697</v>
      </c>
      <c r="C23" s="9">
        <f>SUM(C21:C22)</f>
        <v>16000</v>
      </c>
      <c r="D23" s="9">
        <f>SUM(D21:D22)</f>
        <v>16000</v>
      </c>
      <c r="E23" s="9">
        <f>SUM(E21:E22)</f>
        <v>16000</v>
      </c>
      <c r="F23" s="952">
        <f t="shared" si="0"/>
        <v>1</v>
      </c>
      <c r="G23" s="223"/>
    </row>
    <row r="24" spans="1:7" ht="12.75" customHeight="1">
      <c r="A24" s="15"/>
      <c r="B24" s="64" t="s">
        <v>637</v>
      </c>
      <c r="C24" s="3"/>
      <c r="D24" s="3"/>
      <c r="E24" s="3"/>
      <c r="F24" s="148"/>
      <c r="G24" s="224"/>
    </row>
    <row r="25" spans="1:7" ht="12.75" customHeight="1">
      <c r="A25" s="69">
        <v>3941</v>
      </c>
      <c r="B25" s="57" t="s">
        <v>1015</v>
      </c>
      <c r="C25" s="36">
        <v>268800</v>
      </c>
      <c r="D25" s="36">
        <v>185892</v>
      </c>
      <c r="E25" s="36">
        <v>185892</v>
      </c>
      <c r="F25" s="148">
        <f t="shared" si="0"/>
        <v>1</v>
      </c>
      <c r="G25" s="222"/>
    </row>
    <row r="26" spans="1:7" ht="12.75" customHeight="1">
      <c r="A26" s="69">
        <v>3942</v>
      </c>
      <c r="B26" s="57" t="s">
        <v>552</v>
      </c>
      <c r="C26" s="36">
        <v>197000</v>
      </c>
      <c r="D26" s="36">
        <v>197000</v>
      </c>
      <c r="E26" s="36"/>
      <c r="F26" s="148">
        <f t="shared" si="0"/>
        <v>0</v>
      </c>
      <c r="G26" s="57"/>
    </row>
    <row r="27" spans="1:7" ht="12.75" customHeight="1" thickBot="1">
      <c r="A27" s="890">
        <v>3943</v>
      </c>
      <c r="B27" s="895" t="s">
        <v>1018</v>
      </c>
      <c r="C27" s="896"/>
      <c r="D27" s="896">
        <v>60000</v>
      </c>
      <c r="E27" s="896">
        <v>60000</v>
      </c>
      <c r="F27" s="598">
        <f t="shared" si="0"/>
        <v>1</v>
      </c>
      <c r="G27" s="57"/>
    </row>
    <row r="28" spans="1:7" s="17" customFormat="1" ht="12.75" customHeight="1" thickBot="1">
      <c r="A28" s="140">
        <v>3940</v>
      </c>
      <c r="B28" s="62" t="s">
        <v>692</v>
      </c>
      <c r="C28" s="9">
        <f>SUM(C25:C26)</f>
        <v>465800</v>
      </c>
      <c r="D28" s="9">
        <f>SUM(D25:D27)</f>
        <v>442892</v>
      </c>
      <c r="E28" s="9">
        <f>SUM(E25:E27)</f>
        <v>245892</v>
      </c>
      <c r="F28" s="952">
        <f t="shared" si="0"/>
        <v>0.5551963006782692</v>
      </c>
      <c r="G28" s="62"/>
    </row>
    <row r="29" spans="1:7" s="17" customFormat="1" ht="12.75" customHeight="1">
      <c r="A29" s="802"/>
      <c r="B29" s="810" t="s">
        <v>964</v>
      </c>
      <c r="C29" s="811"/>
      <c r="D29" s="811"/>
      <c r="E29" s="811"/>
      <c r="F29" s="148"/>
      <c r="G29" s="672"/>
    </row>
    <row r="30" spans="1:7" ht="12.75" customHeight="1" thickBot="1">
      <c r="A30" s="150">
        <v>3957</v>
      </c>
      <c r="B30" s="214" t="s">
        <v>125</v>
      </c>
      <c r="C30" s="236">
        <v>1500</v>
      </c>
      <c r="D30" s="236">
        <v>1500</v>
      </c>
      <c r="E30" s="236">
        <v>1500</v>
      </c>
      <c r="F30" s="598">
        <f t="shared" si="0"/>
        <v>1</v>
      </c>
      <c r="G30" s="665"/>
    </row>
    <row r="31" spans="1:7" s="17" customFormat="1" ht="12.75" customHeight="1" thickBot="1">
      <c r="A31" s="812">
        <v>3950</v>
      </c>
      <c r="B31" s="813" t="s">
        <v>649</v>
      </c>
      <c r="C31" s="814">
        <f>SUM(C30)</f>
        <v>1500</v>
      </c>
      <c r="D31" s="814">
        <f>SUM(D30)</f>
        <v>1500</v>
      </c>
      <c r="E31" s="814">
        <f>SUM(E30)</f>
        <v>1500</v>
      </c>
      <c r="F31" s="989">
        <f t="shared" si="0"/>
        <v>1</v>
      </c>
      <c r="G31" s="673"/>
    </row>
    <row r="32" spans="1:7" s="17" customFormat="1" ht="12.75" customHeight="1">
      <c r="A32" s="815"/>
      <c r="B32" s="810" t="s">
        <v>656</v>
      </c>
      <c r="C32" s="816"/>
      <c r="D32" s="816"/>
      <c r="E32" s="816"/>
      <c r="F32" s="148"/>
      <c r="G32" s="52"/>
    </row>
    <row r="33" spans="1:7" s="17" customFormat="1" ht="12.75" customHeight="1" thickBot="1">
      <c r="A33" s="150">
        <v>3961</v>
      </c>
      <c r="B33" s="214" t="s">
        <v>657</v>
      </c>
      <c r="C33" s="236">
        <v>92900</v>
      </c>
      <c r="D33" s="236">
        <v>92900</v>
      </c>
      <c r="E33" s="236">
        <v>92900</v>
      </c>
      <c r="F33" s="598">
        <f t="shared" si="0"/>
        <v>1</v>
      </c>
      <c r="G33" s="669"/>
    </row>
    <row r="34" spans="1:7" s="17" customFormat="1" ht="12.75" customHeight="1" thickBot="1">
      <c r="A34" s="812">
        <v>3960</v>
      </c>
      <c r="B34" s="813" t="s">
        <v>649</v>
      </c>
      <c r="C34" s="814">
        <f>SUM(C33)</f>
        <v>92900</v>
      </c>
      <c r="D34" s="814">
        <f>SUM(D33)</f>
        <v>92900</v>
      </c>
      <c r="E34" s="814">
        <f>SUM(E33)</f>
        <v>92900</v>
      </c>
      <c r="F34" s="989">
        <f t="shared" si="0"/>
        <v>1</v>
      </c>
      <c r="G34" s="671"/>
    </row>
    <row r="35" spans="1:7" s="17" customFormat="1" ht="12.75" customHeight="1">
      <c r="A35" s="815"/>
      <c r="B35" s="810" t="s">
        <v>600</v>
      </c>
      <c r="C35" s="816"/>
      <c r="D35" s="816"/>
      <c r="E35" s="816"/>
      <c r="F35" s="148"/>
      <c r="G35" s="52"/>
    </row>
    <row r="36" spans="1:7" s="17" customFormat="1" ht="12.75" customHeight="1">
      <c r="A36" s="150">
        <v>3971</v>
      </c>
      <c r="B36" s="817" t="s">
        <v>550</v>
      </c>
      <c r="C36" s="236">
        <v>5462</v>
      </c>
      <c r="D36" s="236">
        <v>5462</v>
      </c>
      <c r="E36" s="236">
        <v>5462</v>
      </c>
      <c r="F36" s="148">
        <f t="shared" si="0"/>
        <v>1</v>
      </c>
      <c r="G36" s="665"/>
    </row>
    <row r="37" spans="1:7" s="17" customFormat="1" ht="12.75" customHeight="1" thickBot="1">
      <c r="A37" s="150">
        <v>3972</v>
      </c>
      <c r="B37" s="817" t="s">
        <v>585</v>
      </c>
      <c r="C37" s="236">
        <v>18500</v>
      </c>
      <c r="D37" s="236">
        <v>18500</v>
      </c>
      <c r="E37" s="236">
        <v>18500</v>
      </c>
      <c r="F37" s="598">
        <f t="shared" si="0"/>
        <v>1</v>
      </c>
      <c r="G37" s="69" t="s">
        <v>708</v>
      </c>
    </row>
    <row r="38" spans="1:7" s="17" customFormat="1" ht="12.75" customHeight="1" thickBot="1">
      <c r="A38" s="812">
        <v>3970</v>
      </c>
      <c r="B38" s="813" t="s">
        <v>649</v>
      </c>
      <c r="C38" s="814">
        <f>SUM(C36:C37)</f>
        <v>23962</v>
      </c>
      <c r="D38" s="814">
        <f>SUM(D36:D37)</f>
        <v>23962</v>
      </c>
      <c r="E38" s="814">
        <f>SUM(E36:E37)</f>
        <v>23962</v>
      </c>
      <c r="F38" s="952">
        <f t="shared" si="0"/>
        <v>1</v>
      </c>
      <c r="G38" s="62"/>
    </row>
    <row r="39" spans="1:7" s="17" customFormat="1" ht="12.75" customHeight="1">
      <c r="A39" s="815"/>
      <c r="B39" s="818" t="s">
        <v>602</v>
      </c>
      <c r="C39" s="816"/>
      <c r="D39" s="816"/>
      <c r="E39" s="816"/>
      <c r="F39" s="148"/>
      <c r="G39" s="52"/>
    </row>
    <row r="40" spans="1:7" s="17" customFormat="1" ht="12.75" customHeight="1">
      <c r="A40" s="150">
        <v>3989</v>
      </c>
      <c r="B40" s="214" t="s">
        <v>985</v>
      </c>
      <c r="C40" s="236">
        <v>6000</v>
      </c>
      <c r="D40" s="236">
        <v>6000</v>
      </c>
      <c r="E40" s="236">
        <v>6000</v>
      </c>
      <c r="F40" s="148">
        <f t="shared" si="0"/>
        <v>1</v>
      </c>
      <c r="G40" s="222"/>
    </row>
    <row r="41" spans="1:7" s="17" customFormat="1" ht="12.75" customHeight="1">
      <c r="A41" s="157">
        <v>3990</v>
      </c>
      <c r="B41" s="222" t="s">
        <v>822</v>
      </c>
      <c r="C41" s="154">
        <v>1052</v>
      </c>
      <c r="D41" s="154">
        <v>1052</v>
      </c>
      <c r="E41" s="154">
        <v>1052</v>
      </c>
      <c r="F41" s="148">
        <f t="shared" si="0"/>
        <v>1</v>
      </c>
      <c r="G41" s="222"/>
    </row>
    <row r="42" spans="1:7" s="17" customFormat="1" ht="12.75" customHeight="1">
      <c r="A42" s="157">
        <v>3991</v>
      </c>
      <c r="B42" s="222" t="s">
        <v>952</v>
      </c>
      <c r="C42" s="154">
        <v>4212</v>
      </c>
      <c r="D42" s="154">
        <v>4212</v>
      </c>
      <c r="E42" s="154">
        <v>4212</v>
      </c>
      <c r="F42" s="148">
        <f t="shared" si="0"/>
        <v>1</v>
      </c>
      <c r="G42" s="222"/>
    </row>
    <row r="43" spans="1:7" s="17" customFormat="1" ht="12.75" customHeight="1">
      <c r="A43" s="157">
        <v>3992</v>
      </c>
      <c r="B43" s="222" t="s">
        <v>823</v>
      </c>
      <c r="C43" s="154">
        <v>1272</v>
      </c>
      <c r="D43" s="154">
        <v>1272</v>
      </c>
      <c r="E43" s="154">
        <v>1272</v>
      </c>
      <c r="F43" s="148">
        <f t="shared" si="0"/>
        <v>1</v>
      </c>
      <c r="G43" s="222"/>
    </row>
    <row r="44" spans="1:7" s="17" customFormat="1" ht="12.75" customHeight="1">
      <c r="A44" s="157">
        <v>3993</v>
      </c>
      <c r="B44" s="222" t="s">
        <v>824</v>
      </c>
      <c r="C44" s="154">
        <v>1142</v>
      </c>
      <c r="D44" s="154">
        <v>1142</v>
      </c>
      <c r="E44" s="154">
        <v>1142</v>
      </c>
      <c r="F44" s="148">
        <f t="shared" si="0"/>
        <v>1</v>
      </c>
      <c r="G44" s="222"/>
    </row>
    <row r="45" spans="1:7" s="17" customFormat="1" ht="12.75" customHeight="1">
      <c r="A45" s="157">
        <v>3994</v>
      </c>
      <c r="B45" s="222" t="s">
        <v>522</v>
      </c>
      <c r="C45" s="154">
        <v>952</v>
      </c>
      <c r="D45" s="154">
        <v>952</v>
      </c>
      <c r="E45" s="154">
        <v>952</v>
      </c>
      <c r="F45" s="148">
        <f t="shared" si="0"/>
        <v>1</v>
      </c>
      <c r="G45" s="222"/>
    </row>
    <row r="46" spans="1:7" s="17" customFormat="1" ht="12.75" customHeight="1">
      <c r="A46" s="157">
        <v>3995</v>
      </c>
      <c r="B46" s="222" t="s">
        <v>523</v>
      </c>
      <c r="C46" s="154">
        <v>992</v>
      </c>
      <c r="D46" s="154">
        <v>992</v>
      </c>
      <c r="E46" s="154">
        <v>992</v>
      </c>
      <c r="F46" s="148">
        <f t="shared" si="0"/>
        <v>1</v>
      </c>
      <c r="G46" s="222"/>
    </row>
    <row r="47" spans="1:7" s="17" customFormat="1" ht="12.75" customHeight="1">
      <c r="A47" s="157">
        <v>3996</v>
      </c>
      <c r="B47" s="222" t="s">
        <v>524</v>
      </c>
      <c r="C47" s="154">
        <v>992</v>
      </c>
      <c r="D47" s="154">
        <v>992</v>
      </c>
      <c r="E47" s="154">
        <v>992</v>
      </c>
      <c r="F47" s="148">
        <f t="shared" si="0"/>
        <v>1</v>
      </c>
      <c r="G47" s="222"/>
    </row>
    <row r="48" spans="1:7" s="17" customFormat="1" ht="12.75" customHeight="1">
      <c r="A48" s="234">
        <v>3997</v>
      </c>
      <c r="B48" s="284" t="s">
        <v>525</v>
      </c>
      <c r="C48" s="164">
        <v>942</v>
      </c>
      <c r="D48" s="164">
        <v>942</v>
      </c>
      <c r="E48" s="164">
        <v>942</v>
      </c>
      <c r="F48" s="990">
        <f t="shared" si="0"/>
        <v>1</v>
      </c>
      <c r="G48" s="284"/>
    </row>
    <row r="49" spans="1:7" s="17" customFormat="1" ht="12.75" customHeight="1">
      <c r="A49" s="157">
        <v>3998</v>
      </c>
      <c r="B49" s="222" t="s">
        <v>526</v>
      </c>
      <c r="C49" s="154">
        <v>932</v>
      </c>
      <c r="D49" s="154">
        <v>932</v>
      </c>
      <c r="E49" s="154">
        <v>932</v>
      </c>
      <c r="F49" s="148">
        <f t="shared" si="0"/>
        <v>1</v>
      </c>
      <c r="G49" s="222"/>
    </row>
    <row r="50" spans="1:7" s="17" customFormat="1" ht="12.75" customHeight="1" thickBot="1">
      <c r="A50" s="283">
        <v>3999</v>
      </c>
      <c r="B50" s="222" t="s">
        <v>527</v>
      </c>
      <c r="C50" s="176">
        <v>1032</v>
      </c>
      <c r="D50" s="176">
        <v>1032</v>
      </c>
      <c r="E50" s="176">
        <v>1032</v>
      </c>
      <c r="F50" s="598">
        <f t="shared" si="0"/>
        <v>1</v>
      </c>
      <c r="G50" s="222"/>
    </row>
    <row r="51" spans="1:7" s="17" customFormat="1" ht="12.75" customHeight="1" thickBot="1">
      <c r="A51" s="140"/>
      <c r="B51" s="62" t="s">
        <v>649</v>
      </c>
      <c r="C51" s="9">
        <f>SUM(C40:C50)</f>
        <v>19520</v>
      </c>
      <c r="D51" s="9">
        <f>SUM(D40:D50)</f>
        <v>19520</v>
      </c>
      <c r="E51" s="9">
        <f>SUM(E40:E50)</f>
        <v>19520</v>
      </c>
      <c r="F51" s="952">
        <f t="shared" si="0"/>
        <v>1</v>
      </c>
      <c r="G51" s="62"/>
    </row>
    <row r="52" spans="1:7" s="17" customFormat="1" ht="12.75" customHeight="1" thickBot="1">
      <c r="A52" s="140">
        <v>3900</v>
      </c>
      <c r="B52" s="62" t="s">
        <v>640</v>
      </c>
      <c r="C52" s="9">
        <f>C31+C28+C19+C10+C23+C34+C38+C51</f>
        <v>944982</v>
      </c>
      <c r="D52" s="9">
        <f>D31+D28+D19+D10+D23+D34+D38+D51</f>
        <v>911148</v>
      </c>
      <c r="E52" s="9">
        <f>E31+E28+E19+E10+E23+E34+E38+E51</f>
        <v>719920</v>
      </c>
      <c r="F52" s="952">
        <f t="shared" si="0"/>
        <v>0.790124107170295</v>
      </c>
      <c r="G52" s="62"/>
    </row>
    <row r="53" spans="1:7" s="17" customFormat="1" ht="12.75" customHeight="1">
      <c r="A53" s="85"/>
      <c r="B53" s="214" t="s">
        <v>687</v>
      </c>
      <c r="C53" s="154"/>
      <c r="D53" s="154"/>
      <c r="E53" s="154"/>
      <c r="F53" s="148"/>
      <c r="G53" s="64"/>
    </row>
    <row r="54" spans="1:7" s="17" customFormat="1" ht="12.75" customHeight="1">
      <c r="A54" s="85"/>
      <c r="B54" s="36" t="s">
        <v>543</v>
      </c>
      <c r="C54" s="154"/>
      <c r="D54" s="154"/>
      <c r="E54" s="154"/>
      <c r="F54" s="148"/>
      <c r="G54" s="64"/>
    </row>
    <row r="55" spans="1:7" s="17" customFormat="1" ht="12.75" customHeight="1">
      <c r="A55" s="85"/>
      <c r="B55" s="214" t="s">
        <v>786</v>
      </c>
      <c r="C55" s="154"/>
      <c r="D55" s="154"/>
      <c r="E55" s="154">
        <f>SUM(E26)</f>
        <v>0</v>
      </c>
      <c r="F55" s="148"/>
      <c r="G55" s="64"/>
    </row>
    <row r="56" spans="1:7" s="17" customFormat="1" ht="12.75" customHeight="1">
      <c r="A56" s="83"/>
      <c r="B56" s="36" t="s">
        <v>779</v>
      </c>
      <c r="C56" s="36">
        <f>SUM(C52)</f>
        <v>944982</v>
      </c>
      <c r="D56" s="36">
        <f>SUM(D52)</f>
        <v>911148</v>
      </c>
      <c r="E56" s="36">
        <f>SUM(E52)-E26-E57</f>
        <v>717084</v>
      </c>
      <c r="F56" s="148">
        <f t="shared" si="0"/>
        <v>0.7870115502640624</v>
      </c>
      <c r="G56" s="64"/>
    </row>
    <row r="57" spans="1:7" s="17" customFormat="1" ht="12.75" customHeight="1">
      <c r="A57" s="83"/>
      <c r="B57" s="236" t="s">
        <v>977</v>
      </c>
      <c r="C57" s="36"/>
      <c r="D57" s="36"/>
      <c r="E57" s="36">
        <f>SUM(E14+E15)-3000</f>
        <v>2836</v>
      </c>
      <c r="F57" s="148"/>
      <c r="G57" s="64" t="s">
        <v>980</v>
      </c>
    </row>
    <row r="58" spans="1:7" s="17" customFormat="1" ht="12.75" customHeight="1">
      <c r="A58" s="139"/>
      <c r="B58" s="275" t="s">
        <v>175</v>
      </c>
      <c r="C58" s="166">
        <f>SUM(C54:C57)</f>
        <v>944982</v>
      </c>
      <c r="D58" s="166">
        <f>SUM(D54:D57)</f>
        <v>911148</v>
      </c>
      <c r="E58" s="166">
        <f>SUM(E54:E57)</f>
        <v>719920</v>
      </c>
      <c r="F58" s="954">
        <f t="shared" si="0"/>
        <v>0.790124107170295</v>
      </c>
      <c r="G58" s="75"/>
    </row>
    <row r="59" spans="1:7" ht="12.75" customHeight="1">
      <c r="A59" s="66"/>
      <c r="B59" s="67"/>
      <c r="C59" s="27"/>
      <c r="D59" s="27"/>
      <c r="E59" s="27"/>
      <c r="F59" s="27"/>
      <c r="G59" s="67"/>
    </row>
    <row r="60" ht="12.75" customHeight="1">
      <c r="A60" s="122"/>
    </row>
  </sheetData>
  <mergeCells count="6">
    <mergeCell ref="C4:C6"/>
    <mergeCell ref="F4:F6"/>
    <mergeCell ref="A2:G2"/>
    <mergeCell ref="A1:G1"/>
    <mergeCell ref="D4:D6"/>
    <mergeCell ref="E4:E6"/>
  </mergeCells>
  <printOptions horizontalCentered="1"/>
  <pageMargins left="0" right="0" top="0.3937007874015748" bottom="0.1968503937007874" header="0.5905511811023623" footer="0"/>
  <pageSetup firstPageNumber="42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11"/>
  <sheetViews>
    <sheetView showZeros="0" workbookViewId="0" topLeftCell="A7">
      <selection activeCell="E35" sqref="E35"/>
    </sheetView>
  </sheetViews>
  <sheetFormatPr defaultColWidth="9.00390625" defaultRowHeight="12.75" customHeight="1"/>
  <cols>
    <col min="1" max="1" width="5.75390625" style="66" customWidth="1"/>
    <col min="2" max="2" width="66.125" style="67" customWidth="1"/>
    <col min="3" max="5" width="12.125" style="111" customWidth="1"/>
    <col min="6" max="6" width="9.375" style="111" customWidth="1"/>
    <col min="7" max="7" width="57.625" style="67" customWidth="1"/>
    <col min="8" max="16384" width="9.125" style="67" customWidth="1"/>
  </cols>
  <sheetData>
    <row r="1" spans="1:7" s="21" customFormat="1" ht="12.75" customHeight="1">
      <c r="A1" s="1057" t="s">
        <v>641</v>
      </c>
      <c r="B1" s="1061"/>
      <c r="C1" s="1061"/>
      <c r="D1" s="1061"/>
      <c r="E1" s="1061"/>
      <c r="F1" s="1061"/>
      <c r="G1" s="1061"/>
    </row>
    <row r="2" spans="1:7" s="21" customFormat="1" ht="12.75" customHeight="1">
      <c r="A2" s="1060" t="s">
        <v>344</v>
      </c>
      <c r="B2" s="1061"/>
      <c r="C2" s="1061"/>
      <c r="D2" s="1061"/>
      <c r="E2" s="1061"/>
      <c r="F2" s="1061"/>
      <c r="G2" s="1061"/>
    </row>
    <row r="3" spans="1:7" s="21" customFormat="1" ht="12.75" customHeight="1">
      <c r="A3" s="145"/>
      <c r="B3" s="145"/>
      <c r="C3" s="1055"/>
      <c r="D3" s="1055"/>
      <c r="E3" s="1055"/>
      <c r="F3" s="1055"/>
      <c r="G3" s="1056"/>
    </row>
    <row r="4" spans="3:7" ht="10.5" customHeight="1">
      <c r="C4" s="147"/>
      <c r="D4" s="147"/>
      <c r="E4" s="147"/>
      <c r="F4" s="147"/>
      <c r="G4" s="196" t="s">
        <v>705</v>
      </c>
    </row>
    <row r="5" spans="1:7" ht="12.75" customHeight="1">
      <c r="A5" s="50"/>
      <c r="B5" s="123"/>
      <c r="C5" s="1099" t="s">
        <v>457</v>
      </c>
      <c r="D5" s="1099" t="s">
        <v>991</v>
      </c>
      <c r="E5" s="1099" t="s">
        <v>124</v>
      </c>
      <c r="F5" s="1099" t="s">
        <v>356</v>
      </c>
      <c r="G5" s="180"/>
    </row>
    <row r="6" spans="1:7" ht="12" customHeight="1">
      <c r="A6" s="85" t="s">
        <v>744</v>
      </c>
      <c r="B6" s="124" t="s">
        <v>636</v>
      </c>
      <c r="C6" s="1117"/>
      <c r="D6" s="1123"/>
      <c r="E6" s="1125"/>
      <c r="F6" s="1125"/>
      <c r="G6" s="3" t="s">
        <v>638</v>
      </c>
    </row>
    <row r="7" spans="1:7" ht="12.75" customHeight="1" thickBot="1">
      <c r="A7" s="228"/>
      <c r="B7" s="125"/>
      <c r="C7" s="1118"/>
      <c r="D7" s="1124"/>
      <c r="E7" s="1124"/>
      <c r="F7" s="1124"/>
      <c r="G7" s="51" t="s">
        <v>639</v>
      </c>
    </row>
    <row r="8" spans="1:7" ht="12.75" customHeight="1">
      <c r="A8" s="93" t="s">
        <v>668</v>
      </c>
      <c r="B8" s="126" t="s">
        <v>669</v>
      </c>
      <c r="C8" s="197" t="s">
        <v>670</v>
      </c>
      <c r="D8" s="197" t="s">
        <v>671</v>
      </c>
      <c r="E8" s="197" t="s">
        <v>672</v>
      </c>
      <c r="F8" s="197" t="s">
        <v>158</v>
      </c>
      <c r="G8" s="192" t="s">
        <v>159</v>
      </c>
    </row>
    <row r="9" spans="1:7" ht="16.5" customHeight="1">
      <c r="A9" s="22"/>
      <c r="B9" s="289" t="s">
        <v>847</v>
      </c>
      <c r="C9" s="5"/>
      <c r="D9" s="5"/>
      <c r="E9" s="5"/>
      <c r="F9" s="5"/>
      <c r="G9" s="205"/>
    </row>
    <row r="10" spans="1:7" ht="12">
      <c r="A10" s="85"/>
      <c r="B10" s="127" t="s">
        <v>561</v>
      </c>
      <c r="C10" s="82"/>
      <c r="D10" s="82"/>
      <c r="E10" s="82"/>
      <c r="F10" s="82"/>
      <c r="G10" s="57"/>
    </row>
    <row r="11" spans="1:7" ht="12">
      <c r="A11" s="157">
        <v>4014</v>
      </c>
      <c r="B11" s="212" t="s">
        <v>142</v>
      </c>
      <c r="C11" s="274">
        <v>30000</v>
      </c>
      <c r="D11" s="274">
        <v>30000</v>
      </c>
      <c r="E11" s="274">
        <v>20000</v>
      </c>
      <c r="F11" s="687">
        <f>SUM(E11/D11)</f>
        <v>0.6666666666666666</v>
      </c>
      <c r="G11" s="670"/>
    </row>
    <row r="12" spans="1:7" ht="12">
      <c r="A12" s="157">
        <v>4015</v>
      </c>
      <c r="B12" s="212" t="s">
        <v>143</v>
      </c>
      <c r="C12" s="274">
        <v>30000</v>
      </c>
      <c r="D12" s="274">
        <v>30000</v>
      </c>
      <c r="E12" s="274"/>
      <c r="F12" s="1001">
        <f>SUM(E12/D12)</f>
        <v>0</v>
      </c>
      <c r="G12" s="670"/>
    </row>
    <row r="13" spans="1:7" s="63" customFormat="1" ht="12">
      <c r="A13" s="22">
        <v>4010</v>
      </c>
      <c r="B13" s="23" t="s">
        <v>692</v>
      </c>
      <c r="C13" s="130">
        <f>SUM(C11:C12)</f>
        <v>60000</v>
      </c>
      <c r="D13" s="130">
        <f>SUM(D11:D12)</f>
        <v>60000</v>
      </c>
      <c r="E13" s="130">
        <f>SUM(E11:E12)</f>
        <v>20000</v>
      </c>
      <c r="F13" s="1002">
        <f>SUM(E13/D13)</f>
        <v>0.3333333333333333</v>
      </c>
      <c r="G13" s="193"/>
    </row>
    <row r="14" spans="1:7" s="63" customFormat="1" ht="12">
      <c r="A14" s="15"/>
      <c r="B14" s="78" t="s">
        <v>528</v>
      </c>
      <c r="C14" s="213"/>
      <c r="D14" s="213"/>
      <c r="E14" s="213"/>
      <c r="F14" s="687"/>
      <c r="G14" s="64"/>
    </row>
    <row r="15" spans="1:7" s="63" customFormat="1" ht="12">
      <c r="A15" s="83">
        <v>4021</v>
      </c>
      <c r="B15" s="210" t="s">
        <v>586</v>
      </c>
      <c r="C15" s="211"/>
      <c r="D15" s="211">
        <v>9294</v>
      </c>
      <c r="E15" s="211">
        <v>9294</v>
      </c>
      <c r="F15" s="1001">
        <f>SUM(E15/D15)</f>
        <v>1</v>
      </c>
      <c r="G15" s="222"/>
    </row>
    <row r="16" spans="1:7" s="63" customFormat="1" ht="12">
      <c r="A16" s="22">
        <v>4020</v>
      </c>
      <c r="B16" s="229" t="s">
        <v>692</v>
      </c>
      <c r="C16" s="130">
        <f>SUM(C15:C15)</f>
        <v>0</v>
      </c>
      <c r="D16" s="130">
        <f>SUM(D15:D15)</f>
        <v>9294</v>
      </c>
      <c r="E16" s="130">
        <f>SUM(E15:E15)</f>
        <v>9294</v>
      </c>
      <c r="F16" s="1003">
        <f>SUM(E16/D16)</f>
        <v>1</v>
      </c>
      <c r="G16" s="105"/>
    </row>
    <row r="17" spans="1:7" s="63" customFormat="1" ht="12">
      <c r="A17" s="15"/>
      <c r="B17" s="26" t="s">
        <v>582</v>
      </c>
      <c r="C17" s="154"/>
      <c r="D17" s="154"/>
      <c r="E17" s="154"/>
      <c r="F17" s="687"/>
      <c r="G17" s="69"/>
    </row>
    <row r="18" spans="1:7" s="63" customFormat="1" ht="12">
      <c r="A18" s="69">
        <v>4033</v>
      </c>
      <c r="B18" s="128" t="s">
        <v>769</v>
      </c>
      <c r="C18" s="154">
        <v>10000</v>
      </c>
      <c r="D18" s="154">
        <v>20239</v>
      </c>
      <c r="E18" s="154">
        <v>20239</v>
      </c>
      <c r="F18" s="687">
        <f>SUM(E18/D18)</f>
        <v>1</v>
      </c>
      <c r="G18" s="210" t="s">
        <v>434</v>
      </c>
    </row>
    <row r="19" spans="1:7" s="63" customFormat="1" ht="12.75">
      <c r="A19" s="69">
        <v>4034</v>
      </c>
      <c r="B19" s="128" t="s">
        <v>787</v>
      </c>
      <c r="C19" s="154"/>
      <c r="D19" s="154">
        <v>600</v>
      </c>
      <c r="E19" s="154">
        <v>600</v>
      </c>
      <c r="F19" s="687">
        <f>SUM(E19/D19)</f>
        <v>1</v>
      </c>
      <c r="G19" s="119"/>
    </row>
    <row r="20" spans="1:7" s="63" customFormat="1" ht="12.75">
      <c r="A20" s="69"/>
      <c r="B20" s="839" t="s">
        <v>82</v>
      </c>
      <c r="C20" s="154"/>
      <c r="D20" s="153">
        <v>472</v>
      </c>
      <c r="E20" s="153">
        <v>472</v>
      </c>
      <c r="F20" s="687">
        <f>SUM(E20/D20)</f>
        <v>1</v>
      </c>
      <c r="G20" s="119"/>
    </row>
    <row r="21" spans="1:7" s="63" customFormat="1" ht="12.75">
      <c r="A21" s="69"/>
      <c r="B21" s="839" t="s">
        <v>83</v>
      </c>
      <c r="C21" s="154"/>
      <c r="D21" s="153">
        <v>128</v>
      </c>
      <c r="E21" s="153">
        <v>128</v>
      </c>
      <c r="F21" s="1001">
        <f>SUM(E21/D21)</f>
        <v>1</v>
      </c>
      <c r="G21" s="119"/>
    </row>
    <row r="22" spans="1:7" s="63" customFormat="1" ht="12">
      <c r="A22" s="22">
        <v>4030</v>
      </c>
      <c r="B22" s="23" t="s">
        <v>692</v>
      </c>
      <c r="C22" s="45">
        <f>SUM(C18:C19)</f>
        <v>10000</v>
      </c>
      <c r="D22" s="45">
        <f>SUM(D18:D19)</f>
        <v>20839</v>
      </c>
      <c r="E22" s="45">
        <f>SUM(E18:E19)</f>
        <v>20839</v>
      </c>
      <c r="F22" s="1003">
        <f>SUM(E22/D22)</f>
        <v>1</v>
      </c>
      <c r="G22" s="194"/>
    </row>
    <row r="23" spans="1:7" s="63" customFormat="1" ht="12.75">
      <c r="A23" s="15"/>
      <c r="B23" s="230" t="s">
        <v>572</v>
      </c>
      <c r="C23" s="177"/>
      <c r="D23" s="177"/>
      <c r="E23" s="177"/>
      <c r="F23" s="687"/>
      <c r="G23" s="64"/>
    </row>
    <row r="24" spans="1:7" s="63" customFormat="1" ht="12">
      <c r="A24" s="157">
        <v>4111</v>
      </c>
      <c r="B24" s="231" t="s">
        <v>591</v>
      </c>
      <c r="C24" s="154">
        <v>172000</v>
      </c>
      <c r="D24" s="154">
        <v>167000</v>
      </c>
      <c r="E24" s="154">
        <v>170889</v>
      </c>
      <c r="F24" s="687">
        <f aca="true" t="shared" si="0" ref="F24:F30">SUM(E24/D24)</f>
        <v>1.0232874251497006</v>
      </c>
      <c r="G24" s="222"/>
    </row>
    <row r="25" spans="1:7" s="63" customFormat="1" ht="12">
      <c r="A25" s="157">
        <v>4112</v>
      </c>
      <c r="B25" s="231" t="s">
        <v>587</v>
      </c>
      <c r="C25" s="154">
        <v>415000</v>
      </c>
      <c r="D25" s="154">
        <v>420000</v>
      </c>
      <c r="E25" s="154">
        <v>420000</v>
      </c>
      <c r="F25" s="687">
        <f t="shared" si="0"/>
        <v>1</v>
      </c>
      <c r="G25" s="222"/>
    </row>
    <row r="26" spans="1:7" s="63" customFormat="1" ht="12">
      <c r="A26" s="157">
        <v>4115</v>
      </c>
      <c r="B26" s="231" t="s">
        <v>590</v>
      </c>
      <c r="C26" s="154">
        <v>153000</v>
      </c>
      <c r="D26" s="154">
        <v>153000</v>
      </c>
      <c r="E26" s="154">
        <v>143000</v>
      </c>
      <c r="F26" s="687">
        <f t="shared" si="0"/>
        <v>0.934640522875817</v>
      </c>
      <c r="G26" s="222"/>
    </row>
    <row r="27" spans="1:7" s="63" customFormat="1" ht="12">
      <c r="A27" s="157">
        <v>4117</v>
      </c>
      <c r="B27" s="231" t="s">
        <v>970</v>
      </c>
      <c r="C27" s="154">
        <v>140000</v>
      </c>
      <c r="D27" s="154">
        <v>140000</v>
      </c>
      <c r="E27" s="154">
        <v>140000</v>
      </c>
      <c r="F27" s="687">
        <f t="shared" si="0"/>
        <v>1</v>
      </c>
      <c r="G27" s="222"/>
    </row>
    <row r="28" spans="1:7" s="63" customFormat="1" ht="12">
      <c r="A28" s="157">
        <v>4118</v>
      </c>
      <c r="B28" s="231" t="s">
        <v>982</v>
      </c>
      <c r="C28" s="154">
        <v>70000</v>
      </c>
      <c r="D28" s="154">
        <v>70000</v>
      </c>
      <c r="E28" s="154">
        <v>70000</v>
      </c>
      <c r="F28" s="687">
        <f t="shared" si="0"/>
        <v>1</v>
      </c>
      <c r="G28" s="222"/>
    </row>
    <row r="29" spans="1:7" s="63" customFormat="1" ht="12">
      <c r="A29" s="157">
        <v>4119</v>
      </c>
      <c r="B29" s="231" t="s">
        <v>983</v>
      </c>
      <c r="C29" s="154">
        <v>100000</v>
      </c>
      <c r="D29" s="154">
        <v>100000</v>
      </c>
      <c r="E29" s="154">
        <v>100000</v>
      </c>
      <c r="F29" s="687">
        <f t="shared" si="0"/>
        <v>1</v>
      </c>
      <c r="G29" s="222"/>
    </row>
    <row r="30" spans="1:7" s="63" customFormat="1" ht="12">
      <c r="A30" s="157">
        <v>4120</v>
      </c>
      <c r="B30" s="231" t="s">
        <v>984</v>
      </c>
      <c r="C30" s="154">
        <v>110000</v>
      </c>
      <c r="D30" s="154">
        <v>110000</v>
      </c>
      <c r="E30" s="154">
        <v>110000</v>
      </c>
      <c r="F30" s="687">
        <f t="shared" si="0"/>
        <v>1</v>
      </c>
      <c r="G30" s="222"/>
    </row>
    <row r="31" spans="1:7" s="63" customFormat="1" ht="12">
      <c r="A31" s="157"/>
      <c r="B31" s="451" t="s">
        <v>437</v>
      </c>
      <c r="C31" s="154"/>
      <c r="D31" s="154"/>
      <c r="E31" s="154"/>
      <c r="F31" s="687"/>
      <c r="G31" s="64"/>
    </row>
    <row r="32" spans="1:7" s="49" customFormat="1" ht="12">
      <c r="A32" s="69">
        <v>4121</v>
      </c>
      <c r="B32" s="198" t="s">
        <v>589</v>
      </c>
      <c r="C32" s="77">
        <v>25000</v>
      </c>
      <c r="D32" s="77">
        <v>58341</v>
      </c>
      <c r="E32" s="77">
        <v>58341</v>
      </c>
      <c r="F32" s="687">
        <f>SUM(E32/D32)</f>
        <v>1</v>
      </c>
      <c r="G32" s="222"/>
    </row>
    <row r="33" spans="1:7" s="49" customFormat="1" ht="12">
      <c r="A33" s="69"/>
      <c r="B33" s="839" t="s">
        <v>76</v>
      </c>
      <c r="C33" s="77"/>
      <c r="D33" s="77"/>
      <c r="E33" s="1043">
        <v>172</v>
      </c>
      <c r="F33" s="687"/>
      <c r="G33" s="222"/>
    </row>
    <row r="34" spans="1:7" s="49" customFormat="1" ht="12">
      <c r="A34" s="69"/>
      <c r="B34" s="839" t="s">
        <v>77</v>
      </c>
      <c r="C34" s="77"/>
      <c r="D34" s="77"/>
      <c r="E34" s="1043">
        <v>58169</v>
      </c>
      <c r="F34" s="687"/>
      <c r="G34" s="222"/>
    </row>
    <row r="35" spans="1:7" s="49" customFormat="1" ht="12">
      <c r="A35" s="69">
        <v>4122</v>
      </c>
      <c r="B35" s="146" t="s">
        <v>727</v>
      </c>
      <c r="C35" s="154">
        <v>92000</v>
      </c>
      <c r="D35" s="154">
        <v>120679</v>
      </c>
      <c r="E35" s="154">
        <v>144679</v>
      </c>
      <c r="F35" s="687">
        <f>SUM(E35/D35)</f>
        <v>1.1988747006521432</v>
      </c>
      <c r="G35" s="57"/>
    </row>
    <row r="36" spans="1:7" s="49" customFormat="1" ht="12">
      <c r="A36" s="69"/>
      <c r="B36" s="839" t="s">
        <v>76</v>
      </c>
      <c r="C36" s="154"/>
      <c r="D36" s="154"/>
      <c r="E36" s="153">
        <v>931</v>
      </c>
      <c r="F36" s="687"/>
      <c r="G36" s="57"/>
    </row>
    <row r="37" spans="1:7" s="49" customFormat="1" ht="12">
      <c r="A37" s="69"/>
      <c r="B37" s="839" t="s">
        <v>1062</v>
      </c>
      <c r="C37" s="154"/>
      <c r="D37" s="154"/>
      <c r="E37" s="153">
        <v>143748</v>
      </c>
      <c r="F37" s="687"/>
      <c r="G37" s="57"/>
    </row>
    <row r="38" spans="1:7" s="49" customFormat="1" ht="12">
      <c r="A38" s="150">
        <v>4123</v>
      </c>
      <c r="B38" s="856" t="s">
        <v>436</v>
      </c>
      <c r="C38" s="236">
        <v>1028319</v>
      </c>
      <c r="D38" s="236">
        <v>1029589</v>
      </c>
      <c r="E38" s="236">
        <v>1029589</v>
      </c>
      <c r="F38" s="687">
        <f>SUM(E38/D38)</f>
        <v>1</v>
      </c>
      <c r="G38" s="57"/>
    </row>
    <row r="39" spans="1:7" s="49" customFormat="1" ht="12">
      <c r="A39" s="74"/>
      <c r="B39" s="684" t="s">
        <v>642</v>
      </c>
      <c r="C39" s="264">
        <f>SUM(C24:C38)</f>
        <v>2305319</v>
      </c>
      <c r="D39" s="264">
        <f>SUM(D24:D38)</f>
        <v>2368609</v>
      </c>
      <c r="E39" s="264">
        <f>SUM(E24:E38)-E33-E34-E36-E37</f>
        <v>2386498</v>
      </c>
      <c r="F39" s="1005">
        <f>SUM(E39/D39)</f>
        <v>1.007552533997802</v>
      </c>
      <c r="G39" s="70"/>
    </row>
    <row r="40" spans="1:7" s="49" customFormat="1" ht="12">
      <c r="A40" s="69">
        <v>4131</v>
      </c>
      <c r="B40" s="198" t="s">
        <v>772</v>
      </c>
      <c r="C40" s="154">
        <v>50000</v>
      </c>
      <c r="D40" s="154">
        <v>50000</v>
      </c>
      <c r="E40" s="154">
        <v>50000</v>
      </c>
      <c r="F40" s="687">
        <f>SUM(E40/D40)</f>
        <v>1</v>
      </c>
      <c r="G40" s="222"/>
    </row>
    <row r="41" spans="1:7" s="49" customFormat="1" ht="12">
      <c r="A41" s="69"/>
      <c r="B41" s="839" t="s">
        <v>76</v>
      </c>
      <c r="C41" s="154"/>
      <c r="D41" s="154"/>
      <c r="E41" s="153">
        <v>333</v>
      </c>
      <c r="F41" s="687"/>
      <c r="G41" s="222"/>
    </row>
    <row r="42" spans="1:7" s="49" customFormat="1" ht="12">
      <c r="A42" s="69"/>
      <c r="B42" s="839" t="s">
        <v>1062</v>
      </c>
      <c r="C42" s="154"/>
      <c r="D42" s="154"/>
      <c r="E42" s="153">
        <v>49667</v>
      </c>
      <c r="F42" s="687"/>
      <c r="G42" s="222"/>
    </row>
    <row r="43" spans="1:7" s="49" customFormat="1" ht="12" customHeight="1">
      <c r="A43" s="69">
        <v>4132</v>
      </c>
      <c r="B43" s="198" t="s">
        <v>576</v>
      </c>
      <c r="C43" s="154">
        <v>30000</v>
      </c>
      <c r="D43" s="154">
        <v>35676</v>
      </c>
      <c r="E43" s="154">
        <v>35676</v>
      </c>
      <c r="F43" s="687">
        <f>SUM(E43/D43)</f>
        <v>1</v>
      </c>
      <c r="G43" s="222"/>
    </row>
    <row r="44" spans="1:7" s="49" customFormat="1" ht="12.75" customHeight="1">
      <c r="A44" s="69">
        <v>4133</v>
      </c>
      <c r="B44" s="198" t="s">
        <v>773</v>
      </c>
      <c r="C44" s="154">
        <v>190000</v>
      </c>
      <c r="D44" s="154">
        <v>270896</v>
      </c>
      <c r="E44" s="154">
        <v>270896</v>
      </c>
      <c r="F44" s="687">
        <f>SUM(E44/D44)</f>
        <v>1</v>
      </c>
      <c r="G44" s="57"/>
    </row>
    <row r="45" spans="1:7" s="49" customFormat="1" ht="12.75" customHeight="1">
      <c r="A45" s="69"/>
      <c r="B45" s="839" t="s">
        <v>76</v>
      </c>
      <c r="C45" s="154"/>
      <c r="D45" s="154"/>
      <c r="E45" s="153">
        <v>190</v>
      </c>
      <c r="F45" s="687"/>
      <c r="G45" s="57"/>
    </row>
    <row r="46" spans="1:7" s="49" customFormat="1" ht="12.75" customHeight="1">
      <c r="A46" s="74"/>
      <c r="B46" s="1006" t="s">
        <v>1062</v>
      </c>
      <c r="C46" s="164"/>
      <c r="D46" s="164"/>
      <c r="E46" s="158">
        <v>270708</v>
      </c>
      <c r="F46" s="1001"/>
      <c r="G46" s="70"/>
    </row>
    <row r="47" spans="1:7" s="49" customFormat="1" ht="12">
      <c r="A47" s="69">
        <v>4134</v>
      </c>
      <c r="B47" s="198" t="s">
        <v>650</v>
      </c>
      <c r="C47" s="154">
        <v>150000</v>
      </c>
      <c r="D47" s="154">
        <v>235886</v>
      </c>
      <c r="E47" s="154">
        <v>235886</v>
      </c>
      <c r="F47" s="687">
        <f>SUM(E47/D47)</f>
        <v>1</v>
      </c>
      <c r="G47" s="210" t="s">
        <v>434</v>
      </c>
    </row>
    <row r="48" spans="1:7" s="49" customFormat="1" ht="12">
      <c r="A48" s="69">
        <v>4135</v>
      </c>
      <c r="B48" s="198" t="s">
        <v>774</v>
      </c>
      <c r="C48" s="154"/>
      <c r="D48" s="154">
        <v>66008</v>
      </c>
      <c r="E48" s="154">
        <v>65770</v>
      </c>
      <c r="F48" s="687">
        <f>SUM(E48/D48)</f>
        <v>0.9963943764392195</v>
      </c>
      <c r="G48" s="210" t="s">
        <v>665</v>
      </c>
    </row>
    <row r="49" spans="1:7" s="49" customFormat="1" ht="12">
      <c r="A49" s="69">
        <v>4137</v>
      </c>
      <c r="B49" s="198" t="s">
        <v>966</v>
      </c>
      <c r="C49" s="154">
        <v>176000</v>
      </c>
      <c r="D49" s="154">
        <v>390436</v>
      </c>
      <c r="E49" s="154">
        <v>390436</v>
      </c>
      <c r="F49" s="687">
        <f>SUM(E49/D49)</f>
        <v>1</v>
      </c>
      <c r="G49" s="69"/>
    </row>
    <row r="50" spans="1:7" s="49" customFormat="1" ht="12">
      <c r="A50" s="69"/>
      <c r="B50" s="839" t="s">
        <v>82</v>
      </c>
      <c r="C50" s="154"/>
      <c r="D50" s="154"/>
      <c r="E50" s="153">
        <v>491</v>
      </c>
      <c r="F50" s="687"/>
      <c r="G50" s="69"/>
    </row>
    <row r="51" spans="1:7" s="49" customFormat="1" ht="12">
      <c r="A51" s="69"/>
      <c r="B51" s="839" t="s">
        <v>83</v>
      </c>
      <c r="C51" s="154"/>
      <c r="D51" s="154"/>
      <c r="E51" s="153">
        <v>119</v>
      </c>
      <c r="F51" s="687"/>
      <c r="G51" s="69"/>
    </row>
    <row r="52" spans="1:7" s="49" customFormat="1" ht="12">
      <c r="A52" s="69"/>
      <c r="B52" s="839" t="s">
        <v>974</v>
      </c>
      <c r="C52" s="154"/>
      <c r="D52" s="154"/>
      <c r="E52" s="153">
        <v>334</v>
      </c>
      <c r="F52" s="687"/>
      <c r="G52" s="69"/>
    </row>
    <row r="53" spans="1:7" s="49" customFormat="1" ht="12">
      <c r="A53" s="69"/>
      <c r="B53" s="839" t="s">
        <v>975</v>
      </c>
      <c r="C53" s="154"/>
      <c r="D53" s="154"/>
      <c r="E53" s="153">
        <v>253</v>
      </c>
      <c r="F53" s="1001"/>
      <c r="G53" s="69"/>
    </row>
    <row r="54" spans="1:7" s="49" customFormat="1" ht="12">
      <c r="A54" s="69"/>
      <c r="B54" s="1006" t="s">
        <v>77</v>
      </c>
      <c r="C54" s="154"/>
      <c r="D54" s="154"/>
      <c r="E54" s="153">
        <v>389239</v>
      </c>
      <c r="F54" s="1001"/>
      <c r="G54" s="69"/>
    </row>
    <row r="55" spans="1:7" s="49" customFormat="1" ht="12">
      <c r="A55" s="22">
        <v>4100</v>
      </c>
      <c r="B55" s="23" t="s">
        <v>692</v>
      </c>
      <c r="C55" s="45">
        <f>SUM(C39:C49)</f>
        <v>2901319</v>
      </c>
      <c r="D55" s="45">
        <f>SUM(D39:D49)</f>
        <v>3417511</v>
      </c>
      <c r="E55" s="45">
        <f>SUM(E39:E49)-E41-E42-E45-E46</f>
        <v>3435162</v>
      </c>
      <c r="F55" s="1003">
        <f>SUM(E55/D55)</f>
        <v>1.005164869988714</v>
      </c>
      <c r="G55" s="205"/>
    </row>
    <row r="56" spans="1:7" s="49" customFormat="1" ht="12">
      <c r="A56" s="50"/>
      <c r="B56" s="24" t="s">
        <v>584</v>
      </c>
      <c r="C56" s="154"/>
      <c r="D56" s="154"/>
      <c r="E56" s="154"/>
      <c r="F56" s="687"/>
      <c r="G56" s="57"/>
    </row>
    <row r="57" spans="1:7" s="49" customFormat="1" ht="12">
      <c r="A57" s="157">
        <v>4211</v>
      </c>
      <c r="B57" s="212" t="s">
        <v>592</v>
      </c>
      <c r="C57" s="154"/>
      <c r="D57" s="154"/>
      <c r="E57" s="154"/>
      <c r="F57" s="687"/>
      <c r="G57" s="57"/>
    </row>
    <row r="58" spans="1:7" s="49" customFormat="1" ht="12">
      <c r="A58" s="157">
        <v>4213</v>
      </c>
      <c r="B58" s="212" t="s">
        <v>594</v>
      </c>
      <c r="C58" s="154"/>
      <c r="D58" s="154"/>
      <c r="E58" s="154"/>
      <c r="F58" s="687"/>
      <c r="G58" s="57"/>
    </row>
    <row r="59" spans="1:7" s="49" customFormat="1" ht="12">
      <c r="A59" s="157">
        <v>4215</v>
      </c>
      <c r="B59" s="212" t="s">
        <v>155</v>
      </c>
      <c r="C59" s="154"/>
      <c r="D59" s="154"/>
      <c r="E59" s="154"/>
      <c r="F59" s="687"/>
      <c r="G59" s="57"/>
    </row>
    <row r="60" spans="1:7" s="49" customFormat="1" ht="12">
      <c r="A60" s="157">
        <v>4217</v>
      </c>
      <c r="B60" s="212" t="s">
        <v>154</v>
      </c>
      <c r="C60" s="154"/>
      <c r="D60" s="154"/>
      <c r="E60" s="154"/>
      <c r="F60" s="687"/>
      <c r="G60" s="57"/>
    </row>
    <row r="61" spans="1:7" s="49" customFormat="1" ht="12">
      <c r="A61" s="234">
        <v>4219</v>
      </c>
      <c r="B61" s="685" t="s">
        <v>595</v>
      </c>
      <c r="C61" s="164"/>
      <c r="D61" s="164"/>
      <c r="E61" s="164"/>
      <c r="F61" s="1001"/>
      <c r="G61" s="70"/>
    </row>
    <row r="62" spans="1:7" s="49" customFormat="1" ht="12">
      <c r="A62" s="157">
        <v>4221</v>
      </c>
      <c r="B62" s="212" t="s">
        <v>593</v>
      </c>
      <c r="C62" s="154"/>
      <c r="D62" s="154"/>
      <c r="E62" s="154"/>
      <c r="F62" s="687"/>
      <c r="G62" s="57"/>
    </row>
    <row r="63" spans="1:7" s="49" customFormat="1" ht="12">
      <c r="A63" s="157">
        <v>4223</v>
      </c>
      <c r="B63" s="212" t="s">
        <v>604</v>
      </c>
      <c r="C63" s="154"/>
      <c r="D63" s="154"/>
      <c r="E63" s="154"/>
      <c r="F63" s="687"/>
      <c r="G63" s="57"/>
    </row>
    <row r="64" spans="1:7" s="49" customFormat="1" ht="12">
      <c r="A64" s="157">
        <v>4225</v>
      </c>
      <c r="B64" s="212" t="s">
        <v>605</v>
      </c>
      <c r="C64" s="154"/>
      <c r="D64" s="154"/>
      <c r="E64" s="154"/>
      <c r="F64" s="687"/>
      <c r="G64" s="57"/>
    </row>
    <row r="65" spans="1:7" s="49" customFormat="1" ht="12">
      <c r="A65" s="157">
        <v>4227</v>
      </c>
      <c r="B65" s="212" t="s">
        <v>606</v>
      </c>
      <c r="C65" s="154"/>
      <c r="D65" s="154"/>
      <c r="E65" s="154"/>
      <c r="F65" s="687"/>
      <c r="G65" s="57"/>
    </row>
    <row r="66" spans="1:7" s="49" customFormat="1" ht="12">
      <c r="A66" s="157">
        <v>4231</v>
      </c>
      <c r="B66" s="212" t="s">
        <v>607</v>
      </c>
      <c r="C66" s="154"/>
      <c r="D66" s="154"/>
      <c r="E66" s="154"/>
      <c r="F66" s="687"/>
      <c r="G66" s="57"/>
    </row>
    <row r="67" spans="1:7" s="49" customFormat="1" ht="12">
      <c r="A67" s="157">
        <v>4235</v>
      </c>
      <c r="B67" s="212" t="s">
        <v>608</v>
      </c>
      <c r="C67" s="154"/>
      <c r="D67" s="154"/>
      <c r="E67" s="154"/>
      <c r="F67" s="687"/>
      <c r="G67" s="57"/>
    </row>
    <row r="68" spans="1:7" s="49" customFormat="1" ht="12">
      <c r="A68" s="157">
        <v>4237</v>
      </c>
      <c r="B68" s="212" t="s">
        <v>612</v>
      </c>
      <c r="C68" s="154"/>
      <c r="D68" s="154"/>
      <c r="E68" s="154"/>
      <c r="F68" s="687"/>
      <c r="G68" s="57"/>
    </row>
    <row r="69" spans="1:7" s="49" customFormat="1" ht="12">
      <c r="A69" s="157">
        <v>4239</v>
      </c>
      <c r="B69" s="212" t="s">
        <v>609</v>
      </c>
      <c r="C69" s="154"/>
      <c r="D69" s="154"/>
      <c r="E69" s="154"/>
      <c r="F69" s="687"/>
      <c r="G69" s="57"/>
    </row>
    <row r="70" spans="1:7" s="49" customFormat="1" ht="12">
      <c r="A70" s="157">
        <v>4241</v>
      </c>
      <c r="B70" s="212" t="s">
        <v>611</v>
      </c>
      <c r="C70" s="154"/>
      <c r="D70" s="154"/>
      <c r="E70" s="154"/>
      <c r="F70" s="687"/>
      <c r="G70" s="57"/>
    </row>
    <row r="71" spans="1:7" s="49" customFormat="1" ht="12">
      <c r="A71" s="157">
        <v>4243</v>
      </c>
      <c r="B71" s="212" t="s">
        <v>613</v>
      </c>
      <c r="C71" s="154"/>
      <c r="D71" s="154"/>
      <c r="E71" s="154"/>
      <c r="F71" s="687"/>
      <c r="G71" s="57"/>
    </row>
    <row r="72" spans="1:7" s="49" customFormat="1" ht="12">
      <c r="A72" s="157">
        <v>4251</v>
      </c>
      <c r="B72" s="212" t="s">
        <v>614</v>
      </c>
      <c r="C72" s="154"/>
      <c r="D72" s="154"/>
      <c r="E72" s="154"/>
      <c r="F72" s="687"/>
      <c r="G72" s="57"/>
    </row>
    <row r="73" spans="1:7" s="49" customFormat="1" ht="12">
      <c r="A73" s="157">
        <v>4253</v>
      </c>
      <c r="B73" s="212" t="s">
        <v>615</v>
      </c>
      <c r="C73" s="154"/>
      <c r="D73" s="154"/>
      <c r="E73" s="154"/>
      <c r="F73" s="687"/>
      <c r="G73" s="57"/>
    </row>
    <row r="74" spans="1:7" s="49" customFormat="1" ht="12">
      <c r="A74" s="157">
        <v>4255</v>
      </c>
      <c r="B74" s="212" t="s">
        <v>616</v>
      </c>
      <c r="C74" s="154"/>
      <c r="D74" s="154">
        <v>5969</v>
      </c>
      <c r="E74" s="154">
        <v>5969</v>
      </c>
      <c r="F74" s="687">
        <f>SUM(E74/D74)</f>
        <v>1</v>
      </c>
      <c r="G74" s="57"/>
    </row>
    <row r="75" spans="1:7" s="49" customFormat="1" ht="12">
      <c r="A75" s="157">
        <v>4257</v>
      </c>
      <c r="B75" s="212" t="s">
        <v>156</v>
      </c>
      <c r="C75" s="154"/>
      <c r="D75" s="154"/>
      <c r="E75" s="154"/>
      <c r="F75" s="687"/>
      <c r="G75" s="57"/>
    </row>
    <row r="76" spans="1:7" s="49" customFormat="1" ht="12">
      <c r="A76" s="157">
        <v>4261</v>
      </c>
      <c r="B76" s="212" t="s">
        <v>617</v>
      </c>
      <c r="C76" s="154"/>
      <c r="D76" s="154"/>
      <c r="E76" s="154"/>
      <c r="F76" s="687"/>
      <c r="G76" s="57"/>
    </row>
    <row r="77" spans="1:7" s="49" customFormat="1" ht="12">
      <c r="A77" s="530">
        <v>4265</v>
      </c>
      <c r="B77" s="531" t="s">
        <v>108</v>
      </c>
      <c r="C77" s="154">
        <v>150000</v>
      </c>
      <c r="D77" s="154">
        <v>150000</v>
      </c>
      <c r="E77" s="154">
        <v>155460</v>
      </c>
      <c r="F77" s="687">
        <f>SUM(E77/D77)</f>
        <v>1.0364</v>
      </c>
      <c r="G77" s="57"/>
    </row>
    <row r="78" spans="1:7" s="686" customFormat="1" ht="12">
      <c r="A78" s="844">
        <v>4270</v>
      </c>
      <c r="B78" s="845" t="s">
        <v>438</v>
      </c>
      <c r="C78" s="796">
        <v>1176000</v>
      </c>
      <c r="D78" s="796">
        <v>1176000</v>
      </c>
      <c r="E78" s="796"/>
      <c r="F78" s="1001">
        <f>SUM(E78/D78)</f>
        <v>0</v>
      </c>
      <c r="G78" s="664"/>
    </row>
    <row r="79" spans="1:7" s="686" customFormat="1" ht="12">
      <c r="A79" s="844">
        <v>4281</v>
      </c>
      <c r="B79" s="845" t="s">
        <v>1017</v>
      </c>
      <c r="C79" s="652"/>
      <c r="D79" s="652">
        <v>9315</v>
      </c>
      <c r="E79" s="652">
        <v>9315</v>
      </c>
      <c r="F79" s="1002">
        <f>SUM(E79/D79)</f>
        <v>1</v>
      </c>
      <c r="G79" s="664"/>
    </row>
    <row r="80" spans="1:7" s="49" customFormat="1" ht="12">
      <c r="A80" s="227">
        <v>4200</v>
      </c>
      <c r="B80" s="195" t="s">
        <v>692</v>
      </c>
      <c r="C80" s="88">
        <f>SUM(C57:C78)</f>
        <v>1326000</v>
      </c>
      <c r="D80" s="88">
        <f>SUM(D57:D79)</f>
        <v>1341284</v>
      </c>
      <c r="E80" s="88">
        <f>SUM(E57:E79)</f>
        <v>170744</v>
      </c>
      <c r="F80" s="1003">
        <f>SUM(E80/D80)</f>
        <v>0.12729891656054945</v>
      </c>
      <c r="G80" s="232"/>
    </row>
    <row r="81" spans="1:7" s="63" customFormat="1" ht="12">
      <c r="A81" s="15"/>
      <c r="B81" s="24" t="s">
        <v>23</v>
      </c>
      <c r="C81" s="154"/>
      <c r="D81" s="154"/>
      <c r="E81" s="154"/>
      <c r="F81" s="687"/>
      <c r="G81" s="64"/>
    </row>
    <row r="82" spans="1:7" s="49" customFormat="1" ht="12">
      <c r="A82" s="69">
        <v>4310</v>
      </c>
      <c r="B82" s="128" t="s">
        <v>688</v>
      </c>
      <c r="C82" s="154">
        <v>20000</v>
      </c>
      <c r="D82" s="154">
        <v>21762</v>
      </c>
      <c r="E82" s="154">
        <v>21762</v>
      </c>
      <c r="F82" s="687">
        <f>SUM(E82/D82)</f>
        <v>1</v>
      </c>
      <c r="G82" s="57"/>
    </row>
    <row r="83" spans="1:7" s="49" customFormat="1" ht="12">
      <c r="A83" s="69"/>
      <c r="B83" s="839" t="s">
        <v>76</v>
      </c>
      <c r="C83" s="154"/>
      <c r="D83" s="154"/>
      <c r="E83" s="153">
        <v>413</v>
      </c>
      <c r="F83" s="687"/>
      <c r="G83" s="57"/>
    </row>
    <row r="84" spans="1:7" s="49" customFormat="1" ht="12">
      <c r="A84" s="69"/>
      <c r="B84" s="839" t="s">
        <v>1062</v>
      </c>
      <c r="C84" s="154"/>
      <c r="D84" s="154"/>
      <c r="E84" s="153">
        <v>21349</v>
      </c>
      <c r="F84" s="687"/>
      <c r="G84" s="57"/>
    </row>
    <row r="85" spans="1:7" s="49" customFormat="1" ht="12">
      <c r="A85" s="69">
        <v>4321</v>
      </c>
      <c r="B85" s="128" t="s">
        <v>960</v>
      </c>
      <c r="C85" s="154">
        <v>43085</v>
      </c>
      <c r="D85" s="154">
        <v>45385</v>
      </c>
      <c r="E85" s="154">
        <v>46275</v>
      </c>
      <c r="F85" s="687">
        <f>SUM(E85/D85)</f>
        <v>1.0196100033050568</v>
      </c>
      <c r="G85" s="57"/>
    </row>
    <row r="86" spans="1:7" s="49" customFormat="1" ht="12">
      <c r="A86" s="69">
        <v>4322</v>
      </c>
      <c r="B86" s="128" t="s">
        <v>961</v>
      </c>
      <c r="C86" s="154">
        <v>17000</v>
      </c>
      <c r="D86" s="154">
        <v>17000</v>
      </c>
      <c r="E86" s="154">
        <v>17000</v>
      </c>
      <c r="F86" s="687">
        <f>SUM(E86/D86)</f>
        <v>1</v>
      </c>
      <c r="G86" s="57"/>
    </row>
    <row r="87" spans="1:7" s="49" customFormat="1" ht="12">
      <c r="A87" s="150">
        <v>4340</v>
      </c>
      <c r="B87" s="846" t="s">
        <v>601</v>
      </c>
      <c r="C87" s="236">
        <v>148170</v>
      </c>
      <c r="D87" s="236">
        <v>168764</v>
      </c>
      <c r="E87" s="236">
        <v>168764</v>
      </c>
      <c r="F87" s="687">
        <f>SUM(E87/D87)</f>
        <v>1</v>
      </c>
      <c r="G87" s="57"/>
    </row>
    <row r="88" spans="1:7" s="49" customFormat="1" ht="12">
      <c r="A88" s="69">
        <v>4351</v>
      </c>
      <c r="B88" s="128" t="s">
        <v>157</v>
      </c>
      <c r="C88" s="154">
        <v>700</v>
      </c>
      <c r="D88" s="154">
        <v>700</v>
      </c>
      <c r="E88" s="154">
        <v>700</v>
      </c>
      <c r="F88" s="687">
        <f aca="true" t="shared" si="1" ref="F88:F110">SUM(E88/D88)</f>
        <v>1</v>
      </c>
      <c r="G88" s="57"/>
    </row>
    <row r="89" spans="1:7" s="49" customFormat="1" ht="12">
      <c r="A89" s="890">
        <v>4352</v>
      </c>
      <c r="B89" s="891" t="s">
        <v>588</v>
      </c>
      <c r="C89" s="892"/>
      <c r="D89" s="892">
        <v>7800</v>
      </c>
      <c r="E89" s="892">
        <v>7800</v>
      </c>
      <c r="F89" s="1001">
        <f t="shared" si="1"/>
        <v>1</v>
      </c>
      <c r="G89" s="57"/>
    </row>
    <row r="90" spans="1:7" s="63" customFormat="1" ht="12">
      <c r="A90" s="205">
        <v>4300</v>
      </c>
      <c r="B90" s="23" t="s">
        <v>692</v>
      </c>
      <c r="C90" s="165">
        <f>SUM(C82:C88)</f>
        <v>228955</v>
      </c>
      <c r="D90" s="165">
        <f>SUM(D82:D89)</f>
        <v>261411</v>
      </c>
      <c r="E90" s="165">
        <f>SUM(E82:E89)-E83-E84</f>
        <v>262301</v>
      </c>
      <c r="F90" s="1003">
        <f t="shared" si="1"/>
        <v>1.003404600418498</v>
      </c>
      <c r="G90" s="105"/>
    </row>
    <row r="91" spans="1:7" s="63" customFormat="1" ht="12.75">
      <c r="A91" s="22"/>
      <c r="B91" s="288" t="s">
        <v>848</v>
      </c>
      <c r="C91" s="5"/>
      <c r="D91" s="5"/>
      <c r="E91" s="5"/>
      <c r="F91" s="1002"/>
      <c r="G91" s="205"/>
    </row>
    <row r="92" spans="1:7" s="63" customFormat="1" ht="12">
      <c r="A92" s="287"/>
      <c r="B92" s="26" t="s">
        <v>582</v>
      </c>
      <c r="C92" s="233"/>
      <c r="D92" s="233"/>
      <c r="E92" s="233"/>
      <c r="F92" s="687"/>
      <c r="G92" s="64"/>
    </row>
    <row r="93" spans="1:7" s="63" customFormat="1" ht="12">
      <c r="A93" s="69">
        <v>4502</v>
      </c>
      <c r="B93" s="128" t="s">
        <v>971</v>
      </c>
      <c r="C93" s="154"/>
      <c r="D93" s="154">
        <v>38068</v>
      </c>
      <c r="E93" s="154">
        <v>38068</v>
      </c>
      <c r="F93" s="687">
        <f t="shared" si="1"/>
        <v>1</v>
      </c>
      <c r="G93" s="69"/>
    </row>
    <row r="94" spans="1:7" s="63" customFormat="1" ht="12">
      <c r="A94" s="69"/>
      <c r="B94" s="839" t="s">
        <v>76</v>
      </c>
      <c r="C94" s="154"/>
      <c r="D94" s="153">
        <v>1143</v>
      </c>
      <c r="E94" s="153">
        <v>1143</v>
      </c>
      <c r="F94" s="687">
        <f t="shared" si="1"/>
        <v>1</v>
      </c>
      <c r="G94" s="69"/>
    </row>
    <row r="95" spans="1:7" s="63" customFormat="1" ht="12">
      <c r="A95" s="69"/>
      <c r="B95" s="839" t="s">
        <v>77</v>
      </c>
      <c r="C95" s="154"/>
      <c r="D95" s="153">
        <v>36925</v>
      </c>
      <c r="E95" s="153">
        <v>36925</v>
      </c>
      <c r="F95" s="1001">
        <f t="shared" si="1"/>
        <v>1</v>
      </c>
      <c r="G95" s="69"/>
    </row>
    <row r="96" spans="1:7" s="63" customFormat="1" ht="12">
      <c r="A96" s="23">
        <v>4500</v>
      </c>
      <c r="B96" s="23" t="s">
        <v>692</v>
      </c>
      <c r="C96" s="165">
        <f>SUM(C93:C93)</f>
        <v>0</v>
      </c>
      <c r="D96" s="165">
        <f>SUM(D93:D93)</f>
        <v>38068</v>
      </c>
      <c r="E96" s="165">
        <f>SUM(E93:E93)</f>
        <v>38068</v>
      </c>
      <c r="F96" s="1003">
        <f t="shared" si="1"/>
        <v>1</v>
      </c>
      <c r="G96" s="105"/>
    </row>
    <row r="97" spans="1:7" s="63" customFormat="1" ht="12">
      <c r="A97" s="80"/>
      <c r="B97" s="254" t="s">
        <v>220</v>
      </c>
      <c r="C97" s="82"/>
      <c r="D97" s="82"/>
      <c r="E97" s="82"/>
      <c r="F97" s="687"/>
      <c r="G97" s="64"/>
    </row>
    <row r="98" spans="1:7" s="63" customFormat="1" ht="12">
      <c r="A98" s="80"/>
      <c r="B98" s="154" t="s">
        <v>764</v>
      </c>
      <c r="C98" s="82"/>
      <c r="D98" s="274">
        <f>SUM(D20)</f>
        <v>472</v>
      </c>
      <c r="E98" s="274">
        <f>SUM(E20+E50)</f>
        <v>963</v>
      </c>
      <c r="F98" s="687">
        <f t="shared" si="1"/>
        <v>2.0402542372881354</v>
      </c>
      <c r="G98" s="64"/>
    </row>
    <row r="99" spans="1:7" s="63" customFormat="1" ht="12">
      <c r="A99" s="80"/>
      <c r="B99" s="154" t="s">
        <v>88</v>
      </c>
      <c r="C99" s="82"/>
      <c r="D99" s="274">
        <f>SUM(D21)</f>
        <v>128</v>
      </c>
      <c r="E99" s="274">
        <f>SUM(E21+E51)</f>
        <v>247</v>
      </c>
      <c r="F99" s="687">
        <f t="shared" si="1"/>
        <v>1.9296875</v>
      </c>
      <c r="G99" s="64"/>
    </row>
    <row r="100" spans="1:7" s="49" customFormat="1" ht="12">
      <c r="A100" s="80"/>
      <c r="B100" s="36" t="s">
        <v>786</v>
      </c>
      <c r="C100" s="274">
        <f>SUM(C48)</f>
        <v>0</v>
      </c>
      <c r="D100" s="274">
        <f>SUM(D48+D94)</f>
        <v>67151</v>
      </c>
      <c r="E100" s="274">
        <f>SUM(E94+E33+E36+E41+E45+E52+E83+E79)</f>
        <v>12831</v>
      </c>
      <c r="F100" s="687">
        <f t="shared" si="1"/>
        <v>0.19107682685291358</v>
      </c>
      <c r="G100" s="57"/>
    </row>
    <row r="101" spans="1:7" ht="12" customHeight="1">
      <c r="A101" s="83"/>
      <c r="B101" s="36" t="s">
        <v>779</v>
      </c>
      <c r="C101" s="177"/>
      <c r="D101" s="177"/>
      <c r="E101" s="177"/>
      <c r="F101" s="687"/>
      <c r="G101" s="57"/>
    </row>
    <row r="102" spans="1:7" ht="12" customHeight="1">
      <c r="A102" s="83"/>
      <c r="B102" s="233" t="s">
        <v>175</v>
      </c>
      <c r="C102" s="233">
        <f>SUM(C100:C101)</f>
        <v>0</v>
      </c>
      <c r="D102" s="233">
        <f>SUM(D98:D101)</f>
        <v>67751</v>
      </c>
      <c r="E102" s="233">
        <f>SUM(E98:E101)</f>
        <v>14041</v>
      </c>
      <c r="F102" s="1004">
        <f t="shared" si="1"/>
        <v>0.20724417351773405</v>
      </c>
      <c r="G102" s="57"/>
    </row>
    <row r="103" spans="1:7" ht="12" customHeight="1">
      <c r="A103" s="83"/>
      <c r="B103" s="257" t="s">
        <v>221</v>
      </c>
      <c r="C103" s="177"/>
      <c r="D103" s="177"/>
      <c r="E103" s="177"/>
      <c r="F103" s="687"/>
      <c r="G103" s="57"/>
    </row>
    <row r="104" spans="1:7" ht="12">
      <c r="A104" s="83"/>
      <c r="B104" s="36" t="s">
        <v>532</v>
      </c>
      <c r="C104" s="154">
        <f>SUM(C13+C16+C22+C55+C80+C90)-C100-C101+C96-C18-C47-C43</f>
        <v>4336274</v>
      </c>
      <c r="D104" s="154">
        <f>SUM(D13+D16+D22+D55+D80+D90+D96)-D100-D101-D18-D47-D43-D98-D99</f>
        <v>4788855</v>
      </c>
      <c r="E104" s="154">
        <f>SUM(E13+E16+E22+E55+E80+E90+E96)-E100-E101-E18-E47-E43-E98-E99</f>
        <v>3650566</v>
      </c>
      <c r="F104" s="687">
        <f t="shared" si="1"/>
        <v>0.7623045592317996</v>
      </c>
      <c r="G104" s="57"/>
    </row>
    <row r="105" spans="1:7" ht="12">
      <c r="A105" s="83"/>
      <c r="B105" s="153" t="s">
        <v>547</v>
      </c>
      <c r="C105" s="153">
        <v>425966</v>
      </c>
      <c r="D105" s="153">
        <v>425966</v>
      </c>
      <c r="E105" s="153">
        <v>425966</v>
      </c>
      <c r="F105" s="687">
        <f t="shared" si="1"/>
        <v>1</v>
      </c>
      <c r="G105" s="57"/>
    </row>
    <row r="106" spans="1:7" ht="12">
      <c r="A106" s="83"/>
      <c r="B106" s="36" t="s">
        <v>533</v>
      </c>
      <c r="C106" s="153"/>
      <c r="D106" s="153"/>
      <c r="E106" s="153"/>
      <c r="F106" s="687"/>
      <c r="G106" s="57"/>
    </row>
    <row r="107" spans="1:7" ht="12">
      <c r="A107" s="83"/>
      <c r="B107" s="36" t="s">
        <v>534</v>
      </c>
      <c r="C107" s="154">
        <f>SUM(C18+C47)</f>
        <v>160000</v>
      </c>
      <c r="D107" s="154">
        <f>SUM(D18+D47)</f>
        <v>256125</v>
      </c>
      <c r="E107" s="154">
        <f>SUM(E18+E47)</f>
        <v>256125</v>
      </c>
      <c r="F107" s="687">
        <f t="shared" si="1"/>
        <v>1</v>
      </c>
      <c r="G107" s="57"/>
    </row>
    <row r="108" spans="1:7" ht="12">
      <c r="A108" s="83"/>
      <c r="B108" s="233" t="s">
        <v>195</v>
      </c>
      <c r="C108" s="233">
        <f>SUM(C104:C107)-C105</f>
        <v>4496274</v>
      </c>
      <c r="D108" s="233">
        <f>SUM(D104:D107)-D105</f>
        <v>5044980</v>
      </c>
      <c r="E108" s="233">
        <f>SUM(E104:E107)-E105</f>
        <v>3906691</v>
      </c>
      <c r="F108" s="1004">
        <f t="shared" si="1"/>
        <v>0.7743719499383546</v>
      </c>
      <c r="G108" s="57"/>
    </row>
    <row r="109" spans="1:7" ht="12">
      <c r="A109" s="139"/>
      <c r="B109" s="232" t="s">
        <v>548</v>
      </c>
      <c r="C109" s="164">
        <f>SUM(C43)</f>
        <v>30000</v>
      </c>
      <c r="D109" s="164">
        <f>SUM(D43)</f>
        <v>35676</v>
      </c>
      <c r="E109" s="164">
        <f>SUM(E43)</f>
        <v>35676</v>
      </c>
      <c r="F109" s="1001">
        <f t="shared" si="1"/>
        <v>1</v>
      </c>
      <c r="G109" s="70"/>
    </row>
    <row r="110" spans="1:7" ht="12" customHeight="1">
      <c r="A110" s="139"/>
      <c r="B110" s="232" t="s">
        <v>545</v>
      </c>
      <c r="C110" s="166">
        <f>SUM(C102+C108+C109)</f>
        <v>4526274</v>
      </c>
      <c r="D110" s="166">
        <f>SUM(D102+D108+D109)</f>
        <v>5148407</v>
      </c>
      <c r="E110" s="166">
        <f>SUM(E102+E108+E109)</f>
        <v>3956408</v>
      </c>
      <c r="F110" s="1003">
        <f t="shared" si="1"/>
        <v>0.7684722672469367</v>
      </c>
      <c r="G110" s="70"/>
    </row>
    <row r="111" spans="1:6" ht="12">
      <c r="A111" s="48"/>
      <c r="C111" s="108"/>
      <c r="D111" s="108"/>
      <c r="E111" s="108"/>
      <c r="F111" s="108"/>
    </row>
    <row r="112" ht="12"/>
  </sheetData>
  <mergeCells count="7">
    <mergeCell ref="C3:G3"/>
    <mergeCell ref="A1:G1"/>
    <mergeCell ref="A2:G2"/>
    <mergeCell ref="C5:C7"/>
    <mergeCell ref="F5:F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4" useFirstPageNumber="1" horizontalDpi="600" verticalDpi="600" orientation="landscape" paperSize="9" scale="84" r:id="rId1"/>
  <headerFooter alignWithMargins="0">
    <oddFooter>&amp;C&amp;P. oldal</oddFooter>
  </headerFooter>
  <rowBreaks count="2" manualBreakCount="2">
    <brk id="48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2013-09-26T07:21:39Z</cp:lastPrinted>
  <dcterms:created xsi:type="dcterms:W3CDTF">2004-02-02T11:10:51Z</dcterms:created>
  <dcterms:modified xsi:type="dcterms:W3CDTF">2013-09-26T10:15:18Z</dcterms:modified>
  <cp:category/>
  <cp:version/>
  <cp:contentType/>
  <cp:contentStatus/>
</cp:coreProperties>
</file>