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3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<sst xmlns="http://schemas.openxmlformats.org/spreadsheetml/2006/main" count="2235" uniqueCount="574">
  <si>
    <t>Biztos Kezdet Gyerekháza</t>
  </si>
  <si>
    <t>Börzsöny utcai rendőrörs felújítása</t>
  </si>
  <si>
    <t>Óvodai karbantartási keret -dologi kiadások</t>
  </si>
  <si>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</si>
  <si>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</si>
  <si>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</si>
  <si>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>Általános forgalmi adó visszatérítés</t>
  </si>
  <si>
    <t xml:space="preserve">  Beruházási kiadások</t>
  </si>
  <si>
    <t>Pályázatok</t>
  </si>
  <si>
    <t xml:space="preserve">   Boldogasszony Iskolanővérek Kolostori Kávéház kialakítása</t>
  </si>
  <si>
    <t xml:space="preserve">   Beruházási kiadások</t>
  </si>
  <si>
    <t>Index       6./5.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</si>
  <si>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</si>
  <si>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</si>
  <si>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</si>
  <si>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</si>
  <si>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</si>
  <si>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 xml:space="preserve">Világító üvegtextil és térinstalláció elkészítése, felállítása </t>
  </si>
  <si>
    <t>Orvosi rendelők felújítása</t>
  </si>
  <si>
    <t>Kapott előlegek</t>
  </si>
  <si>
    <t>Adott előlegek</t>
  </si>
  <si>
    <t>2014. évi előirányzat .../2014.</t>
  </si>
  <si>
    <t>Óvodáztatási támogatás</t>
  </si>
  <si>
    <t>Parkolóhely megváltás</t>
  </si>
  <si>
    <t xml:space="preserve">    Elvonások és befizetések</t>
  </si>
  <si>
    <r>
      <t xml:space="preserve">    Fővárosi Lakásalapba befizetés </t>
    </r>
    <r>
      <rPr>
        <sz val="9"/>
        <rFont val="Arial CE"/>
        <family val="0"/>
      </rPr>
      <t>- Egyéb felhalmozási kiadások</t>
    </r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</si>
  <si>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</si>
  <si>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</si>
  <si>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</si>
  <si>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</si>
  <si>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 xml:space="preserve">   Iparűzési adó, pótlék, bírság</t>
  </si>
  <si>
    <t>Közfoglalkoztatottak pályázat tám.önrésze, kapcs.egyéb kiad.tám.</t>
  </si>
  <si>
    <t>Ferencvárosi Kártya Kft. támogatása</t>
  </si>
  <si>
    <t>(eFt)</t>
  </si>
  <si>
    <t>Termelői piac</t>
  </si>
  <si>
    <t>Élelmiszer segély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</si>
  <si>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</si>
  <si>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</si>
  <si>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</si>
  <si>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</si>
  <si>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</si>
  <si>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</si>
  <si>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</si>
  <si>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</si>
  <si>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</si>
  <si>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</si>
  <si>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</si>
  <si>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</si>
  <si>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</si>
  <si>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</si>
  <si>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</si>
  <si>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</si>
  <si>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</si>
  <si>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</si>
  <si>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</si>
  <si>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</si>
  <si>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</si>
  <si>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</si>
  <si>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</si>
  <si>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</si>
  <si>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</si>
  <si>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</si>
  <si>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</si>
  <si>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</si>
  <si>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</si>
  <si>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</si>
  <si>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FMK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</si>
  <si>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</si>
  <si>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</si>
  <si>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</si>
  <si>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</si>
  <si>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</si>
  <si>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</si>
  <si>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 xml:space="preserve">   Nyomvonal létes.kártalanítás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</si>
  <si>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</si>
  <si>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</si>
  <si>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</si>
  <si>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</si>
  <si>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</si>
  <si>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</si>
  <si>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</si>
  <si>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</si>
  <si>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</si>
  <si>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 xml:space="preserve">Az önkormányzat  költségvetésében szereplő 2014. évi kiadások 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</si>
  <si>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</si>
  <si>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</si>
  <si>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</si>
  <si>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</si>
  <si>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</si>
  <si>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</si>
  <si>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</si>
  <si>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2014. évi előirányzat 6/2014.</t>
  </si>
  <si>
    <t>2014. évi előirányzat  6/2014.</t>
  </si>
  <si>
    <t xml:space="preserve">2014. évi előirányzat 6/2014. </t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</si>
  <si>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</si>
  <si>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</si>
  <si>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</si>
  <si>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</si>
  <si>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</si>
  <si>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</si>
  <si>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</si>
  <si>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</si>
  <si>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</si>
  <si>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</si>
  <si>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</si>
  <si>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</si>
  <si>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</si>
  <si>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</si>
  <si>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</si>
  <si>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</si>
  <si>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Választás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</si>
  <si>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</si>
  <si>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</si>
  <si>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</si>
  <si>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</si>
  <si>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</si>
  <si>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</si>
  <si>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</si>
  <si>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</si>
  <si>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</si>
  <si>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</si>
  <si>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</si>
  <si>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</si>
  <si>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</si>
  <si>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</si>
  <si>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</si>
  <si>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Közvilágítás fejlesztése (Haller utca, Pöttyös utca)</t>
  </si>
  <si>
    <t>Ráday u. - Knézich utca gyalogátkelőhelyek létesítése</t>
  </si>
  <si>
    <t>ebből:társasházak lépcsőházi kamerák támogatása</t>
  </si>
  <si>
    <t>Az önkormányzat 2014. évi kiadásai</t>
  </si>
  <si>
    <t>A Polgármesteri Hivatal kiadásai 2014.</t>
  </si>
  <si>
    <t xml:space="preserve">Az önkormányzat  költségvetésében szereplő támogatások 2014. évi kiadásai </t>
  </si>
  <si>
    <t>2014. évi felújítások</t>
  </si>
  <si>
    <t>2014. évi beruházási, fejlesztési kiadások</t>
  </si>
  <si>
    <t>Az önkormányzat költségvetésében szereplő 2014. évi tartalékok</t>
  </si>
  <si>
    <t>Pályázat előkészítés, lebonyolítás</t>
  </si>
  <si>
    <t xml:space="preserve">Kiadások összesen 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</si>
  <si>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</si>
  <si>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</si>
  <si>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</si>
  <si>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</si>
  <si>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</si>
  <si>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</si>
  <si>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</si>
  <si>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</si>
  <si>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</si>
  <si>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</si>
  <si>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</si>
  <si>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</si>
  <si>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</si>
  <si>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</si>
  <si>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</si>
  <si>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</si>
  <si>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</si>
  <si>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</si>
  <si>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</si>
  <si>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2014. évi előirányzat 19/2014.</t>
  </si>
  <si>
    <t xml:space="preserve">       - Közterület foglalási díj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</si>
  <si>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</si>
  <si>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</si>
  <si>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</si>
  <si>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</si>
  <si>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</si>
  <si>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</si>
  <si>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</si>
  <si>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 xml:space="preserve"> -Felhalmozási célú hitelfelvétel a lakóház felújításokhoz 420.000 eFt</t>
  </si>
  <si>
    <t>Egyéb működési célú kiadások</t>
  </si>
  <si>
    <t>Ellátottak pénzbeli juttatásai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</si>
  <si>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</si>
  <si>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</si>
  <si>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</si>
  <si>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</si>
  <si>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</si>
  <si>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</si>
  <si>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</si>
  <si>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</si>
  <si>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</si>
  <si>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</si>
  <si>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</si>
  <si>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</si>
  <si>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</si>
  <si>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</si>
  <si>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</si>
  <si>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</si>
  <si>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</si>
  <si>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</si>
  <si>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</si>
  <si>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</si>
  <si>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</si>
  <si>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Polgármesteri hivatal igazgatási kiadásai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</si>
  <si>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</si>
  <si>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</si>
  <si>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</si>
  <si>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</si>
  <si>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</si>
  <si>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</si>
  <si>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</si>
  <si>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</si>
  <si>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</si>
  <si>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</si>
  <si>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</si>
  <si>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</si>
  <si>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</si>
  <si>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</si>
  <si>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>Pályázati támogatás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</si>
  <si>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</si>
  <si>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</si>
  <si>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</si>
  <si>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</si>
  <si>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</si>
  <si>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"Manó-lak" Bölcsöde felújítás, kapacitásbővítés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</si>
  <si>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</si>
  <si>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</si>
  <si>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</si>
  <si>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</si>
  <si>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</si>
  <si>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</si>
  <si>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</si>
  <si>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</si>
  <si>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</si>
  <si>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</si>
  <si>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</si>
  <si>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</si>
  <si>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</si>
  <si>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</si>
  <si>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</si>
  <si>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</si>
  <si>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</si>
  <si>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</si>
  <si>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</si>
  <si>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</si>
  <si>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Rendkívüli gyermekvédelmi 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</si>
  <si>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</si>
  <si>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</si>
  <si>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</si>
  <si>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</si>
  <si>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</si>
  <si>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</si>
  <si>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</si>
  <si>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</si>
  <si>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</si>
  <si>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</si>
  <si>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</si>
  <si>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</si>
  <si>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</si>
  <si>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</si>
  <si>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</si>
  <si>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</si>
  <si>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</si>
  <si>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</si>
  <si>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</si>
  <si>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</si>
  <si>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</si>
  <si>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</si>
  <si>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</si>
  <si>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</si>
  <si>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</si>
  <si>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</si>
  <si>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</si>
  <si>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</si>
  <si>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</si>
  <si>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</si>
  <si>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</si>
  <si>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</si>
  <si>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</si>
  <si>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</si>
  <si>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</si>
  <si>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</si>
  <si>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</si>
  <si>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</si>
  <si>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</si>
  <si>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</si>
  <si>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</si>
  <si>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</si>
  <si>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Az önkormányzat 2014. évi bevételei</t>
  </si>
  <si>
    <t>Lakóház felújítás Balázs B. u. 32/a-b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</si>
  <si>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</si>
  <si>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</si>
  <si>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</si>
  <si>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</si>
  <si>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</si>
  <si>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</si>
  <si>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</si>
  <si>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</si>
  <si>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</si>
  <si>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</si>
  <si>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</si>
  <si>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</si>
  <si>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</si>
  <si>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</si>
  <si>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>Humán Ügyek Bizottsága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</si>
  <si>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</si>
  <si>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</si>
  <si>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</si>
  <si>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</si>
  <si>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</si>
  <si>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Egyházak támogatása - karitatív tevékenység</t>
  </si>
  <si>
    <t>Társadalmi  szervezetek támogatása</t>
  </si>
  <si>
    <t>Társasházak támogatása</t>
  </si>
  <si>
    <t>Deák ösztöndíj</t>
  </si>
  <si>
    <t>Lakás és helyiség felújítás</t>
  </si>
  <si>
    <t>Soszám</t>
  </si>
  <si>
    <t>2014. évi teljesítés        I.-IX. hó</t>
  </si>
  <si>
    <t>Index            6./5.</t>
  </si>
  <si>
    <t>Index    6./5.</t>
  </si>
  <si>
    <t>2014. évi teljesítés         I.-IX. hó</t>
  </si>
  <si>
    <t>Index   6./5.</t>
  </si>
  <si>
    <t>2014. évi teljesítés                   I.-IX. hó</t>
  </si>
  <si>
    <t>Index   6./4.</t>
  </si>
  <si>
    <t>Index        6./5.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</si>
  <si>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</si>
  <si>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</si>
  <si>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</si>
  <si>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</si>
  <si>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</si>
  <si>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</si>
  <si>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</si>
  <si>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</si>
  <si>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</si>
  <si>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</si>
  <si>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</si>
  <si>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</si>
  <si>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</si>
  <si>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</si>
  <si>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</si>
  <si>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</si>
  <si>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</si>
  <si>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</si>
  <si>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</si>
  <si>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</si>
  <si>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</si>
  <si>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</si>
  <si>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</si>
  <si>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</si>
  <si>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</si>
  <si>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</si>
  <si>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</si>
  <si>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 xml:space="preserve">     - Működési célú központosított előirányzatok</t>
  </si>
  <si>
    <t xml:space="preserve">     - Helyi önkormányzatok kiegészítő támogatásai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</si>
  <si>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</si>
  <si>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</si>
  <si>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</si>
  <si>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</si>
  <si>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</si>
  <si>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</si>
  <si>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</si>
  <si>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</si>
  <si>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</si>
  <si>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</si>
  <si>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</si>
  <si>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</si>
  <si>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</si>
  <si>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</si>
  <si>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</si>
  <si>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Önkormányzat 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</si>
  <si>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</si>
  <si>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</si>
  <si>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</si>
  <si>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</si>
  <si>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</si>
  <si>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</si>
  <si>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</si>
  <si>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</si>
  <si>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</si>
  <si>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</si>
  <si>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</si>
  <si>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</si>
  <si>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</si>
  <si>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</si>
  <si>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</si>
  <si>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</si>
  <si>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</si>
  <si>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</si>
  <si>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</si>
  <si>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</si>
  <si>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</si>
  <si>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</si>
  <si>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</si>
  <si>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</si>
  <si>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</si>
  <si>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</si>
  <si>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Költségvetési szervek 2014. évi költségvetése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</si>
  <si>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</si>
  <si>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</si>
  <si>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</si>
  <si>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</si>
  <si>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Közterület-felügyelet  2014. év</t>
  </si>
  <si>
    <t>Hosszú lejáratú hitel tőkeösszegének törlesztése</t>
  </si>
  <si>
    <t>Irányítószervi támogatásként folyósított kiutalás</t>
  </si>
  <si>
    <t>Egyéb közhatalmi bevételek (2012-ben+Átengedett SZJA)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</si>
  <si>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</si>
  <si>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</si>
  <si>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</si>
  <si>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</si>
  <si>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</si>
  <si>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</si>
  <si>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</si>
  <si>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</si>
  <si>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</si>
  <si>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</si>
  <si>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</si>
  <si>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</si>
  <si>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</si>
  <si>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</si>
  <si>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József A. lakótelepen, Haller parkban futópálya burkolat csere</t>
  </si>
  <si>
    <t>Kosztolányi Dezső Általános Iskola színpad kialakítás</t>
  </si>
  <si>
    <t>Egyéb felhalmozási célú támog.bevételei ÁH-n belülről - egyéb központi szervtől</t>
  </si>
  <si>
    <t>Egyéb működési célú támogatások bevételei Áh-n belülről (előző évi kieg.)</t>
  </si>
  <si>
    <t>Városfejlesztési, Városgazdálkodási és Környezetvédelmi Bizottság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</si>
  <si>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</si>
  <si>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</si>
  <si>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</si>
  <si>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</si>
  <si>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</si>
  <si>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</si>
  <si>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</si>
  <si>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</si>
  <si>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</si>
  <si>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</si>
  <si>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</si>
  <si>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</si>
  <si>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</si>
  <si>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</si>
  <si>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</si>
  <si>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</si>
  <si>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</si>
  <si>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</si>
  <si>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</si>
  <si>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</si>
  <si>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</si>
  <si>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 xml:space="preserve">Ferencvárosi Úrhölgyek 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</si>
  <si>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</si>
  <si>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</si>
  <si>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</si>
  <si>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</si>
  <si>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</si>
  <si>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</si>
  <si>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</si>
  <si>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</si>
  <si>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</si>
  <si>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</si>
  <si>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</si>
  <si>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</si>
  <si>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</si>
  <si>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</si>
  <si>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</si>
  <si>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</si>
  <si>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</si>
  <si>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</si>
  <si>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</si>
  <si>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</si>
  <si>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</si>
  <si>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</si>
  <si>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</si>
  <si>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</si>
  <si>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</si>
  <si>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</si>
  <si>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</si>
  <si>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</si>
  <si>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</si>
  <si>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</si>
  <si>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</si>
  <si>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</si>
  <si>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</si>
  <si>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</si>
  <si>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</si>
  <si>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</si>
  <si>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</si>
  <si>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</si>
  <si>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</si>
  <si>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</si>
  <si>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</si>
  <si>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</si>
  <si>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</si>
  <si>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</si>
  <si>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- Helyiség megszerzési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</si>
  <si>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</si>
  <si>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</si>
  <si>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</si>
  <si>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</si>
  <si>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</si>
  <si>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</si>
  <si>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</si>
  <si>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</si>
  <si>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</si>
  <si>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</si>
  <si>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</si>
  <si>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</si>
  <si>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</si>
  <si>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</si>
  <si>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</si>
  <si>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</si>
  <si>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</si>
  <si>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</si>
  <si>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</si>
  <si>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</si>
  <si>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</si>
  <si>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</si>
  <si>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</si>
  <si>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</si>
  <si>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</si>
  <si>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</si>
  <si>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</si>
  <si>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</si>
  <si>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</si>
  <si>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</si>
  <si>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</si>
  <si>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</si>
  <si>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</si>
  <si>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</si>
  <si>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</si>
  <si>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</si>
  <si>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>Könyvesház berendezés</t>
  </si>
  <si>
    <t xml:space="preserve">    Óvoda pedagógusok szeptemberi bérfejlesztése</t>
  </si>
  <si>
    <t>József Attila lakótelep forgalom elterelés</t>
  </si>
  <si>
    <t>Játszóterekre fittnes eszközök beszerzése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</si>
  <si>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</si>
  <si>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</si>
  <si>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</si>
  <si>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</si>
  <si>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</si>
  <si>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</si>
  <si>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</si>
  <si>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</si>
  <si>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</si>
  <si>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</si>
  <si>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</si>
  <si>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</si>
  <si>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</si>
  <si>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</si>
  <si>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</si>
  <si>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</si>
  <si>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</si>
  <si>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</si>
  <si>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2014. évi előirányzat 24/2014.</t>
  </si>
  <si>
    <t>Munkaadókat terh. járulékok és szociális hozzájárulási adó</t>
  </si>
  <si>
    <t>Felújítási kiadások</t>
  </si>
  <si>
    <t>Tulajdonosi bevételek</t>
  </si>
  <si>
    <t>Index     5./4.</t>
  </si>
  <si>
    <t>Beruházási kiadások</t>
  </si>
  <si>
    <t xml:space="preserve">     Egyéb felhalmozási  kiadások</t>
  </si>
  <si>
    <t xml:space="preserve">       Polgármesteri Hivatal támogatása</t>
  </si>
  <si>
    <t>JAT II. előkészítési költségek</t>
  </si>
  <si>
    <t>Panelprogram (felhalmozási célú támogatás)</t>
  </si>
  <si>
    <t>FESZ műszerbeszerzés</t>
  </si>
  <si>
    <t>Roma Nemzetiségi Önkormányzat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</si>
  <si>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</si>
  <si>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</si>
  <si>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</si>
  <si>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</si>
  <si>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</si>
  <si>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>Önkormányzati szakmai feladatokkal kapcsolatos kiadások</t>
  </si>
  <si>
    <t>Ferencvárosi Helytörténi Egyesület</t>
  </si>
  <si>
    <t>FTC támogatása</t>
  </si>
  <si>
    <t>Egyéb felhalmozási célú támogatás értékű bevétel</t>
  </si>
  <si>
    <t>Környezetvédelem</t>
  </si>
  <si>
    <t>Lakóház felújítás Viola u. 37/c</t>
  </si>
  <si>
    <t>Lakóház felújítás Balázs B. u. 11.</t>
  </si>
  <si>
    <t>Nemzetiségi önkormányzatok pályázati támogatása</t>
  </si>
  <si>
    <t>Fogyatékkal élők eszközbeszerzése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</si>
  <si>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</si>
  <si>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</si>
  <si>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</si>
  <si>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</si>
  <si>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</si>
  <si>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Házi segítségnyújtás</t>
  </si>
  <si>
    <t>Városfejlesztéssel kapcsolatos önkormányzati kiadások (FEV IX.Zrt.)</t>
  </si>
  <si>
    <t>Önkormányzati vagyon gazd. kapcs. feladatok - általános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</si>
  <si>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</si>
  <si>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</si>
  <si>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</si>
  <si>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</si>
  <si>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</si>
  <si>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8.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</si>
</sst>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4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944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8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9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9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7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59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0" applyFont="1" applyBorder="1" applyAlignment="1">
      <alignment horizontal="center"/>
      <protection/>
    </xf>
    <xf numFmtId="0" fontId="0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3" fillId="0" borderId="0" xfId="60" applyFont="1" applyBorder="1" applyAlignment="1">
      <alignment horizontal="right"/>
      <protection/>
    </xf>
    <xf numFmtId="0" fontId="1" fillId="0" borderId="0" xfId="60" applyFont="1" applyAlignment="1">
      <alignment/>
      <protection/>
    </xf>
    <xf numFmtId="3" fontId="1" fillId="0" borderId="12" xfId="60" applyNumberFormat="1" applyFont="1" applyBorder="1" applyAlignment="1">
      <alignment horizontal="center"/>
      <protection/>
    </xf>
    <xf numFmtId="0" fontId="1" fillId="0" borderId="12" xfId="60" applyFont="1" applyBorder="1" applyAlignment="1">
      <alignment horizontal="center"/>
      <protection/>
    </xf>
    <xf numFmtId="3" fontId="0" fillId="0" borderId="12" xfId="60" applyNumberFormat="1" applyFont="1" applyBorder="1" applyAlignment="1">
      <alignment/>
      <protection/>
    </xf>
    <xf numFmtId="0" fontId="3" fillId="0" borderId="12" xfId="60" applyFont="1" applyBorder="1" applyAlignment="1">
      <alignment/>
      <protection/>
    </xf>
    <xf numFmtId="0" fontId="0" fillId="0" borderId="0" xfId="60" applyFont="1" applyAlignment="1">
      <alignment/>
      <protection/>
    </xf>
    <xf numFmtId="3" fontId="2" fillId="0" borderId="12" xfId="60" applyNumberFormat="1" applyFont="1" applyBorder="1" applyAlignment="1">
      <alignment/>
      <protection/>
    </xf>
    <xf numFmtId="0" fontId="2" fillId="0" borderId="12" xfId="60" applyFont="1" applyBorder="1" applyAlignment="1">
      <alignment/>
      <protection/>
    </xf>
    <xf numFmtId="3" fontId="1" fillId="0" borderId="12" xfId="60" applyNumberFormat="1" applyFont="1" applyBorder="1" applyAlignment="1">
      <alignment/>
      <protection/>
    </xf>
    <xf numFmtId="0" fontId="1" fillId="0" borderId="12" xfId="60" applyFont="1" applyBorder="1" applyAlignment="1">
      <alignment/>
      <protection/>
    </xf>
    <xf numFmtId="3" fontId="4" fillId="0" borderId="12" xfId="60" applyNumberFormat="1" applyFont="1" applyBorder="1" applyAlignment="1">
      <alignment/>
      <protection/>
    </xf>
    <xf numFmtId="3" fontId="1" fillId="0" borderId="12" xfId="60" applyNumberFormat="1" applyFont="1" applyBorder="1" applyAlignment="1">
      <alignment/>
      <protection/>
    </xf>
    <xf numFmtId="0" fontId="1" fillId="0" borderId="11" xfId="60" applyFont="1" applyBorder="1" applyAlignment="1">
      <alignment/>
      <protection/>
    </xf>
    <xf numFmtId="3" fontId="1" fillId="0" borderId="11" xfId="60" applyNumberFormat="1" applyFont="1" applyBorder="1" applyAlignment="1">
      <alignment/>
      <protection/>
    </xf>
    <xf numFmtId="0" fontId="1" fillId="0" borderId="11" xfId="60" applyFont="1" applyBorder="1" applyAlignment="1">
      <alignment/>
      <protection/>
    </xf>
    <xf numFmtId="0" fontId="2" fillId="0" borderId="11" xfId="60" applyFont="1" applyBorder="1" applyAlignment="1">
      <alignment/>
      <protection/>
    </xf>
    <xf numFmtId="3" fontId="2" fillId="0" borderId="11" xfId="60" applyNumberFormat="1" applyFont="1" applyBorder="1" applyAlignment="1">
      <alignment/>
      <protection/>
    </xf>
    <xf numFmtId="0" fontId="2" fillId="0" borderId="12" xfId="60" applyFont="1" applyBorder="1" applyAlignment="1">
      <alignment/>
      <protection/>
    </xf>
    <xf numFmtId="0" fontId="1" fillId="0" borderId="14" xfId="60" applyFont="1" applyBorder="1" applyAlignment="1">
      <alignment/>
      <protection/>
    </xf>
    <xf numFmtId="3" fontId="2" fillId="0" borderId="12" xfId="60" applyNumberFormat="1" applyFont="1" applyBorder="1" applyAlignment="1">
      <alignment/>
      <protection/>
    </xf>
    <xf numFmtId="3" fontId="2" fillId="0" borderId="11" xfId="60" applyNumberFormat="1" applyFont="1" applyBorder="1" applyAlignment="1">
      <alignment/>
      <protection/>
    </xf>
    <xf numFmtId="0" fontId="2" fillId="0" borderId="11" xfId="60" applyFont="1" applyBorder="1" applyAlignment="1">
      <alignment/>
      <protection/>
    </xf>
    <xf numFmtId="0" fontId="1" fillId="0" borderId="12" xfId="60" applyFont="1" applyBorder="1" applyAlignment="1">
      <alignment/>
      <protection/>
    </xf>
    <xf numFmtId="0" fontId="2" fillId="0" borderId="10" xfId="60" applyFont="1" applyBorder="1" applyAlignment="1">
      <alignment/>
      <protection/>
    </xf>
    <xf numFmtId="3" fontId="2" fillId="0" borderId="23" xfId="60" applyNumberFormat="1" applyFont="1" applyBorder="1" applyAlignment="1">
      <alignment/>
      <protection/>
    </xf>
    <xf numFmtId="0" fontId="2" fillId="0" borderId="23" xfId="60" applyFont="1" applyBorder="1" applyAlignment="1">
      <alignment/>
      <protection/>
    </xf>
    <xf numFmtId="0" fontId="1" fillId="0" borderId="14" xfId="60" applyFont="1" applyBorder="1" applyAlignment="1">
      <alignment/>
      <protection/>
    </xf>
    <xf numFmtId="3" fontId="1" fillId="0" borderId="14" xfId="60" applyNumberFormat="1" applyFont="1" applyBorder="1" applyAlignment="1">
      <alignment/>
      <protection/>
    </xf>
    <xf numFmtId="0" fontId="1" fillId="0" borderId="13" xfId="60" applyFont="1" applyBorder="1" applyAlignment="1">
      <alignment/>
      <protection/>
    </xf>
    <xf numFmtId="0" fontId="2" fillId="0" borderId="13" xfId="60" applyFont="1" applyBorder="1" applyAlignment="1">
      <alignment/>
      <protection/>
    </xf>
    <xf numFmtId="3" fontId="2" fillId="0" borderId="23" xfId="60" applyNumberFormat="1" applyFont="1" applyBorder="1" applyAlignment="1">
      <alignment/>
      <protection/>
    </xf>
    <xf numFmtId="3" fontId="2" fillId="0" borderId="14" xfId="60" applyNumberFormat="1" applyFont="1" applyBorder="1" applyAlignment="1">
      <alignment/>
      <protection/>
    </xf>
    <xf numFmtId="0" fontId="3" fillId="0" borderId="14" xfId="60" applyFont="1" applyBorder="1" applyAlignment="1">
      <alignment/>
      <protection/>
    </xf>
    <xf numFmtId="3" fontId="2" fillId="0" borderId="19" xfId="60" applyNumberFormat="1" applyFont="1" applyBorder="1" applyAlignment="1">
      <alignment/>
      <protection/>
    </xf>
    <xf numFmtId="3" fontId="1" fillId="0" borderId="10" xfId="60" applyNumberFormat="1" applyFont="1" applyBorder="1" applyAlignment="1">
      <alignment/>
      <protection/>
    </xf>
    <xf numFmtId="3" fontId="2" fillId="0" borderId="19" xfId="60" applyNumberFormat="1" applyFont="1" applyBorder="1" applyAlignment="1">
      <alignment/>
      <protection/>
    </xf>
    <xf numFmtId="0" fontId="2" fillId="0" borderId="19" xfId="60" applyFont="1" applyBorder="1" applyAlignment="1">
      <alignment/>
      <protection/>
    </xf>
    <xf numFmtId="3" fontId="1" fillId="0" borderId="19" xfId="60" applyNumberFormat="1" applyFont="1" applyBorder="1" applyAlignment="1">
      <alignment/>
      <protection/>
    </xf>
    <xf numFmtId="3" fontId="2" fillId="0" borderId="15" xfId="60" applyNumberFormat="1" applyFont="1" applyBorder="1" applyAlignment="1">
      <alignment/>
      <protection/>
    </xf>
    <xf numFmtId="3" fontId="1" fillId="0" borderId="15" xfId="60" applyNumberFormat="1" applyFont="1" applyBorder="1" applyAlignment="1">
      <alignment/>
      <protection/>
    </xf>
    <xf numFmtId="3" fontId="2" fillId="0" borderId="14" xfId="60" applyNumberFormat="1" applyFont="1" applyBorder="1" applyAlignment="1">
      <alignment/>
      <protection/>
    </xf>
    <xf numFmtId="0" fontId="0" fillId="0" borderId="23" xfId="60" applyFont="1" applyBorder="1" applyAlignment="1">
      <alignment/>
      <protection/>
    </xf>
    <xf numFmtId="3" fontId="1" fillId="0" borderId="23" xfId="60" applyNumberFormat="1" applyFont="1" applyBorder="1" applyAlignme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0" xfId="60" applyFont="1" applyAlignment="1">
      <alignment/>
      <protection/>
    </xf>
    <xf numFmtId="3" fontId="3" fillId="0" borderId="12" xfId="60" applyNumberFormat="1" applyFont="1" applyBorder="1" applyAlignment="1">
      <alignment/>
      <protection/>
    </xf>
    <xf numFmtId="0" fontId="2" fillId="0" borderId="15" xfId="60" applyFont="1" applyBorder="1" applyAlignment="1">
      <alignment/>
      <protection/>
    </xf>
    <xf numFmtId="3" fontId="2" fillId="0" borderId="0" xfId="60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0" applyFont="1" applyBorder="1" applyAlignment="1">
      <alignment/>
      <protection/>
    </xf>
    <xf numFmtId="0" fontId="36" fillId="0" borderId="0" xfId="59" applyFont="1">
      <alignment/>
      <protection/>
    </xf>
    <xf numFmtId="0" fontId="8" fillId="0" borderId="0" xfId="59" applyFont="1">
      <alignment/>
      <protection/>
    </xf>
    <xf numFmtId="0" fontId="38" fillId="0" borderId="17" xfId="59" applyFont="1" applyBorder="1">
      <alignment/>
      <protection/>
    </xf>
    <xf numFmtId="0" fontId="38" fillId="0" borderId="24" xfId="59" applyFont="1" applyBorder="1">
      <alignment/>
      <protection/>
    </xf>
    <xf numFmtId="0" fontId="38" fillId="0" borderId="25" xfId="59" applyFont="1" applyBorder="1">
      <alignment/>
      <protection/>
    </xf>
    <xf numFmtId="0" fontId="38" fillId="0" borderId="18" xfId="59" applyFont="1" applyBorder="1">
      <alignment/>
      <protection/>
    </xf>
    <xf numFmtId="0" fontId="38" fillId="0" borderId="26" xfId="59" applyFont="1" applyBorder="1">
      <alignment/>
      <protection/>
    </xf>
    <xf numFmtId="0" fontId="38" fillId="0" borderId="22" xfId="59" applyFont="1" applyBorder="1">
      <alignment/>
      <protection/>
    </xf>
    <xf numFmtId="0" fontId="38" fillId="0" borderId="27" xfId="59" applyFont="1" applyBorder="1">
      <alignment/>
      <protection/>
    </xf>
    <xf numFmtId="0" fontId="37" fillId="0" borderId="25" xfId="59" applyFont="1" applyBorder="1">
      <alignment/>
      <protection/>
    </xf>
    <xf numFmtId="3" fontId="38" fillId="0" borderId="12" xfId="59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8" xfId="59" applyNumberFormat="1" applyFont="1" applyBorder="1">
      <alignment/>
      <protection/>
    </xf>
    <xf numFmtId="0" fontId="37" fillId="0" borderId="18" xfId="59" applyFont="1" applyBorder="1">
      <alignment/>
      <protection/>
    </xf>
    <xf numFmtId="3" fontId="38" fillId="0" borderId="26" xfId="59" applyNumberFormat="1" applyFont="1" applyBorder="1">
      <alignment/>
      <protection/>
    </xf>
    <xf numFmtId="3" fontId="37" fillId="0" borderId="11" xfId="59" applyNumberFormat="1" applyFont="1" applyBorder="1">
      <alignment/>
      <protection/>
    </xf>
    <xf numFmtId="3" fontId="38" fillId="0" borderId="27" xfId="59" applyNumberFormat="1" applyFont="1" applyBorder="1">
      <alignment/>
      <protection/>
    </xf>
    <xf numFmtId="3" fontId="1" fillId="0" borderId="2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59" applyFont="1" applyBorder="1">
      <alignment/>
      <protection/>
    </xf>
    <xf numFmtId="3" fontId="38" fillId="0" borderId="11" xfId="59" applyNumberFormat="1" applyFont="1" applyBorder="1">
      <alignment/>
      <protection/>
    </xf>
    <xf numFmtId="0" fontId="3" fillId="0" borderId="10" xfId="60" applyFont="1" applyBorder="1" applyAlignment="1">
      <alignment/>
      <protection/>
    </xf>
    <xf numFmtId="0" fontId="37" fillId="0" borderId="20" xfId="59" applyFont="1" applyBorder="1">
      <alignment/>
      <protection/>
    </xf>
    <xf numFmtId="3" fontId="37" fillId="0" borderId="25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1" fillId="0" borderId="30" xfId="60" applyNumberFormat="1" applyFont="1" applyBorder="1" applyAlignment="1">
      <alignment/>
      <protection/>
    </xf>
    <xf numFmtId="3" fontId="2" fillId="0" borderId="25" xfId="0" applyNumberFormat="1" applyFont="1" applyBorder="1" applyAlignment="1">
      <alignment/>
    </xf>
    <xf numFmtId="0" fontId="35" fillId="0" borderId="28" xfId="59" applyFont="1" applyBorder="1" applyAlignment="1">
      <alignment vertical="center"/>
      <protection/>
    </xf>
    <xf numFmtId="3" fontId="35" fillId="0" borderId="28" xfId="59" applyNumberFormat="1" applyFont="1" applyBorder="1" applyAlignment="1">
      <alignment vertical="center"/>
      <protection/>
    </xf>
    <xf numFmtId="0" fontId="35" fillId="0" borderId="24" xfId="59" applyFont="1" applyBorder="1" applyAlignment="1">
      <alignment vertical="center"/>
      <protection/>
    </xf>
    <xf numFmtId="3" fontId="35" fillId="0" borderId="31" xfId="59" applyNumberFormat="1" applyFont="1" applyBorder="1" applyAlignment="1">
      <alignment vertical="center"/>
      <protection/>
    </xf>
    <xf numFmtId="0" fontId="35" fillId="0" borderId="32" xfId="59" applyFont="1" applyBorder="1" applyAlignment="1">
      <alignment vertical="center"/>
      <protection/>
    </xf>
    <xf numFmtId="3" fontId="35" fillId="0" borderId="33" xfId="59" applyNumberFormat="1" applyFont="1" applyBorder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0" fontId="12" fillId="0" borderId="15" xfId="60" applyFont="1" applyBorder="1" applyAlignment="1">
      <alignment vertical="center"/>
      <protection/>
    </xf>
    <xf numFmtId="0" fontId="12" fillId="0" borderId="14" xfId="60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9" fontId="2" fillId="0" borderId="15" xfId="0" applyNumberFormat="1" applyFont="1" applyBorder="1" applyAlignment="1">
      <alignment/>
    </xf>
    <xf numFmtId="0" fontId="2" fillId="0" borderId="25" xfId="60" applyFont="1" applyBorder="1" applyAlignment="1">
      <alignment/>
      <protection/>
    </xf>
    <xf numFmtId="3" fontId="1" fillId="0" borderId="25" xfId="60" applyNumberFormat="1" applyFont="1" applyBorder="1" applyAlignment="1">
      <alignment/>
      <protection/>
    </xf>
    <xf numFmtId="3" fontId="4" fillId="0" borderId="25" xfId="60" applyNumberFormat="1" applyFont="1" applyBorder="1" applyAlignment="1">
      <alignment/>
      <protection/>
    </xf>
    <xf numFmtId="3" fontId="1" fillId="0" borderId="20" xfId="60" applyNumberFormat="1" applyFont="1" applyBorder="1" applyAlignment="1">
      <alignment/>
      <protection/>
    </xf>
    <xf numFmtId="3" fontId="1" fillId="0" borderId="20" xfId="60" applyNumberFormat="1" applyFont="1" applyBorder="1" applyAlignment="1">
      <alignment/>
      <protection/>
    </xf>
    <xf numFmtId="3" fontId="2" fillId="0" borderId="25" xfId="60" applyNumberFormat="1" applyFont="1" applyBorder="1" applyAlignment="1">
      <alignment/>
      <protection/>
    </xf>
    <xf numFmtId="3" fontId="1" fillId="0" borderId="30" xfId="60" applyNumberFormat="1" applyFont="1" applyBorder="1" applyAlignment="1">
      <alignment/>
      <protection/>
    </xf>
    <xf numFmtId="3" fontId="2" fillId="0" borderId="25" xfId="60" applyNumberFormat="1" applyFont="1" applyBorder="1" applyAlignment="1">
      <alignment/>
      <protection/>
    </xf>
    <xf numFmtId="3" fontId="1" fillId="0" borderId="25" xfId="60" applyNumberFormat="1" applyFont="1" applyBorder="1" applyAlignment="1">
      <alignment/>
      <protection/>
    </xf>
    <xf numFmtId="3" fontId="2" fillId="0" borderId="20" xfId="60" applyNumberFormat="1" applyFont="1" applyBorder="1" applyAlignment="1">
      <alignment/>
      <protection/>
    </xf>
    <xf numFmtId="3" fontId="1" fillId="0" borderId="34" xfId="60" applyNumberFormat="1" applyFont="1" applyBorder="1" applyAlignment="1">
      <alignment/>
      <protection/>
    </xf>
    <xf numFmtId="3" fontId="1" fillId="0" borderId="35" xfId="60" applyNumberFormat="1" applyFont="1" applyBorder="1" applyAlignment="1">
      <alignment/>
      <protection/>
    </xf>
    <xf numFmtId="3" fontId="1" fillId="0" borderId="34" xfId="60" applyNumberFormat="1" applyFont="1" applyBorder="1" applyAlignment="1">
      <alignment/>
      <protection/>
    </xf>
    <xf numFmtId="3" fontId="1" fillId="0" borderId="36" xfId="60" applyNumberFormat="1" applyFont="1" applyBorder="1" applyAlignment="1">
      <alignment/>
      <protection/>
    </xf>
    <xf numFmtId="3" fontId="2" fillId="0" borderId="35" xfId="60" applyNumberFormat="1" applyFont="1" applyBorder="1" applyAlignment="1">
      <alignment/>
      <protection/>
    </xf>
    <xf numFmtId="3" fontId="3" fillId="0" borderId="17" xfId="60" applyNumberFormat="1" applyFont="1" applyBorder="1" applyAlignment="1">
      <alignment/>
      <protection/>
    </xf>
    <xf numFmtId="0" fontId="0" fillId="0" borderId="12" xfId="60" applyFont="1" applyBorder="1" applyAlignment="1">
      <alignment/>
      <protection/>
    </xf>
    <xf numFmtId="3" fontId="1" fillId="0" borderId="14" xfId="60" applyNumberFormat="1" applyFont="1" applyBorder="1" applyAlignment="1">
      <alignment vertical="center"/>
      <protection/>
    </xf>
    <xf numFmtId="0" fontId="1" fillId="0" borderId="19" xfId="60" applyFont="1" applyBorder="1" applyAlignment="1">
      <alignment/>
      <protection/>
    </xf>
    <xf numFmtId="0" fontId="1" fillId="0" borderId="23" xfId="60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1" xfId="59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39" fillId="0" borderId="0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3" xfId="60" applyFont="1" applyBorder="1" applyAlignment="1">
      <alignment/>
      <protection/>
    </xf>
    <xf numFmtId="0" fontId="34" fillId="0" borderId="31" xfId="59" applyFont="1" applyBorder="1" applyAlignment="1">
      <alignment vertical="center"/>
      <protection/>
    </xf>
    <xf numFmtId="0" fontId="8" fillId="0" borderId="12" xfId="60" applyFont="1" applyBorder="1" applyAlignment="1">
      <alignment/>
      <protection/>
    </xf>
    <xf numFmtId="0" fontId="38" fillId="0" borderId="11" xfId="60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" fillId="0" borderId="19" xfId="60" applyFont="1" applyBorder="1" applyAlignment="1">
      <alignment/>
      <protection/>
    </xf>
    <xf numFmtId="3" fontId="37" fillId="0" borderId="20" xfId="59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6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1" xfId="60" applyFont="1" applyBorder="1" applyAlignment="1">
      <alignment/>
      <protection/>
    </xf>
    <xf numFmtId="3" fontId="38" fillId="0" borderId="22" xfId="59" applyNumberFormat="1" applyFont="1" applyBorder="1">
      <alignment/>
      <protection/>
    </xf>
    <xf numFmtId="0" fontId="1" fillId="0" borderId="36" xfId="0" applyFont="1" applyFill="1" applyBorder="1" applyAlignment="1">
      <alignment horizontal="left" vertical="top"/>
    </xf>
    <xf numFmtId="0" fontId="12" fillId="0" borderId="10" xfId="60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0" applyNumberFormat="1" applyFont="1" applyBorder="1" applyAlignment="1">
      <alignment/>
      <protection/>
    </xf>
    <xf numFmtId="3" fontId="37" fillId="0" borderId="31" xfId="59" applyNumberFormat="1" applyFont="1" applyBorder="1">
      <alignment/>
      <protection/>
    </xf>
    <xf numFmtId="0" fontId="12" fillId="0" borderId="11" xfId="60" applyFont="1" applyBorder="1" applyAlignment="1">
      <alignment/>
      <protection/>
    </xf>
    <xf numFmtId="0" fontId="2" fillId="0" borderId="25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0" applyFont="1" applyBorder="1" applyAlignment="1">
      <alignment/>
      <protection/>
    </xf>
    <xf numFmtId="3" fontId="3" fillId="0" borderId="29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1">
      <alignment/>
      <protection/>
    </xf>
    <xf numFmtId="0" fontId="1" fillId="0" borderId="0" xfId="61" applyFont="1" applyBorder="1" applyAlignment="1">
      <alignment horizontal="centerContinuous"/>
      <protection/>
    </xf>
    <xf numFmtId="3" fontId="12" fillId="0" borderId="10" xfId="61" applyNumberFormat="1" applyFont="1" applyFill="1" applyBorder="1" applyAlignment="1">
      <alignment horizontal="center"/>
      <protection/>
    </xf>
    <xf numFmtId="3" fontId="12" fillId="0" borderId="10" xfId="61" applyNumberFormat="1" applyFont="1" applyFill="1" applyBorder="1" applyAlignment="1" applyProtection="1">
      <alignment horizontal="center"/>
      <protection locked="0"/>
    </xf>
    <xf numFmtId="3" fontId="12" fillId="0" borderId="16" xfId="61" applyNumberFormat="1" applyFont="1" applyFill="1" applyBorder="1" applyAlignment="1" applyProtection="1">
      <alignment horizontal="center"/>
      <protection locked="0"/>
    </xf>
    <xf numFmtId="3" fontId="15" fillId="0" borderId="10" xfId="61" applyNumberFormat="1" applyFont="1" applyFill="1" applyBorder="1" applyAlignment="1" applyProtection="1">
      <alignment horizontal="center"/>
      <protection locked="0"/>
    </xf>
    <xf numFmtId="0" fontId="12" fillId="0" borderId="16" xfId="61" applyFont="1" applyFill="1" applyBorder="1" applyProtection="1">
      <alignment/>
      <protection locked="0"/>
    </xf>
    <xf numFmtId="3" fontId="3" fillId="0" borderId="20" xfId="60" applyNumberFormat="1" applyFont="1" applyBorder="1" applyAlignment="1">
      <alignment/>
      <protection/>
    </xf>
    <xf numFmtId="3" fontId="2" fillId="0" borderId="35" xfId="60" applyNumberFormat="1" applyFont="1" applyBorder="1" applyAlignment="1">
      <alignment/>
      <protection/>
    </xf>
    <xf numFmtId="0" fontId="12" fillId="0" borderId="15" xfId="60" applyFont="1" applyBorder="1" applyAlignment="1">
      <alignment/>
      <protection/>
    </xf>
    <xf numFmtId="0" fontId="15" fillId="0" borderId="14" xfId="60" applyFont="1" applyBorder="1" applyAlignment="1">
      <alignment/>
      <protection/>
    </xf>
    <xf numFmtId="3" fontId="12" fillId="0" borderId="14" xfId="60" applyNumberFormat="1" applyFont="1" applyBorder="1" applyAlignment="1">
      <alignment/>
      <protection/>
    </xf>
    <xf numFmtId="0" fontId="10" fillId="0" borderId="12" xfId="60" applyFont="1" applyBorder="1" applyAlignment="1">
      <alignment/>
      <protection/>
    </xf>
    <xf numFmtId="0" fontId="12" fillId="0" borderId="19" xfId="60" applyFont="1" applyBorder="1" applyAlignment="1">
      <alignment/>
      <protection/>
    </xf>
    <xf numFmtId="0" fontId="46" fillId="0" borderId="14" xfId="60" applyFont="1" applyBorder="1" applyAlignment="1">
      <alignment/>
      <protection/>
    </xf>
    <xf numFmtId="0" fontId="2" fillId="0" borderId="23" xfId="60" applyFont="1" applyBorder="1" applyAlignment="1">
      <alignment/>
      <protection/>
    </xf>
    <xf numFmtId="0" fontId="46" fillId="0" borderId="10" xfId="60" applyFont="1" applyBorder="1" applyAlignment="1">
      <alignment/>
      <protection/>
    </xf>
    <xf numFmtId="0" fontId="46" fillId="0" borderId="14" xfId="60" applyFont="1" applyBorder="1" applyAlignment="1">
      <alignment vertical="center"/>
      <protection/>
    </xf>
    <xf numFmtId="0" fontId="2" fillId="0" borderId="17" xfId="60" applyFont="1" applyBorder="1" applyAlignment="1">
      <alignment/>
      <protection/>
    </xf>
    <xf numFmtId="0" fontId="2" fillId="0" borderId="20" xfId="60" applyFont="1" applyBorder="1" applyAlignment="1">
      <alignment/>
      <protection/>
    </xf>
    <xf numFmtId="0" fontId="46" fillId="0" borderId="14" xfId="60" applyFont="1" applyBorder="1" applyAlignment="1">
      <alignment vertical="center"/>
      <protection/>
    </xf>
    <xf numFmtId="0" fontId="3" fillId="0" borderId="13" xfId="60" applyFont="1" applyBorder="1" applyAlignment="1">
      <alignment/>
      <protection/>
    </xf>
    <xf numFmtId="0" fontId="2" fillId="0" borderId="18" xfId="60" applyFont="1" applyBorder="1" applyAlignment="1">
      <alignment/>
      <protection/>
    </xf>
    <xf numFmtId="0" fontId="2" fillId="0" borderId="34" xfId="60" applyFont="1" applyBorder="1" applyAlignment="1">
      <alignment/>
      <protection/>
    </xf>
    <xf numFmtId="0" fontId="2" fillId="0" borderId="35" xfId="60" applyFont="1" applyBorder="1" applyAlignment="1">
      <alignment/>
      <protection/>
    </xf>
    <xf numFmtId="0" fontId="2" fillId="0" borderId="36" xfId="60" applyFont="1" applyBorder="1" applyAlignment="1">
      <alignment/>
      <protection/>
    </xf>
    <xf numFmtId="0" fontId="12" fillId="0" borderId="12" xfId="60" applyFont="1" applyBorder="1" applyAlignment="1">
      <alignment vertical="center"/>
      <protection/>
    </xf>
    <xf numFmtId="0" fontId="12" fillId="0" borderId="12" xfId="60" applyFont="1" applyBorder="1" applyAlignment="1">
      <alignment/>
      <protection/>
    </xf>
    <xf numFmtId="0" fontId="2" fillId="0" borderId="30" xfId="60" applyFont="1" applyBorder="1" applyAlignment="1">
      <alignment/>
      <protection/>
    </xf>
    <xf numFmtId="3" fontId="2" fillId="0" borderId="30" xfId="60" applyNumberFormat="1" applyFont="1" applyBorder="1" applyAlignment="1">
      <alignment/>
      <protection/>
    </xf>
    <xf numFmtId="3" fontId="3" fillId="0" borderId="30" xfId="60" applyNumberFormat="1" applyFont="1" applyBorder="1" applyAlignment="1">
      <alignment/>
      <protection/>
    </xf>
    <xf numFmtId="0" fontId="12" fillId="0" borderId="14" xfId="60" applyFont="1" applyBorder="1" applyAlignment="1">
      <alignment vertical="center"/>
      <protection/>
    </xf>
    <xf numFmtId="3" fontId="2" fillId="0" borderId="36" xfId="60" applyNumberFormat="1" applyFont="1" applyBorder="1" applyAlignment="1">
      <alignment/>
      <protection/>
    </xf>
    <xf numFmtId="3" fontId="2" fillId="0" borderId="34" xfId="60" applyNumberFormat="1" applyFont="1" applyBorder="1" applyAlignment="1">
      <alignment/>
      <protection/>
    </xf>
    <xf numFmtId="3" fontId="12" fillId="0" borderId="30" xfId="60" applyNumberFormat="1" applyFont="1" applyBorder="1" applyAlignment="1">
      <alignment vertical="center"/>
      <protection/>
    </xf>
    <xf numFmtId="0" fontId="46" fillId="0" borderId="19" xfId="60" applyFont="1" applyBorder="1" applyAlignment="1">
      <alignment vertical="center"/>
      <protection/>
    </xf>
    <xf numFmtId="0" fontId="46" fillId="0" borderId="12" xfId="60" applyFont="1" applyBorder="1" applyAlignment="1">
      <alignment vertical="center"/>
      <protection/>
    </xf>
    <xf numFmtId="0" fontId="14" fillId="0" borderId="14" xfId="60" applyFont="1" applyBorder="1" applyAlignment="1">
      <alignment/>
      <protection/>
    </xf>
    <xf numFmtId="0" fontId="3" fillId="0" borderId="28" xfId="60" applyFont="1" applyBorder="1" applyAlignment="1">
      <alignment/>
      <protection/>
    </xf>
    <xf numFmtId="0" fontId="46" fillId="0" borderId="31" xfId="60" applyFont="1" applyBorder="1" applyAlignment="1">
      <alignment/>
      <protection/>
    </xf>
    <xf numFmtId="3" fontId="1" fillId="0" borderId="32" xfId="60" applyNumberFormat="1" applyFont="1" applyBorder="1" applyAlignment="1">
      <alignment/>
      <protection/>
    </xf>
    <xf numFmtId="0" fontId="3" fillId="0" borderId="38" xfId="60" applyFont="1" applyBorder="1" applyAlignment="1">
      <alignment/>
      <protection/>
    </xf>
    <xf numFmtId="0" fontId="46" fillId="0" borderId="31" xfId="60" applyFont="1" applyBorder="1" applyAlignment="1">
      <alignment vertical="center"/>
      <protection/>
    </xf>
    <xf numFmtId="3" fontId="1" fillId="0" borderId="24" xfId="60" applyNumberFormat="1" applyFont="1" applyBorder="1" applyAlignment="1">
      <alignment/>
      <protection/>
    </xf>
    <xf numFmtId="0" fontId="2" fillId="0" borderId="14" xfId="60" applyFont="1" applyBorder="1" applyAlignment="1">
      <alignment/>
      <protection/>
    </xf>
    <xf numFmtId="3" fontId="1" fillId="0" borderId="38" xfId="60" applyNumberFormat="1" applyFont="1" applyBorder="1" applyAlignment="1">
      <alignment/>
      <protection/>
    </xf>
    <xf numFmtId="0" fontId="38" fillId="0" borderId="12" xfId="60" applyFont="1" applyBorder="1" applyAlignment="1">
      <alignment/>
      <protection/>
    </xf>
    <xf numFmtId="0" fontId="38" fillId="0" borderId="23" xfId="60" applyFont="1" applyBorder="1" applyAlignment="1">
      <alignment/>
      <protection/>
    </xf>
    <xf numFmtId="0" fontId="37" fillId="0" borderId="14" xfId="60" applyFont="1" applyBorder="1" applyAlignment="1">
      <alignment/>
      <protection/>
    </xf>
    <xf numFmtId="0" fontId="34" fillId="0" borderId="14" xfId="60" applyFont="1" applyBorder="1" applyAlignment="1">
      <alignment/>
      <protection/>
    </xf>
    <xf numFmtId="0" fontId="38" fillId="0" borderId="14" xfId="60" applyFont="1" applyBorder="1" applyAlignment="1">
      <alignment/>
      <protection/>
    </xf>
    <xf numFmtId="0" fontId="34" fillId="0" borderId="38" xfId="60" applyFont="1" applyBorder="1" applyAlignment="1">
      <alignment/>
      <protection/>
    </xf>
    <xf numFmtId="0" fontId="43" fillId="0" borderId="31" xfId="60" applyFont="1" applyBorder="1" applyAlignment="1">
      <alignment/>
      <protection/>
    </xf>
    <xf numFmtId="0" fontId="38" fillId="0" borderId="19" xfId="60" applyFont="1" applyBorder="1" applyAlignment="1">
      <alignment/>
      <protection/>
    </xf>
    <xf numFmtId="0" fontId="38" fillId="0" borderId="15" xfId="60" applyFont="1" applyBorder="1" applyAlignment="1">
      <alignment/>
      <protection/>
    </xf>
    <xf numFmtId="3" fontId="38" fillId="0" borderId="23" xfId="59" applyNumberFormat="1" applyFont="1" applyBorder="1">
      <alignment/>
      <protection/>
    </xf>
    <xf numFmtId="3" fontId="37" fillId="0" borderId="14" xfId="59" applyNumberFormat="1" applyFont="1" applyBorder="1">
      <alignment/>
      <protection/>
    </xf>
    <xf numFmtId="3" fontId="38" fillId="0" borderId="14" xfId="59" applyNumberFormat="1" applyFont="1" applyBorder="1">
      <alignment/>
      <protection/>
    </xf>
    <xf numFmtId="0" fontId="38" fillId="0" borderId="20" xfId="59" applyFont="1" applyBorder="1">
      <alignment/>
      <protection/>
    </xf>
    <xf numFmtId="0" fontId="35" fillId="0" borderId="14" xfId="59" applyFont="1" applyBorder="1" applyAlignment="1">
      <alignment vertical="center"/>
      <protection/>
    </xf>
    <xf numFmtId="3" fontId="1" fillId="0" borderId="38" xfId="60" applyNumberFormat="1" applyFont="1" applyBorder="1" applyAlignment="1">
      <alignment/>
      <protection/>
    </xf>
    <xf numFmtId="3" fontId="1" fillId="0" borderId="31" xfId="60" applyNumberFormat="1" applyFont="1" applyBorder="1" applyAlignment="1">
      <alignment/>
      <protection/>
    </xf>
    <xf numFmtId="3" fontId="1" fillId="0" borderId="28" xfId="60" applyNumberFormat="1" applyFont="1" applyBorder="1" applyAlignment="1">
      <alignment/>
      <protection/>
    </xf>
    <xf numFmtId="3" fontId="38" fillId="0" borderId="19" xfId="59" applyNumberFormat="1" applyFont="1" applyBorder="1">
      <alignment/>
      <protection/>
    </xf>
    <xf numFmtId="0" fontId="43" fillId="0" borderId="28" xfId="60" applyFont="1" applyBorder="1" applyAlignment="1">
      <alignment vertical="center"/>
      <protection/>
    </xf>
    <xf numFmtId="3" fontId="37" fillId="0" borderId="38" xfId="59" applyNumberFormat="1" applyFont="1" applyBorder="1">
      <alignment/>
      <protection/>
    </xf>
    <xf numFmtId="3" fontId="37" fillId="0" borderId="22" xfId="59" applyNumberFormat="1" applyFont="1" applyBorder="1">
      <alignment/>
      <protection/>
    </xf>
    <xf numFmtId="3" fontId="38" fillId="0" borderId="15" xfId="59" applyNumberFormat="1" applyFont="1" applyBorder="1">
      <alignment/>
      <protection/>
    </xf>
    <xf numFmtId="0" fontId="34" fillId="0" borderId="39" xfId="60" applyFont="1" applyBorder="1" applyAlignment="1">
      <alignment/>
      <protection/>
    </xf>
    <xf numFmtId="3" fontId="37" fillId="0" borderId="39" xfId="59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3" fontId="4" fillId="0" borderId="23" xfId="0" applyNumberFormat="1" applyFont="1" applyFill="1" applyBorder="1" applyAlignment="1">
      <alignment/>
    </xf>
    <xf numFmtId="0" fontId="38" fillId="0" borderId="41" xfId="59" applyFont="1" applyBorder="1">
      <alignment/>
      <protection/>
    </xf>
    <xf numFmtId="0" fontId="38" fillId="0" borderId="33" xfId="59" applyFont="1" applyBorder="1">
      <alignment/>
      <protection/>
    </xf>
    <xf numFmtId="0" fontId="38" fillId="0" borderId="28" xfId="59" applyFont="1" applyBorder="1">
      <alignment/>
      <protection/>
    </xf>
    <xf numFmtId="3" fontId="38" fillId="0" borderId="42" xfId="59" applyNumberFormat="1" applyFont="1" applyBorder="1">
      <alignment/>
      <protection/>
    </xf>
    <xf numFmtId="0" fontId="37" fillId="0" borderId="17" xfId="59" applyFont="1" applyBorder="1">
      <alignment/>
      <protection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38" fillId="0" borderId="39" xfId="60" applyFont="1" applyBorder="1" applyAlignment="1">
      <alignment/>
      <protection/>
    </xf>
    <xf numFmtId="3" fontId="38" fillId="0" borderId="39" xfId="59" applyNumberFormat="1" applyFont="1" applyBorder="1">
      <alignment/>
      <protection/>
    </xf>
    <xf numFmtId="0" fontId="35" fillId="0" borderId="11" xfId="60" applyFont="1" applyBorder="1" applyAlignment="1">
      <alignment vertical="center"/>
      <protection/>
    </xf>
    <xf numFmtId="0" fontId="35" fillId="0" borderId="28" xfId="60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3" xfId="59" applyFont="1" applyBorder="1" applyAlignment="1">
      <alignment vertical="center"/>
      <protection/>
    </xf>
    <xf numFmtId="3" fontId="38" fillId="0" borderId="10" xfId="59" applyNumberFormat="1" applyFont="1" applyBorder="1">
      <alignment/>
      <protection/>
    </xf>
    <xf numFmtId="3" fontId="37" fillId="0" borderId="27" xfId="59" applyNumberFormat="1" applyFont="1" applyBorder="1">
      <alignment/>
      <protection/>
    </xf>
    <xf numFmtId="0" fontId="35" fillId="0" borderId="43" xfId="59" applyFont="1" applyBorder="1" applyAlignment="1">
      <alignment vertical="center"/>
      <protection/>
    </xf>
    <xf numFmtId="3" fontId="38" fillId="0" borderId="24" xfId="0" applyNumberFormat="1" applyFont="1" applyBorder="1" applyAlignment="1">
      <alignment/>
    </xf>
    <xf numFmtId="3" fontId="1" fillId="0" borderId="44" xfId="60" applyNumberFormat="1" applyFont="1" applyBorder="1" applyAlignment="1">
      <alignment/>
      <protection/>
    </xf>
    <xf numFmtId="0" fontId="12" fillId="0" borderId="44" xfId="60" applyFont="1" applyBorder="1" applyAlignment="1">
      <alignment/>
      <protection/>
    </xf>
    <xf numFmtId="3" fontId="3" fillId="0" borderId="0" xfId="0" applyNumberFormat="1" applyFont="1" applyAlignment="1">
      <alignment horizontal="right"/>
    </xf>
    <xf numFmtId="0" fontId="11" fillId="0" borderId="0" xfId="59" applyFont="1">
      <alignment/>
      <protection/>
    </xf>
    <xf numFmtId="0" fontId="1" fillId="0" borderId="0" xfId="60" applyFont="1" applyAlignment="1">
      <alignment/>
      <protection/>
    </xf>
    <xf numFmtId="0" fontId="8" fillId="0" borderId="15" xfId="60" applyFont="1" applyBorder="1" applyAlignment="1">
      <alignment/>
      <protection/>
    </xf>
    <xf numFmtId="3" fontId="2" fillId="0" borderId="15" xfId="60" applyNumberFormat="1" applyFont="1" applyBorder="1" applyAlignment="1">
      <alignment/>
      <protection/>
    </xf>
    <xf numFmtId="9" fontId="1" fillId="0" borderId="12" xfId="60" applyNumberFormat="1" applyFont="1" applyBorder="1" applyAlignment="1">
      <alignment/>
      <protection/>
    </xf>
    <xf numFmtId="3" fontId="44" fillId="0" borderId="10" xfId="71" applyNumberFormat="1" applyFont="1" applyFill="1" applyBorder="1" applyAlignment="1">
      <alignment horizontal="right"/>
    </xf>
    <xf numFmtId="0" fontId="10" fillId="0" borderId="10" xfId="60" applyFont="1" applyBorder="1" applyAlignment="1">
      <alignment/>
      <protection/>
    </xf>
    <xf numFmtId="0" fontId="8" fillId="0" borderId="0" xfId="0" applyFont="1" applyBorder="1" applyAlignment="1">
      <alignment/>
    </xf>
    <xf numFmtId="3" fontId="2" fillId="0" borderId="17" xfId="60" applyNumberFormat="1" applyFont="1" applyBorder="1" applyAlignment="1">
      <alignment/>
      <protection/>
    </xf>
    <xf numFmtId="9" fontId="1" fillId="0" borderId="15" xfId="60" applyNumberFormat="1" applyFont="1" applyBorder="1" applyAlignment="1">
      <alignment/>
      <protection/>
    </xf>
    <xf numFmtId="9" fontId="1" fillId="0" borderId="14" xfId="60" applyNumberFormat="1" applyFont="1" applyBorder="1" applyAlignment="1">
      <alignment/>
      <protection/>
    </xf>
    <xf numFmtId="9" fontId="1" fillId="0" borderId="11" xfId="60" applyNumberFormat="1" applyFont="1" applyBorder="1" applyAlignment="1">
      <alignment/>
      <protection/>
    </xf>
    <xf numFmtId="9" fontId="4" fillId="0" borderId="12" xfId="60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9" fontId="1" fillId="0" borderId="23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30" xfId="60" applyFont="1" applyBorder="1" applyAlignment="1">
      <alignment/>
      <protection/>
    </xf>
    <xf numFmtId="3" fontId="2" fillId="0" borderId="30" xfId="60" applyNumberFormat="1" applyFont="1" applyBorder="1" applyAlignment="1">
      <alignment/>
      <protection/>
    </xf>
    <xf numFmtId="3" fontId="40" fillId="0" borderId="33" xfId="59" applyNumberFormat="1" applyFont="1" applyBorder="1" applyAlignment="1">
      <alignment vertical="center"/>
      <protection/>
    </xf>
    <xf numFmtId="0" fontId="11" fillId="0" borderId="0" xfId="59" applyFont="1" applyAlignment="1">
      <alignment horizontal="right"/>
      <protection/>
    </xf>
    <xf numFmtId="3" fontId="2" fillId="0" borderId="44" xfId="60" applyNumberFormat="1" applyFont="1" applyBorder="1" applyAlignment="1">
      <alignment/>
      <protection/>
    </xf>
    <xf numFmtId="0" fontId="2" fillId="0" borderId="19" xfId="60" applyFont="1" applyBorder="1" applyAlignment="1">
      <alignment/>
      <protection/>
    </xf>
    <xf numFmtId="3" fontId="5" fillId="0" borderId="12" xfId="0" applyNumberFormat="1" applyFont="1" applyBorder="1" applyAlignment="1">
      <alignment/>
    </xf>
    <xf numFmtId="0" fontId="0" fillId="0" borderId="0" xfId="61" applyFont="1" applyFill="1">
      <alignment/>
      <protection/>
    </xf>
    <xf numFmtId="3" fontId="4" fillId="0" borderId="13" xfId="0" applyNumberFormat="1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0" applyNumberFormat="1" applyFont="1" applyAlignment="1">
      <alignment/>
      <protection/>
    </xf>
    <xf numFmtId="3" fontId="2" fillId="0" borderId="18" xfId="60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2" fillId="0" borderId="25" xfId="60" applyNumberFormat="1" applyFont="1" applyFill="1" applyBorder="1" applyAlignment="1">
      <alignment/>
      <protection/>
    </xf>
    <xf numFmtId="0" fontId="2" fillId="0" borderId="0" xfId="60" applyFont="1" applyFill="1" applyAlignment="1">
      <alignment/>
      <protection/>
    </xf>
    <xf numFmtId="0" fontId="1" fillId="0" borderId="0" xfId="60" applyFont="1" applyFill="1" applyAlignment="1">
      <alignment/>
      <protection/>
    </xf>
    <xf numFmtId="3" fontId="2" fillId="0" borderId="35" xfId="60" applyNumberFormat="1" applyFont="1" applyFill="1" applyBorder="1" applyAlignment="1">
      <alignment/>
      <protection/>
    </xf>
    <xf numFmtId="3" fontId="1" fillId="0" borderId="34" xfId="60" applyNumberFormat="1" applyFont="1" applyFill="1" applyBorder="1" applyAlignment="1">
      <alignment/>
      <protection/>
    </xf>
    <xf numFmtId="3" fontId="1" fillId="0" borderId="23" xfId="60" applyNumberFormat="1" applyFont="1" applyFill="1" applyBorder="1" applyAlignment="1">
      <alignment/>
      <protection/>
    </xf>
    <xf numFmtId="0" fontId="1" fillId="0" borderId="0" xfId="60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1" xfId="61" applyFont="1" applyFill="1" applyBorder="1" applyAlignment="1">
      <alignment horizontal="center"/>
      <protection/>
    </xf>
    <xf numFmtId="0" fontId="2" fillId="0" borderId="21" xfId="61" applyFont="1" applyFill="1" applyBorder="1">
      <alignment/>
      <protection/>
    </xf>
    <xf numFmtId="0" fontId="1" fillId="0" borderId="21" xfId="61" applyFont="1" applyFill="1" applyBorder="1" applyAlignment="1">
      <alignment horizontal="right"/>
      <protection/>
    </xf>
    <xf numFmtId="0" fontId="1" fillId="0" borderId="15" xfId="61" applyFont="1" applyFill="1" applyBorder="1" applyAlignment="1">
      <alignment horizontal="center"/>
      <protection/>
    </xf>
    <xf numFmtId="0" fontId="1" fillId="0" borderId="34" xfId="61" applyFont="1" applyFill="1" applyBorder="1" applyAlignment="1">
      <alignment horizontal="center"/>
      <protection/>
    </xf>
    <xf numFmtId="0" fontId="12" fillId="0" borderId="17" xfId="61" applyFont="1" applyFill="1" applyBorder="1">
      <alignment/>
      <protection/>
    </xf>
    <xf numFmtId="0" fontId="1" fillId="0" borderId="10" xfId="61" applyFont="1" applyFill="1" applyBorder="1" applyAlignment="1">
      <alignment horizontal="center"/>
      <protection/>
    </xf>
    <xf numFmtId="9" fontId="0" fillId="0" borderId="10" xfId="61" applyNumberFormat="1" applyFill="1" applyBorder="1">
      <alignment/>
      <protection/>
    </xf>
    <xf numFmtId="0" fontId="2" fillId="0" borderId="17" xfId="61" applyFont="1" applyFill="1" applyBorder="1">
      <alignment/>
      <protection/>
    </xf>
    <xf numFmtId="0" fontId="2" fillId="0" borderId="15" xfId="61" applyFont="1" applyFill="1" applyBorder="1">
      <alignment/>
      <protection/>
    </xf>
    <xf numFmtId="9" fontId="0" fillId="0" borderId="15" xfId="61" applyNumberFormat="1" applyFill="1" applyBorder="1">
      <alignment/>
      <protection/>
    </xf>
    <xf numFmtId="0" fontId="1" fillId="0" borderId="14" xfId="61" applyFont="1" applyFill="1" applyBorder="1">
      <alignment/>
      <protection/>
    </xf>
    <xf numFmtId="3" fontId="2" fillId="0" borderId="10" xfId="61" applyNumberFormat="1" applyFont="1" applyFill="1" applyBorder="1" applyAlignment="1">
      <alignment horizontal="center"/>
      <protection/>
    </xf>
    <xf numFmtId="3" fontId="2" fillId="0" borderId="10" xfId="61" applyNumberFormat="1" applyFont="1" applyFill="1" applyBorder="1" applyAlignment="1">
      <alignment horizontal="right"/>
      <protection/>
    </xf>
    <xf numFmtId="9" fontId="2" fillId="0" borderId="10" xfId="61" applyNumberFormat="1" applyFont="1" applyFill="1" applyBorder="1">
      <alignment/>
      <protection/>
    </xf>
    <xf numFmtId="0" fontId="4" fillId="0" borderId="17" xfId="61" applyFont="1" applyFill="1" applyBorder="1">
      <alignment/>
      <protection/>
    </xf>
    <xf numFmtId="3" fontId="4" fillId="0" borderId="10" xfId="61" applyNumberFormat="1" applyFont="1" applyFill="1" applyBorder="1" applyAlignment="1">
      <alignment horizontal="right"/>
      <protection/>
    </xf>
    <xf numFmtId="0" fontId="2" fillId="0" borderId="17" xfId="61" applyFont="1" applyFill="1" applyBorder="1">
      <alignment/>
      <protection/>
    </xf>
    <xf numFmtId="0" fontId="2" fillId="0" borderId="10" xfId="61" applyFont="1" applyFill="1" applyBorder="1">
      <alignment/>
      <protection/>
    </xf>
    <xf numFmtId="0" fontId="2" fillId="0" borderId="15" xfId="61" applyFont="1" applyFill="1" applyBorder="1">
      <alignment/>
      <protection/>
    </xf>
    <xf numFmtId="3" fontId="2" fillId="0" borderId="15" xfId="61" applyNumberFormat="1" applyFont="1" applyFill="1" applyBorder="1" applyAlignment="1">
      <alignment horizontal="right"/>
      <protection/>
    </xf>
    <xf numFmtId="0" fontId="1" fillId="0" borderId="14" xfId="61" applyFont="1" applyFill="1" applyBorder="1">
      <alignment/>
      <protection/>
    </xf>
    <xf numFmtId="3" fontId="1" fillId="0" borderId="14" xfId="61" applyNumberFormat="1" applyFont="1" applyFill="1" applyBorder="1" applyAlignment="1">
      <alignment horizontal="right"/>
      <protection/>
    </xf>
    <xf numFmtId="3" fontId="1" fillId="0" borderId="10" xfId="61" applyNumberFormat="1" applyFont="1" applyFill="1" applyBorder="1" applyAlignment="1">
      <alignment horizontal="center"/>
      <protection/>
    </xf>
    <xf numFmtId="0" fontId="3" fillId="0" borderId="34" xfId="61" applyFont="1" applyFill="1" applyBorder="1" applyAlignment="1">
      <alignment vertical="center"/>
      <protection/>
    </xf>
    <xf numFmtId="3" fontId="3" fillId="0" borderId="14" xfId="61" applyNumberFormat="1" applyFont="1" applyFill="1" applyBorder="1" applyAlignment="1">
      <alignment horizontal="right" vertical="center"/>
      <protection/>
    </xf>
    <xf numFmtId="0" fontId="1" fillId="0" borderId="30" xfId="61" applyFont="1" applyFill="1" applyBorder="1" applyAlignment="1">
      <alignment vertical="center"/>
      <protection/>
    </xf>
    <xf numFmtId="3" fontId="2" fillId="0" borderId="14" xfId="61" applyNumberFormat="1" applyFont="1" applyFill="1" applyBorder="1" applyAlignment="1">
      <alignment horizontal="right" vertical="center"/>
      <protection/>
    </xf>
    <xf numFmtId="0" fontId="2" fillId="0" borderId="16" xfId="60" applyFont="1" applyFill="1" applyBorder="1" applyAlignment="1">
      <alignment/>
      <protection/>
    </xf>
    <xf numFmtId="3" fontId="2" fillId="0" borderId="10" xfId="61" applyNumberFormat="1" applyFont="1" applyFill="1" applyBorder="1" applyAlignment="1">
      <alignment horizontal="right" vertical="center"/>
      <protection/>
    </xf>
    <xf numFmtId="0" fontId="2" fillId="0" borderId="10" xfId="60" applyFont="1" applyFill="1" applyBorder="1" applyAlignment="1">
      <alignment/>
      <protection/>
    </xf>
    <xf numFmtId="0" fontId="2" fillId="0" borderId="15" xfId="60" applyFont="1" applyFill="1" applyBorder="1" applyAlignment="1">
      <alignment/>
      <protection/>
    </xf>
    <xf numFmtId="0" fontId="3" fillId="0" borderId="34" xfId="57" applyFont="1" applyFill="1" applyBorder="1" applyAlignment="1">
      <alignment vertical="center"/>
      <protection/>
    </xf>
    <xf numFmtId="3" fontId="3" fillId="0" borderId="15" xfId="61" applyNumberFormat="1" applyFont="1" applyFill="1" applyBorder="1" applyAlignment="1">
      <alignment horizontal="right" vertical="center"/>
      <protection/>
    </xf>
    <xf numFmtId="0" fontId="2" fillId="0" borderId="34" xfId="57" applyFont="1" applyFill="1" applyBorder="1" applyAlignment="1">
      <alignment vertical="center"/>
      <protection/>
    </xf>
    <xf numFmtId="3" fontId="4" fillId="0" borderId="10" xfId="61" applyNumberFormat="1" applyFont="1" applyFill="1" applyBorder="1" applyAlignment="1">
      <alignment horizontal="center"/>
      <protection/>
    </xf>
    <xf numFmtId="0" fontId="12" fillId="0" borderId="30" xfId="57" applyFont="1" applyFill="1" applyBorder="1">
      <alignment/>
      <protection/>
    </xf>
    <xf numFmtId="3" fontId="12" fillId="0" borderId="14" xfId="61" applyNumberFormat="1" applyFont="1" applyFill="1" applyBorder="1" applyAlignment="1">
      <alignment horizontal="right"/>
      <protection/>
    </xf>
    <xf numFmtId="0" fontId="2" fillId="0" borderId="17" xfId="57" applyFont="1" applyFill="1" applyBorder="1" applyAlignment="1">
      <alignment horizontal="left"/>
      <protection/>
    </xf>
    <xf numFmtId="0" fontId="2" fillId="0" borderId="10" xfId="57" applyFont="1" applyFill="1" applyBorder="1" applyAlignment="1">
      <alignment horizontal="left"/>
      <protection/>
    </xf>
    <xf numFmtId="0" fontId="2" fillId="0" borderId="15" xfId="57" applyFont="1" applyFill="1" applyBorder="1" applyAlignment="1">
      <alignment horizontal="left"/>
      <protection/>
    </xf>
    <xf numFmtId="0" fontId="1" fillId="0" borderId="15" xfId="57" applyFont="1" applyFill="1" applyBorder="1" applyAlignment="1">
      <alignment horizontal="left"/>
      <protection/>
    </xf>
    <xf numFmtId="0" fontId="1" fillId="0" borderId="30" xfId="57" applyFont="1" applyFill="1" applyBorder="1" applyAlignment="1">
      <alignment horizontal="left"/>
      <protection/>
    </xf>
    <xf numFmtId="3" fontId="2" fillId="0" borderId="14" xfId="61" applyNumberFormat="1" applyFont="1" applyFill="1" applyBorder="1" applyAlignment="1">
      <alignment horizontal="right"/>
      <protection/>
    </xf>
    <xf numFmtId="0" fontId="2" fillId="0" borderId="30" xfId="57" applyFont="1" applyFill="1" applyBorder="1" applyAlignment="1">
      <alignment horizontal="left"/>
      <protection/>
    </xf>
    <xf numFmtId="0" fontId="12" fillId="0" borderId="30" xfId="57" applyFont="1" applyFill="1" applyBorder="1" applyAlignment="1">
      <alignment horizontal="left"/>
      <protection/>
    </xf>
    <xf numFmtId="0" fontId="12" fillId="0" borderId="16" xfId="61" applyFont="1" applyFill="1" applyBorder="1">
      <alignment/>
      <protection/>
    </xf>
    <xf numFmtId="0" fontId="12" fillId="0" borderId="17" xfId="61" applyFont="1" applyFill="1" applyBorder="1" applyProtection="1">
      <alignment/>
      <protection locked="0"/>
    </xf>
    <xf numFmtId="3" fontId="12" fillId="0" borderId="16" xfId="61" applyNumberFormat="1" applyFont="1" applyFill="1" applyBorder="1" applyAlignment="1" applyProtection="1">
      <alignment horizontal="left"/>
      <protection locked="0"/>
    </xf>
    <xf numFmtId="3" fontId="2" fillId="0" borderId="10" xfId="61" applyNumberFormat="1" applyFont="1" applyFill="1" applyBorder="1" applyAlignment="1" applyProtection="1">
      <alignment horizontal="right"/>
      <protection locked="0"/>
    </xf>
    <xf numFmtId="0" fontId="12" fillId="0" borderId="30" xfId="57" applyFont="1" applyFill="1" applyBorder="1" applyAlignment="1">
      <alignment vertical="center"/>
      <protection/>
    </xf>
    <xf numFmtId="3" fontId="12" fillId="0" borderId="14" xfId="61" applyNumberFormat="1" applyFont="1" applyFill="1" applyBorder="1" applyAlignment="1">
      <alignment horizontal="right" vertical="center"/>
      <protection/>
    </xf>
    <xf numFmtId="0" fontId="15" fillId="0" borderId="16" xfId="61" applyFont="1" applyFill="1" applyBorder="1" applyProtection="1">
      <alignment/>
      <protection locked="0"/>
    </xf>
    <xf numFmtId="3" fontId="38" fillId="0" borderId="10" xfId="61" applyNumberFormat="1" applyFont="1" applyFill="1" applyBorder="1" applyAlignment="1">
      <alignment horizontal="right"/>
      <protection/>
    </xf>
    <xf numFmtId="3" fontId="1" fillId="0" borderId="15" xfId="61" applyNumberFormat="1" applyFont="1" applyFill="1" applyBorder="1" applyAlignment="1">
      <alignment horizontal="right"/>
      <protection/>
    </xf>
    <xf numFmtId="3" fontId="2" fillId="0" borderId="15" xfId="61" applyNumberFormat="1" applyFont="1" applyFill="1" applyBorder="1" applyAlignment="1">
      <alignment/>
      <protection/>
    </xf>
    <xf numFmtId="3" fontId="1" fillId="0" borderId="15" xfId="61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9" fontId="1" fillId="0" borderId="23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9" fontId="1" fillId="0" borderId="14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63" applyFill="1">
      <alignment/>
      <protection/>
    </xf>
    <xf numFmtId="0" fontId="14" fillId="0" borderId="0" xfId="63" applyFont="1" applyFill="1" applyAlignment="1">
      <alignment horizontal="center"/>
      <protection/>
    </xf>
    <xf numFmtId="0" fontId="14" fillId="0" borderId="21" xfId="63" applyFont="1" applyFill="1" applyBorder="1" applyAlignment="1">
      <alignment horizontal="right"/>
      <protection/>
    </xf>
    <xf numFmtId="0" fontId="11" fillId="0" borderId="13" xfId="63" applyFill="1" applyBorder="1">
      <alignment/>
      <protection/>
    </xf>
    <xf numFmtId="0" fontId="1" fillId="0" borderId="18" xfId="63" applyFont="1" applyFill="1" applyBorder="1" applyAlignment="1">
      <alignment horizontal="center"/>
      <protection/>
    </xf>
    <xf numFmtId="0" fontId="11" fillId="0" borderId="10" xfId="63" applyFill="1" applyBorder="1">
      <alignment/>
      <protection/>
    </xf>
    <xf numFmtId="0" fontId="1" fillId="0" borderId="17" xfId="63" applyFont="1" applyFill="1" applyBorder="1" applyAlignment="1">
      <alignment horizontal="center"/>
      <protection/>
    </xf>
    <xf numFmtId="0" fontId="11" fillId="0" borderId="15" xfId="63" applyFill="1" applyBorder="1">
      <alignment/>
      <protection/>
    </xf>
    <xf numFmtId="0" fontId="1" fillId="0" borderId="34" xfId="63" applyFont="1" applyFill="1" applyBorder="1" applyAlignment="1">
      <alignment horizontal="center"/>
      <protection/>
    </xf>
    <xf numFmtId="0" fontId="10" fillId="0" borderId="15" xfId="63" applyFont="1" applyFill="1" applyBorder="1" applyAlignment="1">
      <alignment horizontal="center"/>
      <protection/>
    </xf>
    <xf numFmtId="0" fontId="1" fillId="0" borderId="15" xfId="63" applyFont="1" applyFill="1" applyBorder="1" applyAlignment="1">
      <alignment horizontal="center"/>
      <protection/>
    </xf>
    <xf numFmtId="0" fontId="14" fillId="0" borderId="10" xfId="63" applyFont="1" applyFill="1" applyBorder="1">
      <alignment/>
      <protection/>
    </xf>
    <xf numFmtId="0" fontId="3" fillId="0" borderId="17" xfId="63" applyFont="1" applyFill="1" applyBorder="1" applyAlignment="1">
      <alignment horizontal="left"/>
      <protection/>
    </xf>
    <xf numFmtId="0" fontId="1" fillId="0" borderId="10" xfId="63" applyFont="1" applyFill="1" applyBorder="1" applyAlignment="1">
      <alignment horizontal="center"/>
      <protection/>
    </xf>
    <xf numFmtId="0" fontId="11" fillId="0" borderId="16" xfId="63" applyFill="1" applyBorder="1">
      <alignment/>
      <protection/>
    </xf>
    <xf numFmtId="3" fontId="2" fillId="0" borderId="15" xfId="63" applyNumberFormat="1" applyFont="1" applyFill="1" applyBorder="1" applyAlignment="1">
      <alignment horizontal="right"/>
      <protection/>
    </xf>
    <xf numFmtId="0" fontId="14" fillId="0" borderId="14" xfId="63" applyFont="1" applyFill="1" applyBorder="1">
      <alignment/>
      <protection/>
    </xf>
    <xf numFmtId="0" fontId="1" fillId="0" borderId="14" xfId="63" applyFont="1" applyFill="1" applyBorder="1" applyAlignment="1">
      <alignment horizontal="center"/>
      <protection/>
    </xf>
    <xf numFmtId="3" fontId="1" fillId="0" borderId="14" xfId="63" applyNumberFormat="1" applyFont="1" applyFill="1" applyBorder="1" applyAlignment="1">
      <alignment horizontal="right"/>
      <protection/>
    </xf>
    <xf numFmtId="3" fontId="1" fillId="0" borderId="10" xfId="63" applyNumberFormat="1" applyFont="1" applyFill="1" applyBorder="1" applyAlignment="1">
      <alignment horizontal="right"/>
      <protection/>
    </xf>
    <xf numFmtId="3" fontId="2" fillId="0" borderId="10" xfId="63" applyNumberFormat="1" applyFont="1" applyFill="1" applyBorder="1" applyAlignment="1">
      <alignment horizontal="right"/>
      <protection/>
    </xf>
    <xf numFmtId="0" fontId="14" fillId="0" borderId="15" xfId="63" applyFont="1" applyFill="1" applyBorder="1">
      <alignment/>
      <protection/>
    </xf>
    <xf numFmtId="3" fontId="1" fillId="0" borderId="15" xfId="63" applyNumberFormat="1" applyFont="1" applyFill="1" applyBorder="1" applyAlignment="1">
      <alignment horizontal="right"/>
      <protection/>
    </xf>
    <xf numFmtId="3" fontId="2" fillId="0" borderId="10" xfId="6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3" xfId="0" applyNumberFormat="1" applyFont="1" applyFill="1" applyBorder="1" applyAlignment="1">
      <alignment horizontal="right"/>
    </xf>
    <xf numFmtId="9" fontId="1" fillId="0" borderId="23" xfId="0" applyNumberFormat="1" applyFont="1" applyFill="1" applyBorder="1" applyAlignment="1">
      <alignment horizontal="right" vertical="center"/>
    </xf>
    <xf numFmtId="3" fontId="42" fillId="0" borderId="47" xfId="0" applyNumberFormat="1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9" fontId="1" fillId="0" borderId="14" xfId="0" applyNumberFormat="1" applyFont="1" applyFill="1" applyBorder="1" applyAlignment="1">
      <alignment horizontal="right" vertical="center"/>
    </xf>
    <xf numFmtId="3" fontId="42" fillId="0" borderId="2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42" fillId="0" borderId="11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9" fontId="2" fillId="0" borderId="23" xfId="0" applyNumberFormat="1" applyFont="1" applyFill="1" applyBorder="1" applyAlignment="1">
      <alignment horizontal="right" vertical="center"/>
    </xf>
    <xf numFmtId="3" fontId="45" fillId="0" borderId="19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45" fillId="0" borderId="23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6" xfId="0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9" fontId="1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9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71" applyNumberFormat="1" applyFont="1" applyFill="1" applyBorder="1" applyAlignment="1">
      <alignment horizontal="right"/>
    </xf>
    <xf numFmtId="9" fontId="8" fillId="0" borderId="10" xfId="71" applyNumberFormat="1" applyFont="1" applyFill="1" applyBorder="1" applyAlignment="1">
      <alignment horizontal="right"/>
    </xf>
    <xf numFmtId="9" fontId="10" fillId="0" borderId="12" xfId="7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0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9" fontId="8" fillId="0" borderId="12" xfId="71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9" fontId="10" fillId="0" borderId="10" xfId="7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9" fontId="2" fillId="0" borderId="12" xfId="60" applyNumberFormat="1" applyFont="1" applyBorder="1" applyAlignment="1">
      <alignment/>
      <protection/>
    </xf>
    <xf numFmtId="9" fontId="1" fillId="0" borderId="23" xfId="60" applyNumberFormat="1" applyFont="1" applyBorder="1" applyAlignment="1">
      <alignment/>
      <protection/>
    </xf>
    <xf numFmtId="9" fontId="2" fillId="0" borderId="23" xfId="60" applyNumberFormat="1" applyFont="1" applyBorder="1" applyAlignment="1">
      <alignment/>
      <protection/>
    </xf>
    <xf numFmtId="3" fontId="2" fillId="0" borderId="17" xfId="61" applyNumberFormat="1" applyFont="1" applyFill="1" applyBorder="1" applyAlignment="1">
      <alignment horizontal="right"/>
      <protection/>
    </xf>
    <xf numFmtId="3" fontId="2" fillId="0" borderId="17" xfId="61" applyNumberFormat="1" applyFont="1" applyFill="1" applyBorder="1" applyAlignment="1">
      <alignment horizontal="right" vertical="center"/>
      <protection/>
    </xf>
    <xf numFmtId="9" fontId="2" fillId="0" borderId="11" xfId="0" applyNumberFormat="1" applyFont="1" applyBorder="1" applyAlignment="1">
      <alignment/>
    </xf>
    <xf numFmtId="9" fontId="10" fillId="0" borderId="11" xfId="71" applyNumberFormat="1" applyFont="1" applyFill="1" applyBorder="1" applyAlignment="1">
      <alignment horizontal="right"/>
    </xf>
    <xf numFmtId="3" fontId="3" fillId="0" borderId="0" xfId="60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0" applyNumberFormat="1" applyFont="1" applyFill="1" applyBorder="1" applyAlignment="1">
      <alignment/>
      <protection/>
    </xf>
    <xf numFmtId="0" fontId="1" fillId="0" borderId="10" xfId="60" applyFont="1" applyFill="1" applyBorder="1" applyAlignment="1">
      <alignment/>
      <protection/>
    </xf>
    <xf numFmtId="3" fontId="2" fillId="0" borderId="15" xfId="60" applyNumberFormat="1" applyFont="1" applyFill="1" applyBorder="1" applyAlignment="1">
      <alignment/>
      <protection/>
    </xf>
    <xf numFmtId="3" fontId="2" fillId="0" borderId="23" xfId="60" applyNumberFormat="1" applyFont="1" applyFill="1" applyBorder="1" applyAlignment="1">
      <alignment/>
      <protection/>
    </xf>
    <xf numFmtId="0" fontId="2" fillId="0" borderId="23" xfId="60" applyFont="1" applyFill="1" applyBorder="1" applyAlignment="1">
      <alignment/>
      <protection/>
    </xf>
    <xf numFmtId="3" fontId="2" fillId="0" borderId="35" xfId="60" applyNumberFormat="1" applyFont="1" applyFill="1" applyBorder="1" applyAlignment="1">
      <alignment/>
      <protection/>
    </xf>
    <xf numFmtId="0" fontId="2" fillId="0" borderId="12" xfId="60" applyFont="1" applyFill="1" applyBorder="1" applyAlignment="1">
      <alignment/>
      <protection/>
    </xf>
    <xf numFmtId="3" fontId="2" fillId="0" borderId="25" xfId="60" applyNumberFormat="1" applyFont="1" applyFill="1" applyBorder="1" applyAlignment="1">
      <alignment/>
      <protection/>
    </xf>
    <xf numFmtId="0" fontId="1" fillId="0" borderId="12" xfId="60" applyFont="1" applyFill="1" applyBorder="1" applyAlignment="1">
      <alignment/>
      <protection/>
    </xf>
    <xf numFmtId="3" fontId="2" fillId="0" borderId="12" xfId="60" applyNumberFormat="1" applyFont="1" applyFill="1" applyBorder="1" applyAlignment="1">
      <alignment/>
      <protection/>
    </xf>
    <xf numFmtId="3" fontId="1" fillId="0" borderId="12" xfId="60" applyNumberFormat="1" applyFont="1" applyFill="1" applyBorder="1" applyAlignment="1">
      <alignment/>
      <protection/>
    </xf>
    <xf numFmtId="3" fontId="1" fillId="0" borderId="11" xfId="60" applyNumberFormat="1" applyFont="1" applyFill="1" applyBorder="1" applyAlignment="1">
      <alignment/>
      <protection/>
    </xf>
    <xf numFmtId="3" fontId="0" fillId="0" borderId="10" xfId="58" applyNumberFormat="1" applyFont="1" applyFill="1" applyBorder="1">
      <alignment/>
      <protection/>
    </xf>
    <xf numFmtId="3" fontId="2" fillId="0" borderId="12" xfId="60" applyNumberFormat="1" applyFont="1" applyFill="1" applyBorder="1" applyAlignment="1">
      <alignment/>
      <protection/>
    </xf>
    <xf numFmtId="0" fontId="0" fillId="0" borderId="15" xfId="60" applyFont="1" applyBorder="1" applyAlignment="1">
      <alignment/>
      <protection/>
    </xf>
    <xf numFmtId="3" fontId="2" fillId="0" borderId="20" xfId="60" applyNumberFormat="1" applyFont="1" applyBorder="1" applyAlignment="1">
      <alignment/>
      <protection/>
    </xf>
    <xf numFmtId="3" fontId="10" fillId="0" borderId="13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vertical="center"/>
    </xf>
    <xf numFmtId="0" fontId="1" fillId="0" borderId="15" xfId="61" applyFont="1" applyFill="1" applyBorder="1" applyAlignment="1">
      <alignment horizontal="right"/>
      <protection/>
    </xf>
    <xf numFmtId="1" fontId="1" fillId="0" borderId="15" xfId="61" applyNumberFormat="1" applyFont="1" applyFill="1" applyBorder="1" applyAlignment="1">
      <alignment horizontal="right"/>
      <protection/>
    </xf>
    <xf numFmtId="1" fontId="2" fillId="0" borderId="15" xfId="61" applyNumberFormat="1" applyFont="1" applyFill="1" applyBorder="1" applyAlignment="1">
      <alignment horizontal="right"/>
      <protection/>
    </xf>
    <xf numFmtId="3" fontId="2" fillId="0" borderId="34" xfId="61" applyNumberFormat="1" applyFont="1" applyFill="1" applyBorder="1" applyAlignment="1">
      <alignment horizontal="right"/>
      <protection/>
    </xf>
    <xf numFmtId="0" fontId="2" fillId="0" borderId="15" xfId="61" applyFont="1" applyFill="1" applyBorder="1" applyAlignment="1">
      <alignment horizontal="right"/>
      <protection/>
    </xf>
    <xf numFmtId="3" fontId="4" fillId="0" borderId="17" xfId="61" applyNumberFormat="1" applyFont="1" applyFill="1" applyBorder="1" applyAlignment="1">
      <alignment horizontal="right"/>
      <protection/>
    </xf>
    <xf numFmtId="3" fontId="8" fillId="0" borderId="23" xfId="0" applyNumberFormat="1" applyFont="1" applyFill="1" applyBorder="1" applyAlignment="1">
      <alignment horizontal="right"/>
    </xf>
    <xf numFmtId="9" fontId="1" fillId="0" borderId="15" xfId="61" applyNumberFormat="1" applyFont="1" applyFill="1" applyBorder="1">
      <alignment/>
      <protection/>
    </xf>
    <xf numFmtId="9" fontId="2" fillId="0" borderId="14" xfId="61" applyNumberFormat="1" applyFont="1" applyFill="1" applyBorder="1">
      <alignment/>
      <protection/>
    </xf>
    <xf numFmtId="9" fontId="1" fillId="0" borderId="14" xfId="61" applyNumberFormat="1" applyFont="1" applyFill="1" applyBorder="1">
      <alignment/>
      <protection/>
    </xf>
    <xf numFmtId="9" fontId="2" fillId="0" borderId="15" xfId="61" applyNumberFormat="1" applyFont="1" applyFill="1" applyBorder="1">
      <alignment/>
      <protection/>
    </xf>
    <xf numFmtId="9" fontId="8" fillId="0" borderId="15" xfId="63" applyNumberFormat="1" applyFont="1" applyFill="1" applyBorder="1">
      <alignment/>
      <protection/>
    </xf>
    <xf numFmtId="9" fontId="8" fillId="0" borderId="16" xfId="63" applyNumberFormat="1" applyFont="1" applyFill="1" applyBorder="1">
      <alignment/>
      <protection/>
    </xf>
    <xf numFmtId="9" fontId="8" fillId="0" borderId="10" xfId="63" applyNumberFormat="1" applyFont="1" applyFill="1" applyBorder="1">
      <alignment/>
      <protection/>
    </xf>
    <xf numFmtId="9" fontId="10" fillId="0" borderId="15" xfId="63" applyNumberFormat="1" applyFont="1" applyFill="1" applyBorder="1">
      <alignment/>
      <protection/>
    </xf>
    <xf numFmtId="9" fontId="10" fillId="0" borderId="15" xfId="63" applyNumberFormat="1" applyFont="1" applyFill="1" applyBorder="1">
      <alignment/>
      <protection/>
    </xf>
    <xf numFmtId="9" fontId="1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4" fillId="0" borderId="12" xfId="0" applyNumberFormat="1" applyFont="1" applyBorder="1" applyAlignment="1">
      <alignment/>
    </xf>
    <xf numFmtId="9" fontId="4" fillId="0" borderId="23" xfId="0" applyNumberFormat="1" applyFont="1" applyBorder="1" applyAlignment="1">
      <alignment/>
    </xf>
    <xf numFmtId="9" fontId="1" fillId="0" borderId="14" xfId="0" applyNumberFormat="1" applyFont="1" applyBorder="1" applyAlignment="1">
      <alignment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3" fontId="1" fillId="0" borderId="40" xfId="0" applyNumberFormat="1" applyFont="1" applyFill="1" applyBorder="1" applyAlignment="1">
      <alignment/>
    </xf>
    <xf numFmtId="9" fontId="44" fillId="0" borderId="10" xfId="71" applyNumberFormat="1" applyFont="1" applyFill="1" applyBorder="1" applyAlignment="1">
      <alignment horizontal="right"/>
    </xf>
    <xf numFmtId="3" fontId="2" fillId="0" borderId="25" xfId="60" applyNumberFormat="1" applyFont="1" applyFill="1" applyBorder="1" applyAlignment="1">
      <alignment/>
      <protection/>
    </xf>
    <xf numFmtId="3" fontId="2" fillId="0" borderId="35" xfId="60" applyNumberFormat="1" applyFont="1" applyFill="1" applyBorder="1" applyAlignment="1">
      <alignment/>
      <protection/>
    </xf>
    <xf numFmtId="3" fontId="1" fillId="0" borderId="34" xfId="60" applyNumberFormat="1" applyFont="1" applyFill="1" applyBorder="1" applyAlignment="1">
      <alignment/>
      <protection/>
    </xf>
    <xf numFmtId="3" fontId="2" fillId="0" borderId="12" xfId="60" applyNumberFormat="1" applyFont="1" applyFill="1" applyBorder="1" applyAlignment="1">
      <alignment/>
      <protection/>
    </xf>
    <xf numFmtId="3" fontId="12" fillId="0" borderId="14" xfId="60" applyNumberFormat="1" applyFont="1" applyFill="1" applyBorder="1" applyAlignment="1">
      <alignment/>
      <protection/>
    </xf>
    <xf numFmtId="3" fontId="2" fillId="0" borderId="11" xfId="60" applyNumberFormat="1" applyFont="1" applyFill="1" applyBorder="1" applyAlignment="1">
      <alignment/>
      <protection/>
    </xf>
    <xf numFmtId="3" fontId="1" fillId="0" borderId="12" xfId="60" applyNumberFormat="1" applyFont="1" applyFill="1" applyBorder="1" applyAlignment="1">
      <alignment/>
      <protection/>
    </xf>
    <xf numFmtId="3" fontId="1" fillId="0" borderId="23" xfId="60" applyNumberFormat="1" applyFont="1" applyFill="1" applyBorder="1" applyAlignment="1">
      <alignment/>
      <protection/>
    </xf>
    <xf numFmtId="3" fontId="12" fillId="0" borderId="14" xfId="60" applyNumberFormat="1" applyFont="1" applyFill="1" applyBorder="1" applyAlignment="1">
      <alignment/>
      <protection/>
    </xf>
    <xf numFmtId="3" fontId="2" fillId="0" borderId="23" xfId="60" applyNumberFormat="1" applyFont="1" applyFill="1" applyBorder="1" applyAlignment="1">
      <alignment/>
      <protection/>
    </xf>
    <xf numFmtId="3" fontId="1" fillId="0" borderId="14" xfId="60" applyNumberFormat="1" applyFont="1" applyFill="1" applyBorder="1" applyAlignment="1">
      <alignment/>
      <protection/>
    </xf>
    <xf numFmtId="3" fontId="2" fillId="0" borderId="14" xfId="60" applyNumberFormat="1" applyFont="1" applyFill="1" applyBorder="1" applyAlignment="1">
      <alignment/>
      <protection/>
    </xf>
    <xf numFmtId="3" fontId="1" fillId="0" borderId="15" xfId="60" applyNumberFormat="1" applyFont="1" applyFill="1" applyBorder="1" applyAlignment="1">
      <alignment/>
      <protection/>
    </xf>
    <xf numFmtId="3" fontId="1" fillId="0" borderId="14" xfId="60" applyNumberFormat="1" applyFont="1" applyFill="1" applyBorder="1" applyAlignment="1">
      <alignment/>
      <protection/>
    </xf>
    <xf numFmtId="3" fontId="2" fillId="0" borderId="44" xfId="60" applyNumberFormat="1" applyFont="1" applyFill="1" applyBorder="1" applyAlignment="1">
      <alignment/>
      <protection/>
    </xf>
    <xf numFmtId="0" fontId="2" fillId="0" borderId="20" xfId="60" applyFont="1" applyFill="1" applyBorder="1" applyAlignment="1">
      <alignment/>
      <protection/>
    </xf>
    <xf numFmtId="0" fontId="2" fillId="0" borderId="25" xfId="60" applyFont="1" applyFill="1" applyBorder="1" applyAlignment="1">
      <alignment/>
      <protection/>
    </xf>
    <xf numFmtId="0" fontId="2" fillId="0" borderId="17" xfId="60" applyFont="1" applyFill="1" applyBorder="1" applyAlignment="1">
      <alignment/>
      <protection/>
    </xf>
    <xf numFmtId="3" fontId="1" fillId="0" borderId="36" xfId="60" applyNumberFormat="1" applyFont="1" applyFill="1" applyBorder="1" applyAlignment="1">
      <alignment/>
      <protection/>
    </xf>
    <xf numFmtId="3" fontId="1" fillId="0" borderId="30" xfId="60" applyNumberFormat="1" applyFont="1" applyFill="1" applyBorder="1" applyAlignment="1">
      <alignment/>
      <protection/>
    </xf>
    <xf numFmtId="0" fontId="2" fillId="0" borderId="35" xfId="60" applyFont="1" applyFill="1" applyBorder="1" applyAlignment="1">
      <alignment/>
      <protection/>
    </xf>
    <xf numFmtId="0" fontId="1" fillId="0" borderId="30" xfId="60" applyFont="1" applyFill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18" xfId="60" applyFont="1" applyFill="1" applyBorder="1" applyAlignment="1">
      <alignment/>
      <protection/>
    </xf>
    <xf numFmtId="0" fontId="2" fillId="0" borderId="30" xfId="60" applyFont="1" applyFill="1" applyBorder="1" applyAlignment="1">
      <alignment/>
      <protection/>
    </xf>
    <xf numFmtId="3" fontId="2" fillId="0" borderId="20" xfId="60" applyNumberFormat="1" applyFont="1" applyFill="1" applyBorder="1" applyAlignment="1">
      <alignment/>
      <protection/>
    </xf>
    <xf numFmtId="3" fontId="2" fillId="0" borderId="34" xfId="60" applyNumberFormat="1" applyFont="1" applyFill="1" applyBorder="1" applyAlignment="1">
      <alignment/>
      <protection/>
    </xf>
    <xf numFmtId="9" fontId="2" fillId="0" borderId="11" xfId="60" applyNumberFormat="1" applyFont="1" applyBorder="1" applyAlignment="1">
      <alignment/>
      <protection/>
    </xf>
    <xf numFmtId="9" fontId="2" fillId="0" borderId="14" xfId="60" applyNumberFormat="1" applyFont="1" applyBorder="1" applyAlignment="1">
      <alignment/>
      <protection/>
    </xf>
    <xf numFmtId="9" fontId="1" fillId="0" borderId="38" xfId="60" applyNumberFormat="1" applyFont="1" applyBorder="1" applyAlignment="1">
      <alignment/>
      <protection/>
    </xf>
    <xf numFmtId="9" fontId="1" fillId="0" borderId="31" xfId="60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0" fontId="14" fillId="0" borderId="0" xfId="59" applyFont="1" applyAlignment="1">
      <alignment horizontal="right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2" fontId="1" fillId="0" borderId="0" xfId="61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49" fontId="1" fillId="0" borderId="13" xfId="60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0" applyBorder="1" applyAlignment="1">
      <alignment horizontal="center" vertical="center" wrapText="1"/>
      <protection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3" xfId="60" applyFont="1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3" fontId="1" fillId="0" borderId="13" xfId="60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49" fontId="1" fillId="0" borderId="13" xfId="60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4" fillId="0" borderId="0" xfId="59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0" borderId="13" xfId="59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1" fillId="0" borderId="0" xfId="60" applyFont="1" applyBorder="1" applyAlignment="1">
      <alignment horizontal="center"/>
      <protection/>
    </xf>
    <xf numFmtId="0" fontId="0" fillId="0" borderId="0" xfId="60" applyAlignment="1">
      <alignment/>
      <protection/>
    </xf>
    <xf numFmtId="0" fontId="1" fillId="0" borderId="13" xfId="60" applyFont="1" applyBorder="1" applyAlignment="1">
      <alignment horizontal="center" vertical="center" wrapText="1"/>
      <protection/>
    </xf>
    <xf numFmtId="0" fontId="1" fillId="0" borderId="11" xfId="60" applyFont="1" applyBorder="1" applyAlignment="1">
      <alignment horizontal="center" vertical="center" wrapText="1"/>
      <protection/>
    </xf>
    <xf numFmtId="2" fontId="0" fillId="0" borderId="0" xfId="61" applyNumberFormat="1" applyAlignment="1">
      <alignment/>
      <protection/>
    </xf>
    <xf numFmtId="0" fontId="0" fillId="0" borderId="0" xfId="61" applyAlignment="1">
      <alignment/>
      <protection/>
    </xf>
    <xf numFmtId="0" fontId="1" fillId="0" borderId="0" xfId="61" applyFont="1" applyBorder="1" applyAlignment="1">
      <alignment horizontal="center"/>
      <protection/>
    </xf>
    <xf numFmtId="0" fontId="0" fillId="0" borderId="10" xfId="60" applyFill="1" applyBorder="1" applyAlignment="1">
      <alignment horizontal="center" vertical="center" wrapText="1"/>
      <protection/>
    </xf>
    <xf numFmtId="0" fontId="0" fillId="0" borderId="15" xfId="61" applyFill="1" applyBorder="1" applyAlignment="1">
      <alignment horizont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11" fillId="0" borderId="10" xfId="57" applyFill="1" applyBorder="1" applyAlignment="1">
      <alignment horizontal="center" vertical="center"/>
      <protection/>
    </xf>
    <xf numFmtId="0" fontId="11" fillId="0" borderId="15" xfId="57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63" applyFont="1" applyFill="1" applyAlignment="1">
      <alignment horizontal="center" vertical="center"/>
      <protection/>
    </xf>
    <xf numFmtId="0" fontId="15" fillId="0" borderId="0" xfId="63" applyFont="1" applyFill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0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0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.sz. melléklet javított" xfId="57"/>
    <cellStyle name="Normál_2006évimozgástáblák" xfId="58"/>
    <cellStyle name="Normál_2011müködésifelhalmérlegfebr17" xfId="59"/>
    <cellStyle name="Normál_2012éviköltségvetésjan19este" xfId="60"/>
    <cellStyle name="Normál_2014.évi költségvetés tervezés jan11" xfId="61"/>
    <cellStyle name="Normal_KARSZJ3" xfId="62"/>
    <cellStyle name="Normál_közterület" xfId="63"/>
    <cellStyle name="Normal_KTRSZJ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B25">
      <selection activeCell="A47" sqref="A47:IV47"/>
    </sheetView>
  </sheetViews>
  <sheetFormatPr defaultColWidth="9.00390625" defaultRowHeight="12.75"/>
  <cols>
    <col min="1" max="1" width="58.875" style="120" customWidth="1"/>
    <col min="2" max="5" width="11.375" style="120" customWidth="1"/>
    <col min="6" max="6" width="51.875" style="120" customWidth="1"/>
    <col min="7" max="8" width="12.25390625" style="120" customWidth="1"/>
    <col min="9" max="9" width="11.25390625" style="120" customWidth="1"/>
    <col min="10" max="10" width="11.00390625" style="120" customWidth="1"/>
    <col min="11" max="16384" width="9.125" style="120" customWidth="1"/>
  </cols>
  <sheetData>
    <row r="1" spans="1:6" ht="12.75">
      <c r="A1" s="890" t="s">
        <v>162</v>
      </c>
      <c r="B1" s="891"/>
      <c r="C1" s="891"/>
      <c r="D1" s="891"/>
      <c r="E1" s="891"/>
      <c r="F1" s="891"/>
    </row>
    <row r="2" spans="1:6" ht="12.75">
      <c r="A2" s="890" t="s">
        <v>163</v>
      </c>
      <c r="B2" s="891"/>
      <c r="C2" s="891"/>
      <c r="D2" s="891"/>
      <c r="E2" s="891"/>
      <c r="F2" s="891"/>
    </row>
    <row r="3" spans="1:10" ht="12.75" customHeight="1">
      <c r="A3" s="247"/>
      <c r="B3" s="247"/>
      <c r="C3" s="247"/>
      <c r="D3" s="247"/>
      <c r="E3" s="247"/>
      <c r="F3" s="247"/>
      <c r="G3" s="386"/>
      <c r="H3" s="409"/>
      <c r="I3" s="409"/>
      <c r="J3" s="870" t="s">
        <v>571</v>
      </c>
    </row>
    <row r="4" spans="1:10" ht="12.75" customHeight="1">
      <c r="A4" s="892" t="s">
        <v>465</v>
      </c>
      <c r="B4" s="888" t="s">
        <v>91</v>
      </c>
      <c r="C4" s="888" t="s">
        <v>156</v>
      </c>
      <c r="D4" s="888" t="s">
        <v>534</v>
      </c>
      <c r="E4" s="888" t="s">
        <v>305</v>
      </c>
      <c r="F4" s="892" t="s">
        <v>466</v>
      </c>
      <c r="G4" s="888" t="s">
        <v>91</v>
      </c>
      <c r="H4" s="888" t="s">
        <v>156</v>
      </c>
      <c r="I4" s="888" t="s">
        <v>534</v>
      </c>
      <c r="J4" s="888" t="s">
        <v>21</v>
      </c>
    </row>
    <row r="5" spans="1:10" ht="24.75" customHeight="1" thickBot="1">
      <c r="A5" s="893"/>
      <c r="B5" s="889"/>
      <c r="C5" s="889"/>
      <c r="D5" s="889"/>
      <c r="E5" s="889"/>
      <c r="F5" s="893"/>
      <c r="G5" s="889"/>
      <c r="H5" s="889"/>
      <c r="I5" s="889"/>
      <c r="J5" s="889"/>
    </row>
    <row r="6" spans="1:10" s="181" customFormat="1" ht="12.75" thickTop="1">
      <c r="A6" s="201"/>
      <c r="B6" s="261"/>
      <c r="C6" s="261"/>
      <c r="D6" s="261"/>
      <c r="E6" s="261"/>
      <c r="F6" s="204" t="s">
        <v>467</v>
      </c>
      <c r="G6" s="202">
        <f>SUM('1c.mell '!C155)</f>
        <v>2978279</v>
      </c>
      <c r="H6" s="202">
        <f>SUM('1c.mell '!D155)</f>
        <v>3074697</v>
      </c>
      <c r="I6" s="202">
        <f>SUM('1c.mell '!E155)</f>
        <v>3138012</v>
      </c>
      <c r="J6" s="202">
        <f>SUM('1c.mell '!F155)</f>
        <v>2162652</v>
      </c>
    </row>
    <row r="7" spans="1:10" s="181" customFormat="1" ht="12">
      <c r="A7" s="338" t="s">
        <v>333</v>
      </c>
      <c r="B7" s="190">
        <f>SUM('1b.mell '!C235)</f>
        <v>1475835</v>
      </c>
      <c r="C7" s="190">
        <f>SUM('1b.mell '!D235)</f>
        <v>1605779</v>
      </c>
      <c r="D7" s="190">
        <f>SUM('1b.mell '!E235)</f>
        <v>1656829</v>
      </c>
      <c r="E7" s="190">
        <f>SUM('1b.mell '!F235)</f>
        <v>1357183</v>
      </c>
      <c r="F7" s="205" t="s">
        <v>535</v>
      </c>
      <c r="G7" s="202">
        <f>SUM('1c.mell '!C156)</f>
        <v>836444</v>
      </c>
      <c r="H7" s="202">
        <f>SUM('1c.mell '!D156)</f>
        <v>877164</v>
      </c>
      <c r="I7" s="202">
        <f>SUM('1c.mell '!E156)</f>
        <v>889618</v>
      </c>
      <c r="J7" s="202">
        <f>SUM('1c.mell '!F156)</f>
        <v>621740</v>
      </c>
    </row>
    <row r="8" spans="1:10" s="181" customFormat="1" ht="12">
      <c r="A8" s="338" t="s">
        <v>339</v>
      </c>
      <c r="B8" s="190"/>
      <c r="C8" s="190"/>
      <c r="D8" s="190">
        <f>SUM('1b.mell '!E17)</f>
        <v>466</v>
      </c>
      <c r="E8" s="190">
        <f>SUM('1b.mell '!F17)</f>
        <v>466</v>
      </c>
      <c r="F8" s="189" t="s">
        <v>468</v>
      </c>
      <c r="G8" s="202">
        <f>SUM('1c.mell '!C157)</f>
        <v>5156184</v>
      </c>
      <c r="H8" s="202">
        <f>SUM('1c.mell '!D157)</f>
        <v>5765120</v>
      </c>
      <c r="I8" s="202">
        <f>SUM('1c.mell '!E157)</f>
        <v>5806291</v>
      </c>
      <c r="J8" s="202">
        <f>SUM('1c.mell '!F157)</f>
        <v>3757330</v>
      </c>
    </row>
    <row r="9" spans="1:10" s="181" customFormat="1" ht="12.75" thickBot="1">
      <c r="A9" s="339" t="s">
        <v>407</v>
      </c>
      <c r="B9" s="347"/>
      <c r="C9" s="347">
        <f>SUM('1b.mell '!D237)</f>
        <v>24211</v>
      </c>
      <c r="D9" s="347">
        <f>SUM('1b.mell '!E237)</f>
        <v>32686</v>
      </c>
      <c r="E9" s="347">
        <f>SUM('1b.mell '!F237)</f>
        <v>51981</v>
      </c>
      <c r="F9" s="189" t="s">
        <v>167</v>
      </c>
      <c r="G9" s="202">
        <f>SUM('1c.mell '!C158)</f>
        <v>185205</v>
      </c>
      <c r="H9" s="202">
        <f>SUM('1c.mell '!D158)</f>
        <v>277285</v>
      </c>
      <c r="I9" s="202">
        <f>SUM('1c.mell '!E158)</f>
        <v>311677</v>
      </c>
      <c r="J9" s="202">
        <f>SUM('1c.mell '!F158)</f>
        <v>214299</v>
      </c>
    </row>
    <row r="10" spans="1:10" s="181" customFormat="1" ht="12.75" thickBot="1">
      <c r="A10" s="340" t="s">
        <v>341</v>
      </c>
      <c r="B10" s="348">
        <f>SUM(B7:B9)</f>
        <v>1475835</v>
      </c>
      <c r="C10" s="348">
        <f>SUM(C7:C9)</f>
        <v>1629990</v>
      </c>
      <c r="D10" s="348">
        <f>SUM(D7:D9)</f>
        <v>1689981</v>
      </c>
      <c r="E10" s="348">
        <f>SUM(E7:E9)</f>
        <v>1409630</v>
      </c>
      <c r="F10" s="189" t="s">
        <v>166</v>
      </c>
      <c r="G10" s="202">
        <f>SUM('1c.mell '!C159)</f>
        <v>1199925</v>
      </c>
      <c r="H10" s="202">
        <f>SUM('1c.mell '!D159)</f>
        <v>1381209</v>
      </c>
      <c r="I10" s="202">
        <f>SUM('1c.mell '!E159)</f>
        <v>1440355</v>
      </c>
      <c r="J10" s="202">
        <f>SUM('1c.mell '!F159)</f>
        <v>751487</v>
      </c>
    </row>
    <row r="11" spans="1:10" s="181" customFormat="1" ht="12">
      <c r="A11" s="255" t="s">
        <v>342</v>
      </c>
      <c r="B11" s="202">
        <f>SUM('1b.mell '!C239)</f>
        <v>3100000</v>
      </c>
      <c r="C11" s="202">
        <f>SUM('1b.mell '!D239)</f>
        <v>3100000</v>
      </c>
      <c r="D11" s="202">
        <f>SUM('1b.mell '!E239)</f>
        <v>3100000</v>
      </c>
      <c r="E11" s="202">
        <f>SUM('1b.mell '!F239)</f>
        <v>2945119</v>
      </c>
      <c r="F11" s="189"/>
      <c r="G11" s="190"/>
      <c r="H11" s="190"/>
      <c r="I11" s="190"/>
      <c r="J11" s="190"/>
    </row>
    <row r="12" spans="1:10" s="181" customFormat="1" ht="12">
      <c r="A12" s="255" t="s">
        <v>343</v>
      </c>
      <c r="B12" s="202">
        <f>SUM('1b.mell '!C240)</f>
        <v>3597165</v>
      </c>
      <c r="C12" s="202">
        <f>SUM('1b.mell '!D240)</f>
        <v>3703165</v>
      </c>
      <c r="D12" s="202">
        <f>SUM('1b.mell '!E240)</f>
        <v>3703165</v>
      </c>
      <c r="E12" s="202">
        <f>SUM('1b.mell '!F240)</f>
        <v>1796607</v>
      </c>
      <c r="F12" s="189"/>
      <c r="G12" s="190"/>
      <c r="H12" s="190"/>
      <c r="I12" s="190"/>
      <c r="J12" s="190"/>
    </row>
    <row r="13" spans="1:10" s="181" customFormat="1" ht="12.75" thickBot="1">
      <c r="A13" s="339" t="s">
        <v>389</v>
      </c>
      <c r="B13" s="202">
        <f>SUM('1b.mell '!C241)</f>
        <v>494368</v>
      </c>
      <c r="C13" s="202">
        <f>SUM('1b.mell '!D241)</f>
        <v>494518</v>
      </c>
      <c r="D13" s="202">
        <f>SUM('1b.mell '!E241)</f>
        <v>494518</v>
      </c>
      <c r="E13" s="202">
        <f>SUM('1b.mell '!F241)</f>
        <v>361300</v>
      </c>
      <c r="F13" s="189"/>
      <c r="G13" s="190"/>
      <c r="H13" s="190"/>
      <c r="I13" s="190"/>
      <c r="J13" s="190"/>
    </row>
    <row r="14" spans="1:10" s="181" customFormat="1" ht="13.5" thickBot="1">
      <c r="A14" s="341" t="s">
        <v>351</v>
      </c>
      <c r="B14" s="348">
        <f>SUM(B11:B13)</f>
        <v>7191533</v>
      </c>
      <c r="C14" s="348">
        <f>SUM(C11:C13)</f>
        <v>7297683</v>
      </c>
      <c r="D14" s="348">
        <f>SUM(D11:D13)</f>
        <v>7297683</v>
      </c>
      <c r="E14" s="348">
        <f>SUM(E11:E13)</f>
        <v>5103026</v>
      </c>
      <c r="F14" s="193"/>
      <c r="G14" s="194"/>
      <c r="H14" s="194"/>
      <c r="I14" s="194"/>
      <c r="J14" s="194"/>
    </row>
    <row r="15" spans="1:10" s="181" customFormat="1" ht="12">
      <c r="A15" s="255" t="s">
        <v>352</v>
      </c>
      <c r="B15" s="202">
        <f>SUM('1b.mell '!C243)</f>
        <v>1394459</v>
      </c>
      <c r="C15" s="202">
        <f>SUM('1b.mell '!D243)</f>
        <v>1394459</v>
      </c>
      <c r="D15" s="202">
        <f>SUM('1b.mell '!E243)</f>
        <v>1395218</v>
      </c>
      <c r="E15" s="202">
        <f>SUM('1b.mell '!F243)</f>
        <v>973897</v>
      </c>
      <c r="F15" s="193"/>
      <c r="G15" s="194"/>
      <c r="H15" s="194"/>
      <c r="I15" s="194"/>
      <c r="J15" s="194"/>
    </row>
    <row r="16" spans="1:10" s="181" customFormat="1" ht="12">
      <c r="A16" s="338" t="s">
        <v>353</v>
      </c>
      <c r="B16" s="202">
        <f>SUM('1b.mell '!C244)</f>
        <v>242925</v>
      </c>
      <c r="C16" s="202">
        <f>SUM('1b.mell '!D244)</f>
        <v>242925</v>
      </c>
      <c r="D16" s="202">
        <f>SUM('1b.mell '!E244)</f>
        <v>247925</v>
      </c>
      <c r="E16" s="202">
        <f>SUM('1b.mell '!F244)</f>
        <v>215994</v>
      </c>
      <c r="F16" s="193"/>
      <c r="G16" s="194"/>
      <c r="H16" s="194"/>
      <c r="I16" s="194"/>
      <c r="J16" s="194"/>
    </row>
    <row r="17" spans="1:10" s="181" customFormat="1" ht="12">
      <c r="A17" s="338" t="s">
        <v>148</v>
      </c>
      <c r="B17" s="202"/>
      <c r="C17" s="202"/>
      <c r="D17" s="202">
        <f>SUM('1b.mell '!E245)</f>
        <v>40000</v>
      </c>
      <c r="E17" s="202">
        <f>SUM('1b.mell '!F245)</f>
        <v>40000</v>
      </c>
      <c r="F17" s="193"/>
      <c r="G17" s="194"/>
      <c r="H17" s="194"/>
      <c r="I17" s="194"/>
      <c r="J17" s="194"/>
    </row>
    <row r="18" spans="1:10" s="181" customFormat="1" ht="12">
      <c r="A18" s="338" t="s">
        <v>357</v>
      </c>
      <c r="B18" s="202">
        <f>SUM('1b.mell '!C246)</f>
        <v>216797</v>
      </c>
      <c r="C18" s="202">
        <f>SUM('1b.mell '!D246)</f>
        <v>223113</v>
      </c>
      <c r="D18" s="202">
        <f>SUM('1b.mell '!E246)</f>
        <v>222263</v>
      </c>
      <c r="E18" s="202">
        <f>SUM('1b.mell '!F246)</f>
        <v>166664</v>
      </c>
      <c r="F18" s="193"/>
      <c r="G18" s="194"/>
      <c r="H18" s="194"/>
      <c r="I18" s="194"/>
      <c r="J18" s="194"/>
    </row>
    <row r="19" spans="1:10" s="181" customFormat="1" ht="12">
      <c r="A19" s="338" t="s">
        <v>358</v>
      </c>
      <c r="B19" s="202">
        <f>SUM('1b.mell '!C247)</f>
        <v>1328238</v>
      </c>
      <c r="C19" s="202">
        <f>SUM('1b.mell '!D247)</f>
        <v>1328676</v>
      </c>
      <c r="D19" s="202">
        <f>SUM('1b.mell '!E247)</f>
        <v>484655</v>
      </c>
      <c r="E19" s="202">
        <f>SUM('1b.mell '!F247)</f>
        <v>362553</v>
      </c>
      <c r="F19" s="185"/>
      <c r="G19" s="186"/>
      <c r="H19" s="186"/>
      <c r="I19" s="186"/>
      <c r="J19" s="186"/>
    </row>
    <row r="20" spans="1:10" s="181" customFormat="1" ht="12">
      <c r="A20" s="255" t="s">
        <v>359</v>
      </c>
      <c r="B20" s="202">
        <f>SUM('1b.mell '!C248)</f>
        <v>0</v>
      </c>
      <c r="C20" s="202">
        <f>SUM('1b.mell '!D248)</f>
        <v>0</v>
      </c>
      <c r="D20" s="202">
        <f>SUM('1b.mell '!E248)</f>
        <v>0</v>
      </c>
      <c r="E20" s="202">
        <f>SUM('1b.mell '!F248)</f>
        <v>8116</v>
      </c>
      <c r="F20" s="182"/>
      <c r="G20" s="187"/>
      <c r="H20" s="187"/>
      <c r="I20" s="187"/>
      <c r="J20" s="187"/>
    </row>
    <row r="21" spans="1:10" s="181" customFormat="1" ht="12">
      <c r="A21" s="255" t="s">
        <v>360</v>
      </c>
      <c r="B21" s="202">
        <f>SUM('1b.mell '!C249)</f>
        <v>40400</v>
      </c>
      <c r="C21" s="202">
        <f>SUM('1b.mell '!D249)</f>
        <v>40522</v>
      </c>
      <c r="D21" s="202">
        <f>SUM('1b.mell '!E249)</f>
        <v>40460</v>
      </c>
      <c r="E21" s="202">
        <f>SUM('1b.mell '!F249)</f>
        <v>40476</v>
      </c>
      <c r="F21" s="182"/>
      <c r="G21" s="187"/>
      <c r="H21" s="187"/>
      <c r="I21" s="187"/>
      <c r="J21" s="187"/>
    </row>
    <row r="22" spans="1:10" s="181" customFormat="1" ht="12.75" thickBot="1">
      <c r="A22" s="339" t="s">
        <v>361</v>
      </c>
      <c r="B22" s="202">
        <f>SUM('1b.mell '!C250)</f>
        <v>15021</v>
      </c>
      <c r="C22" s="202">
        <f>SUM('1b.mell '!D250)</f>
        <v>37000</v>
      </c>
      <c r="D22" s="202">
        <f>SUM('1b.mell '!E250)</f>
        <v>179312</v>
      </c>
      <c r="E22" s="202">
        <f>SUM('1b.mell '!F250)</f>
        <v>179099</v>
      </c>
      <c r="F22" s="182"/>
      <c r="G22" s="187"/>
      <c r="H22" s="187"/>
      <c r="I22" s="187"/>
      <c r="J22" s="187"/>
    </row>
    <row r="23" spans="1:10" s="181" customFormat="1" ht="13.5" thickBot="1">
      <c r="A23" s="341" t="s">
        <v>533</v>
      </c>
      <c r="B23" s="348">
        <f>SUM(B15:B22)</f>
        <v>3237840</v>
      </c>
      <c r="C23" s="348">
        <f>SUM(C15:C22)</f>
        <v>3266695</v>
      </c>
      <c r="D23" s="348">
        <f>SUM(D15:D22)</f>
        <v>2609833</v>
      </c>
      <c r="E23" s="348">
        <f>SUM(E15:E22)</f>
        <v>1986799</v>
      </c>
      <c r="F23" s="182"/>
      <c r="G23" s="187"/>
      <c r="H23" s="187"/>
      <c r="I23" s="187"/>
      <c r="J23" s="187"/>
    </row>
    <row r="24" spans="1:10" s="181" customFormat="1" ht="12.75" thickBot="1">
      <c r="A24" s="342" t="s">
        <v>362</v>
      </c>
      <c r="B24" s="349">
        <f>SUM('1b.mell '!C252)</f>
        <v>0</v>
      </c>
      <c r="C24" s="349">
        <f>SUM('1b.mell '!D252)</f>
        <v>1500</v>
      </c>
      <c r="D24" s="349">
        <f>SUM('1b.mell '!E252)</f>
        <v>1500</v>
      </c>
      <c r="E24" s="349">
        <f>SUM('1b.mell '!F252)</f>
        <v>1500</v>
      </c>
      <c r="F24" s="182"/>
      <c r="G24" s="187"/>
      <c r="H24" s="187"/>
      <c r="I24" s="187"/>
      <c r="J24" s="187"/>
    </row>
    <row r="25" spans="1:10" s="181" customFormat="1" ht="13.5" thickBot="1">
      <c r="A25" s="343" t="s">
        <v>363</v>
      </c>
      <c r="B25" s="357">
        <f>SUM(B24)</f>
        <v>0</v>
      </c>
      <c r="C25" s="357">
        <f>SUM(C24)</f>
        <v>1500</v>
      </c>
      <c r="D25" s="357">
        <f>SUM(D24)</f>
        <v>1500</v>
      </c>
      <c r="E25" s="357">
        <f>SUM(E24)</f>
        <v>1500</v>
      </c>
      <c r="F25" s="183"/>
      <c r="G25" s="188"/>
      <c r="H25" s="188"/>
      <c r="I25" s="188"/>
      <c r="J25" s="188"/>
    </row>
    <row r="26" spans="1:10" s="181" customFormat="1" ht="17.25" thickBot="1" thickTop="1">
      <c r="A26" s="344" t="s">
        <v>107</v>
      </c>
      <c r="B26" s="283">
        <f>SUM(B25,B23,B14,B10)</f>
        <v>11905208</v>
      </c>
      <c r="C26" s="283">
        <f>SUM(C25,C23,C14,C10)</f>
        <v>12195868</v>
      </c>
      <c r="D26" s="283">
        <f>SUM(D25,D23,D14,D10)</f>
        <v>11598997</v>
      </c>
      <c r="E26" s="283">
        <f>SUM(E25,E23,E14,E10)</f>
        <v>8500955</v>
      </c>
      <c r="F26" s="211" t="s">
        <v>99</v>
      </c>
      <c r="G26" s="283">
        <f>SUM(G6:G10)</f>
        <v>10356037</v>
      </c>
      <c r="H26" s="283">
        <f>SUM(H6:H10)</f>
        <v>11375475</v>
      </c>
      <c r="I26" s="283">
        <f>SUM(I6:I10)</f>
        <v>11585953</v>
      </c>
      <c r="J26" s="283">
        <f>SUM(J6:J10)</f>
        <v>7507508</v>
      </c>
    </row>
    <row r="27" spans="1:10" s="181" customFormat="1" ht="12.75" thickTop="1">
      <c r="A27" s="255" t="s">
        <v>364</v>
      </c>
      <c r="B27" s="195"/>
      <c r="C27" s="202">
        <f>SUM('1b.mell '!D255)</f>
        <v>305792</v>
      </c>
      <c r="D27" s="202">
        <f>SUM('1b.mell '!E255)</f>
        <v>305792</v>
      </c>
      <c r="E27" s="202">
        <f>SUM('1b.mell '!F255)</f>
        <v>312396</v>
      </c>
      <c r="F27" s="182"/>
      <c r="G27" s="366"/>
      <c r="H27" s="366"/>
      <c r="I27" s="366"/>
      <c r="J27" s="366"/>
    </row>
    <row r="28" spans="1:10" s="181" customFormat="1" ht="12">
      <c r="A28" s="338" t="s">
        <v>365</v>
      </c>
      <c r="B28" s="190">
        <f>SUM('1b.mell '!C256)</f>
        <v>2395920</v>
      </c>
      <c r="C28" s="190">
        <f>SUM('1b.mell '!D256)</f>
        <v>2395920</v>
      </c>
      <c r="D28" s="190">
        <f>SUM('1b.mell '!E256)</f>
        <v>2395920</v>
      </c>
      <c r="E28" s="190">
        <f>SUM('1b.mell '!F256)</f>
        <v>1005302</v>
      </c>
      <c r="F28" s="184" t="s">
        <v>392</v>
      </c>
      <c r="G28" s="369">
        <f>SUM('1c.mell '!C162)</f>
        <v>938266</v>
      </c>
      <c r="H28" s="369">
        <f>SUM('1c.mell '!D162)</f>
        <v>1009422</v>
      </c>
      <c r="I28" s="369">
        <f>SUM('1c.mell '!E162)</f>
        <v>1052814</v>
      </c>
      <c r="J28" s="369">
        <f>SUM('1c.mell '!F162)</f>
        <v>125471</v>
      </c>
    </row>
    <row r="29" spans="1:10" s="181" customFormat="1" ht="12">
      <c r="A29" s="338" t="s">
        <v>366</v>
      </c>
      <c r="B29" s="190">
        <f>SUM('1b.mell '!C257)</f>
        <v>1701355</v>
      </c>
      <c r="C29" s="190">
        <f>SUM('1b.mell '!D257)</f>
        <v>1701355</v>
      </c>
      <c r="D29" s="190">
        <f>SUM('1b.mell '!E257)</f>
        <v>1701355</v>
      </c>
      <c r="E29" s="190">
        <f>SUM('1b.mell '!F257)</f>
        <v>109101</v>
      </c>
      <c r="F29" s="350" t="s">
        <v>393</v>
      </c>
      <c r="G29" s="369">
        <f>SUM('1c.mell '!C163)</f>
        <v>5406701</v>
      </c>
      <c r="H29" s="369">
        <f>SUM('1c.mell '!D163)</f>
        <v>6021827</v>
      </c>
      <c r="I29" s="369">
        <f>SUM('1c.mell '!E163)</f>
        <v>5029547</v>
      </c>
      <c r="J29" s="369">
        <f>SUM('1c.mell '!F163)</f>
        <v>1364998</v>
      </c>
    </row>
    <row r="30" spans="1:10" s="181" customFormat="1" ht="12.75" thickBot="1">
      <c r="A30" s="346" t="s">
        <v>406</v>
      </c>
      <c r="B30" s="359"/>
      <c r="C30" s="359">
        <f>SUM('1b.mell '!D258)</f>
        <v>16526</v>
      </c>
      <c r="D30" s="359">
        <f>SUM('1b.mell '!E258)</f>
        <v>16526</v>
      </c>
      <c r="E30" s="359">
        <f>SUM('1b.mell '!F258)</f>
        <v>18062</v>
      </c>
      <c r="F30" s="184" t="s">
        <v>469</v>
      </c>
      <c r="G30" s="369">
        <f>SUM('1c.mell '!C164)</f>
        <v>739000</v>
      </c>
      <c r="H30" s="369">
        <f>SUM('1c.mell '!D164)</f>
        <v>1225152</v>
      </c>
      <c r="I30" s="369">
        <f>SUM('1c.mell '!E164)</f>
        <v>1218207</v>
      </c>
      <c r="J30" s="369">
        <f>SUM('1c.mell '!F164)</f>
        <v>632015</v>
      </c>
    </row>
    <row r="31" spans="1:10" s="181" customFormat="1" ht="13.5" thickBot="1">
      <c r="A31" s="341" t="s">
        <v>368</v>
      </c>
      <c r="B31" s="348">
        <f>SUM(B28:B29)</f>
        <v>4097275</v>
      </c>
      <c r="C31" s="348">
        <f>SUM(C27:C30)</f>
        <v>4419593</v>
      </c>
      <c r="D31" s="348">
        <f>SUM(D27:D30)</f>
        <v>4419593</v>
      </c>
      <c r="E31" s="348">
        <f>SUM(E27:E30)</f>
        <v>1444861</v>
      </c>
      <c r="F31" s="185"/>
      <c r="G31" s="186"/>
      <c r="H31" s="186"/>
      <c r="I31" s="186"/>
      <c r="J31" s="186"/>
    </row>
    <row r="32" spans="1:10" s="181" customFormat="1" ht="12">
      <c r="A32" s="255" t="s">
        <v>369</v>
      </c>
      <c r="B32" s="355">
        <f>SUM('1b.mell '!C260)</f>
        <v>880000</v>
      </c>
      <c r="C32" s="355">
        <f>SUM('1b.mell '!D260)</f>
        <v>880000</v>
      </c>
      <c r="D32" s="355">
        <f>SUM('1b.mell '!E260)</f>
        <v>880000</v>
      </c>
      <c r="E32" s="355">
        <f>SUM('1b.mell '!F260)</f>
        <v>368100</v>
      </c>
      <c r="F32" s="182"/>
      <c r="G32" s="187"/>
      <c r="H32" s="187"/>
      <c r="I32" s="187"/>
      <c r="J32" s="187"/>
    </row>
    <row r="33" spans="1:10" s="181" customFormat="1" ht="12.75" thickBot="1">
      <c r="A33" s="339" t="s">
        <v>384</v>
      </c>
      <c r="B33" s="347"/>
      <c r="C33" s="347">
        <f>SUM('1b.mell '!D261)</f>
        <v>1500</v>
      </c>
      <c r="D33" s="347">
        <f>SUM('1b.mell '!E261)</f>
        <v>1500</v>
      </c>
      <c r="E33" s="347">
        <f>SUM('1b.mell '!F261)</f>
        <v>1500</v>
      </c>
      <c r="F33" s="182"/>
      <c r="G33" s="187"/>
      <c r="H33" s="187"/>
      <c r="I33" s="187"/>
      <c r="J33" s="187"/>
    </row>
    <row r="34" spans="1:10" s="181" customFormat="1" ht="13.5" thickBot="1">
      <c r="A34" s="341" t="s">
        <v>373</v>
      </c>
      <c r="B34" s="348">
        <f>SUM(B32:B33)</f>
        <v>880000</v>
      </c>
      <c r="C34" s="348">
        <f>SUM(C32:C33)</f>
        <v>881500</v>
      </c>
      <c r="D34" s="348">
        <f>SUM(D32:D33)</f>
        <v>881500</v>
      </c>
      <c r="E34" s="348">
        <f>SUM(E32:E33)</f>
        <v>369600</v>
      </c>
      <c r="F34" s="370"/>
      <c r="G34" s="358"/>
      <c r="H34" s="358"/>
      <c r="I34" s="358"/>
      <c r="J34" s="358"/>
    </row>
    <row r="35" spans="1:10" s="181" customFormat="1" ht="12.75" customHeight="1">
      <c r="A35" s="345" t="s">
        <v>374</v>
      </c>
      <c r="B35" s="355">
        <f>SUM('1b.mell '!C263)</f>
        <v>65000</v>
      </c>
      <c r="C35" s="355">
        <f>SUM('1b.mell '!D263)</f>
        <v>65000</v>
      </c>
      <c r="D35" s="355">
        <f>SUM('1b.mell '!E263)</f>
        <v>65000</v>
      </c>
      <c r="E35" s="355">
        <f>SUM('1b.mell '!F263)</f>
        <v>28305</v>
      </c>
      <c r="F35" s="371"/>
      <c r="G35" s="187"/>
      <c r="H35" s="187"/>
      <c r="I35" s="187"/>
      <c r="J35" s="187"/>
    </row>
    <row r="36" spans="1:10" s="181" customFormat="1" ht="12.75" customHeight="1" thickBot="1">
      <c r="A36" s="346" t="s">
        <v>375</v>
      </c>
      <c r="B36" s="347">
        <f>SUM('1b.mell '!C264)</f>
        <v>2955</v>
      </c>
      <c r="C36" s="347">
        <f>SUM('1b.mell '!D264)</f>
        <v>2955</v>
      </c>
      <c r="D36" s="347">
        <f>SUM('1b.mell '!E264+'1b.mell '!E265)</f>
        <v>4058</v>
      </c>
      <c r="E36" s="347">
        <f>SUM('1b.mell '!F264+'1b.mell '!F265)</f>
        <v>4058</v>
      </c>
      <c r="F36" s="371"/>
      <c r="G36" s="278"/>
      <c r="H36" s="278"/>
      <c r="I36" s="278"/>
      <c r="J36" s="278"/>
    </row>
    <row r="37" spans="1:10" s="181" customFormat="1" ht="13.5" thickBot="1">
      <c r="A37" s="343" t="s">
        <v>376</v>
      </c>
      <c r="B37" s="357">
        <f>SUM(B35:B36)</f>
        <v>67955</v>
      </c>
      <c r="C37" s="357">
        <f>SUM(C35:C36)</f>
        <v>67955</v>
      </c>
      <c r="D37" s="357">
        <f>SUM(D35:D36)</f>
        <v>69058</v>
      </c>
      <c r="E37" s="357">
        <f>SUM(E35:E36)</f>
        <v>32363</v>
      </c>
      <c r="F37" s="372"/>
      <c r="G37" s="196"/>
      <c r="H37" s="196"/>
      <c r="I37" s="196"/>
      <c r="J37" s="196"/>
    </row>
    <row r="38" spans="1:10" s="181" customFormat="1" ht="20.25" customHeight="1" thickBot="1" thickTop="1">
      <c r="A38" s="356" t="s">
        <v>108</v>
      </c>
      <c r="B38" s="210">
        <f>SUM(B37,B34,B31)</f>
        <v>5045230</v>
      </c>
      <c r="C38" s="210">
        <f>SUM(C37,C34,C31)</f>
        <v>5369048</v>
      </c>
      <c r="D38" s="210">
        <f>SUM(D37,D34,D31)</f>
        <v>5370151</v>
      </c>
      <c r="E38" s="210">
        <f>SUM(E37,E34,E31)</f>
        <v>1846824</v>
      </c>
      <c r="F38" s="213" t="s">
        <v>106</v>
      </c>
      <c r="G38" s="210">
        <f>SUM(G28:G37)</f>
        <v>7083967</v>
      </c>
      <c r="H38" s="210">
        <f>SUM(H28:H37)</f>
        <v>8256401</v>
      </c>
      <c r="I38" s="210">
        <f>SUM(I28:I37)</f>
        <v>7300568</v>
      </c>
      <c r="J38" s="210">
        <f>SUM(J28:J37)</f>
        <v>2122484</v>
      </c>
    </row>
    <row r="39" spans="1:10" s="181" customFormat="1" ht="12.75" customHeight="1" thickTop="1">
      <c r="A39" s="255" t="s">
        <v>377</v>
      </c>
      <c r="B39" s="214"/>
      <c r="C39" s="408">
        <f>SUM('1b.mell '!D268)</f>
        <v>1425676</v>
      </c>
      <c r="D39" s="408">
        <f>SUM('1b.mell '!E268)</f>
        <v>1336363</v>
      </c>
      <c r="E39" s="408">
        <f>SUM('1b.mell '!F268)</f>
        <v>1336363</v>
      </c>
      <c r="F39" s="378"/>
      <c r="G39" s="214"/>
      <c r="H39" s="214"/>
      <c r="I39" s="214"/>
      <c r="J39" s="214"/>
    </row>
    <row r="40" spans="1:10" s="181" customFormat="1" ht="12.75" customHeight="1" thickBot="1">
      <c r="A40" s="373" t="s">
        <v>328</v>
      </c>
      <c r="B40" s="374">
        <f>SUM('1b.mell '!C269)</f>
        <v>5454190</v>
      </c>
      <c r="C40" s="374">
        <f>SUM('1b.mell '!D269)</f>
        <v>5546559</v>
      </c>
      <c r="D40" s="374">
        <f>SUM('1b.mell '!E269)</f>
        <v>5596960</v>
      </c>
      <c r="E40" s="374">
        <f>SUM('1b.mell '!F269)</f>
        <v>3719397</v>
      </c>
      <c r="F40" s="368" t="s">
        <v>388</v>
      </c>
      <c r="G40" s="379">
        <f>SUM('1c.mell '!C169)</f>
        <v>5454190</v>
      </c>
      <c r="H40" s="379">
        <f>SUM('1c.mell '!D169)</f>
        <v>5546559</v>
      </c>
      <c r="I40" s="379">
        <f>SUM('1c.mell '!E169)</f>
        <v>5596960</v>
      </c>
      <c r="J40" s="379">
        <f>SUM('1c.mell '!F169)</f>
        <v>3681225</v>
      </c>
    </row>
    <row r="41" spans="1:10" s="181" customFormat="1" ht="15.75" thickBot="1" thickTop="1">
      <c r="A41" s="209" t="s">
        <v>100</v>
      </c>
      <c r="B41" s="192">
        <f>SUM(B40)</f>
        <v>5454190</v>
      </c>
      <c r="C41" s="192">
        <f>SUM(C39:C40)</f>
        <v>6972235</v>
      </c>
      <c r="D41" s="192">
        <f>SUM(D39:D40)</f>
        <v>6933323</v>
      </c>
      <c r="E41" s="192">
        <f>SUM(E39:E40)</f>
        <v>5055760</v>
      </c>
      <c r="F41" s="209" t="s">
        <v>101</v>
      </c>
      <c r="G41" s="283">
        <f>SUM(G40)</f>
        <v>5454190</v>
      </c>
      <c r="H41" s="283">
        <f>SUM(H40)</f>
        <v>5546559</v>
      </c>
      <c r="I41" s="283">
        <f>SUM(I40)</f>
        <v>5596960</v>
      </c>
      <c r="J41" s="283">
        <f>SUM(J40)</f>
        <v>3681225</v>
      </c>
    </row>
    <row r="42" spans="1:10" s="181" customFormat="1" ht="12.75" thickTop="1">
      <c r="A42" s="255" t="s">
        <v>378</v>
      </c>
      <c r="B42" s="202">
        <f>SUM('1b.mell '!C271)</f>
        <v>420000</v>
      </c>
      <c r="C42" s="202">
        <f>SUM('1b.mell '!D271)</f>
        <v>420000</v>
      </c>
      <c r="D42" s="202">
        <f>SUM('1b.mell '!E271)</f>
        <v>420000</v>
      </c>
      <c r="E42" s="202">
        <f>SUM('1b.mell '!F271)</f>
        <v>420000</v>
      </c>
      <c r="F42" s="350" t="s">
        <v>387</v>
      </c>
      <c r="G42" s="202">
        <f>SUM('1c.mell '!C171)</f>
        <v>14063</v>
      </c>
      <c r="H42" s="202">
        <f>SUM('1c.mell '!D171)</f>
        <v>319247</v>
      </c>
      <c r="I42" s="202">
        <f>SUM('1c.mell '!E171)</f>
        <v>319247</v>
      </c>
      <c r="J42" s="202">
        <f>SUM('1c.mell '!F171)</f>
        <v>319247</v>
      </c>
    </row>
    <row r="43" spans="1:10" s="181" customFormat="1" ht="12">
      <c r="A43" s="338" t="s">
        <v>379</v>
      </c>
      <c r="B43" s="190">
        <f>SUM('1b.mell '!C272)</f>
        <v>140000</v>
      </c>
      <c r="C43" s="190">
        <f>SUM('1b.mell '!D272)</f>
        <v>596902</v>
      </c>
      <c r="D43" s="190">
        <f>SUM('1b.mell '!E272)</f>
        <v>560882</v>
      </c>
      <c r="E43" s="190">
        <f>SUM('1b.mell '!F272)</f>
        <v>560882</v>
      </c>
      <c r="F43" s="184" t="s">
        <v>102</v>
      </c>
      <c r="G43" s="190">
        <f>SUM('1c.mell '!C172)</f>
        <v>56371</v>
      </c>
      <c r="H43" s="190">
        <f>SUM('1c.mell '!D172)</f>
        <v>56371</v>
      </c>
      <c r="I43" s="190">
        <f>SUM('1c.mell '!E172)</f>
        <v>80625</v>
      </c>
      <c r="J43" s="190">
        <f>SUM('1c.mell '!F172)</f>
        <v>65651</v>
      </c>
    </row>
    <row r="44" spans="1:10" s="181" customFormat="1" ht="12.75" thickBot="1">
      <c r="A44" s="373" t="s">
        <v>328</v>
      </c>
      <c r="B44" s="374">
        <f>SUM('1b.mell '!C273)</f>
        <v>176600</v>
      </c>
      <c r="C44" s="374">
        <f>SUM('1b.mell '!D273)</f>
        <v>176600</v>
      </c>
      <c r="D44" s="374">
        <f>SUM('1b.mell '!E273)</f>
        <v>217454</v>
      </c>
      <c r="E44" s="374">
        <f>SUM('1b.mell '!F273)</f>
        <v>13813</v>
      </c>
      <c r="F44" s="377" t="s">
        <v>388</v>
      </c>
      <c r="G44" s="374">
        <f>SUM('1c.mell '!C174)</f>
        <v>176600</v>
      </c>
      <c r="H44" s="374">
        <f>SUM('1c.mell '!D174)</f>
        <v>213654</v>
      </c>
      <c r="I44" s="374">
        <f>SUM('1c.mell '!E174)</f>
        <v>217454</v>
      </c>
      <c r="J44" s="374">
        <f>SUM('1c.mell '!F174)</f>
        <v>51986</v>
      </c>
    </row>
    <row r="45" spans="1:10" s="181" customFormat="1" ht="16.5" customHeight="1" thickBot="1" thickTop="1">
      <c r="A45" s="376" t="s">
        <v>380</v>
      </c>
      <c r="B45" s="192">
        <f>SUM(B42:B44)</f>
        <v>736600</v>
      </c>
      <c r="C45" s="192">
        <f>SUM(C42:C44)</f>
        <v>1193502</v>
      </c>
      <c r="D45" s="192">
        <f>SUM(D42:D44)</f>
        <v>1198336</v>
      </c>
      <c r="E45" s="192">
        <f>SUM(E42:E44)</f>
        <v>994695</v>
      </c>
      <c r="F45" s="211" t="s">
        <v>69</v>
      </c>
      <c r="G45" s="380">
        <f>SUM(G42:G44)</f>
        <v>247034</v>
      </c>
      <c r="H45" s="380">
        <f>SUM(H42:H44)</f>
        <v>589272</v>
      </c>
      <c r="I45" s="380">
        <f>SUM(I42:I44)</f>
        <v>617326</v>
      </c>
      <c r="J45" s="380">
        <f>SUM(J42:J44)</f>
        <v>436884</v>
      </c>
    </row>
    <row r="46" spans="1:10" s="181" customFormat="1" ht="12.75" customHeight="1" thickTop="1">
      <c r="A46" s="375"/>
      <c r="B46" s="195"/>
      <c r="C46" s="195"/>
      <c r="D46" s="195"/>
      <c r="E46" s="195"/>
      <c r="F46" s="381"/>
      <c r="G46" s="367"/>
      <c r="H46" s="367"/>
      <c r="I46" s="367"/>
      <c r="J46" s="367"/>
    </row>
    <row r="47" spans="1:10" s="181" customFormat="1" ht="13.5" thickBot="1">
      <c r="A47" s="360"/>
      <c r="B47" s="361"/>
      <c r="C47" s="361"/>
      <c r="D47" s="361"/>
      <c r="E47" s="361"/>
      <c r="F47" s="382"/>
      <c r="G47" s="374"/>
      <c r="H47" s="374"/>
      <c r="I47" s="374"/>
      <c r="J47" s="374"/>
    </row>
    <row r="48" spans="1:10" s="181" customFormat="1" ht="20.25" customHeight="1" thickBot="1" thickTop="1">
      <c r="A48" s="253" t="s">
        <v>564</v>
      </c>
      <c r="B48" s="212">
        <f>SUM(B26+B38+B42+B43)</f>
        <v>17510438</v>
      </c>
      <c r="C48" s="212">
        <f>SUM(C26+C38+C42+C43+C39)</f>
        <v>20007494</v>
      </c>
      <c r="D48" s="212">
        <f>SUM(D26+D38+D42+D43+D39)</f>
        <v>19286393</v>
      </c>
      <c r="E48" s="212">
        <f>SUM(E26+E38+E42+E43+E39)</f>
        <v>12665024</v>
      </c>
      <c r="F48" s="253" t="s">
        <v>155</v>
      </c>
      <c r="G48" s="212">
        <f>SUM(G26+G38+G42+G43)</f>
        <v>17510438</v>
      </c>
      <c r="H48" s="212">
        <f>SUM(H26+H38+H42+H43)</f>
        <v>20007494</v>
      </c>
      <c r="I48" s="212">
        <f>SUM(I26+I38+I42+I43)</f>
        <v>19286393</v>
      </c>
      <c r="J48" s="212">
        <f>SUM(J26+J38+J42+J43)</f>
        <v>10014890</v>
      </c>
    </row>
    <row r="49" ht="15.75" thickTop="1">
      <c r="A49" s="180"/>
    </row>
    <row r="50" ht="15">
      <c r="A50" s="180"/>
    </row>
    <row r="51" ht="15">
      <c r="A51" s="180"/>
    </row>
  </sheetData>
  <sheetProtection/>
  <mergeCells count="12">
    <mergeCell ref="J4:J5"/>
    <mergeCell ref="A1:F1"/>
    <mergeCell ref="A2:F2"/>
    <mergeCell ref="A4:A5"/>
    <mergeCell ref="F4:F5"/>
    <mergeCell ref="B4:B5"/>
    <mergeCell ref="C4:C5"/>
    <mergeCell ref="E4:E5"/>
    <mergeCell ref="I4:I5"/>
    <mergeCell ref="D4:D5"/>
    <mergeCell ref="H4:H5"/>
    <mergeCell ref="G4:G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showZeros="0" zoomScalePageLayoutView="0" workbookViewId="0" topLeftCell="A16">
      <selection activeCell="B29" sqref="B29"/>
    </sheetView>
  </sheetViews>
  <sheetFormatPr defaultColWidth="9.00390625" defaultRowHeight="12.75"/>
  <cols>
    <col min="1" max="1" width="6.125" style="46" customWidth="1"/>
    <col min="2" max="2" width="52.00390625" style="46" customWidth="1"/>
    <col min="3" max="6" width="13.125" style="21" customWidth="1"/>
    <col min="7" max="7" width="9.75390625" style="288" customWidth="1"/>
    <col min="8" max="8" width="36.25390625" style="46" customWidth="1"/>
    <col min="9" max="16384" width="9.125" style="46" customWidth="1"/>
  </cols>
  <sheetData>
    <row r="1" spans="1:9" s="44" customFormat="1" ht="12.75">
      <c r="A1" s="932" t="s">
        <v>246</v>
      </c>
      <c r="B1" s="891"/>
      <c r="C1" s="891"/>
      <c r="D1" s="891"/>
      <c r="E1" s="891"/>
      <c r="F1" s="891"/>
      <c r="G1" s="891"/>
      <c r="H1" s="891"/>
      <c r="I1" s="97"/>
    </row>
    <row r="2" spans="1:9" s="44" customFormat="1" ht="12.75">
      <c r="A2" s="924" t="s">
        <v>133</v>
      </c>
      <c r="B2" s="925"/>
      <c r="C2" s="925"/>
      <c r="D2" s="925"/>
      <c r="E2" s="925"/>
      <c r="F2" s="925"/>
      <c r="G2" s="925"/>
      <c r="H2" s="925"/>
      <c r="I2" s="70"/>
    </row>
    <row r="3" spans="1:7" s="44" customFormat="1" ht="9.75" customHeight="1">
      <c r="A3" s="35"/>
      <c r="B3" s="35"/>
      <c r="C3" s="72"/>
      <c r="D3" s="72"/>
      <c r="E3" s="72"/>
      <c r="F3" s="72"/>
      <c r="G3" s="287"/>
    </row>
    <row r="4" spans="1:8" s="44" customFormat="1" ht="12">
      <c r="A4" s="758"/>
      <c r="B4" s="758"/>
      <c r="C4" s="759"/>
      <c r="D4" s="759"/>
      <c r="E4" s="759"/>
      <c r="F4" s="759"/>
      <c r="G4" s="760"/>
      <c r="H4" s="576" t="s">
        <v>288</v>
      </c>
    </row>
    <row r="5" spans="1:8" ht="12" customHeight="1">
      <c r="A5" s="677"/>
      <c r="B5" s="695"/>
      <c r="C5" s="874" t="s">
        <v>91</v>
      </c>
      <c r="D5" s="874" t="s">
        <v>156</v>
      </c>
      <c r="E5" s="874" t="s">
        <v>534</v>
      </c>
      <c r="F5" s="874" t="s">
        <v>307</v>
      </c>
      <c r="G5" s="933" t="s">
        <v>309</v>
      </c>
      <c r="H5" s="579" t="s">
        <v>241</v>
      </c>
    </row>
    <row r="6" spans="1:8" ht="12" customHeight="1">
      <c r="A6" s="88" t="s">
        <v>440</v>
      </c>
      <c r="B6" s="697" t="s">
        <v>240</v>
      </c>
      <c r="C6" s="901"/>
      <c r="D6" s="906"/>
      <c r="E6" s="906"/>
      <c r="F6" s="873"/>
      <c r="G6" s="934"/>
      <c r="H6" s="88" t="s">
        <v>242</v>
      </c>
    </row>
    <row r="7" spans="1:8" s="44" customFormat="1" ht="12.75" customHeight="1" thickBot="1">
      <c r="A7" s="88"/>
      <c r="B7" s="533"/>
      <c r="C7" s="907"/>
      <c r="D7" s="907"/>
      <c r="E7" s="907"/>
      <c r="F7" s="875"/>
      <c r="G7" s="935"/>
      <c r="H7" s="533"/>
    </row>
    <row r="8" spans="1:8" s="44" customFormat="1" ht="12">
      <c r="A8" s="534" t="s">
        <v>263</v>
      </c>
      <c r="B8" s="534" t="s">
        <v>264</v>
      </c>
      <c r="C8" s="579" t="s">
        <v>265</v>
      </c>
      <c r="D8" s="579" t="s">
        <v>266</v>
      </c>
      <c r="E8" s="579" t="s">
        <v>267</v>
      </c>
      <c r="F8" s="579" t="s">
        <v>67</v>
      </c>
      <c r="G8" s="579" t="s">
        <v>572</v>
      </c>
      <c r="H8" s="579" t="s">
        <v>573</v>
      </c>
    </row>
    <row r="9" spans="1:8" s="44" customFormat="1" ht="12.75">
      <c r="A9" s="641"/>
      <c r="B9" s="761" t="s">
        <v>427</v>
      </c>
      <c r="C9" s="584"/>
      <c r="D9" s="584"/>
      <c r="E9" s="584"/>
      <c r="F9" s="584"/>
      <c r="G9" s="685"/>
      <c r="H9" s="634"/>
    </row>
    <row r="10" spans="1:8" ht="12">
      <c r="A10" s="88"/>
      <c r="B10" s="704" t="s">
        <v>410</v>
      </c>
      <c r="C10" s="762"/>
      <c r="D10" s="762"/>
      <c r="E10" s="762"/>
      <c r="F10" s="762"/>
      <c r="G10" s="763"/>
      <c r="H10" s="522"/>
    </row>
    <row r="11" spans="1:8" ht="12">
      <c r="A11" s="614">
        <v>5011</v>
      </c>
      <c r="B11" s="764" t="s">
        <v>281</v>
      </c>
      <c r="C11" s="86"/>
      <c r="D11" s="86">
        <v>18273</v>
      </c>
      <c r="E11" s="86">
        <v>14505</v>
      </c>
      <c r="F11" s="86">
        <v>10137</v>
      </c>
      <c r="G11" s="768">
        <f>SUM(F11/E11)</f>
        <v>0.6988624612202688</v>
      </c>
      <c r="H11" s="522"/>
    </row>
    <row r="12" spans="1:8" ht="12">
      <c r="A12" s="614"/>
      <c r="B12" s="765" t="s">
        <v>506</v>
      </c>
      <c r="C12" s="86"/>
      <c r="D12" s="391">
        <v>13871</v>
      </c>
      <c r="E12" s="391">
        <v>13871</v>
      </c>
      <c r="F12" s="391"/>
      <c r="G12" s="768">
        <f aca="true" t="shared" si="0" ref="G12:G58">SUM(F12/E12)</f>
        <v>0</v>
      </c>
      <c r="H12" s="522"/>
    </row>
    <row r="13" spans="1:8" ht="12">
      <c r="A13" s="614"/>
      <c r="B13" s="765" t="s">
        <v>7</v>
      </c>
      <c r="C13" s="86"/>
      <c r="D13" s="391">
        <v>4402</v>
      </c>
      <c r="E13" s="391">
        <v>634</v>
      </c>
      <c r="F13" s="391">
        <v>10137</v>
      </c>
      <c r="G13" s="768">
        <f t="shared" si="0"/>
        <v>15.988958990536277</v>
      </c>
      <c r="H13" s="522"/>
    </row>
    <row r="14" spans="1:8" ht="12">
      <c r="A14" s="641">
        <v>5010</v>
      </c>
      <c r="B14" s="766" t="s">
        <v>282</v>
      </c>
      <c r="C14" s="432"/>
      <c r="D14" s="432">
        <f>SUM(D11)</f>
        <v>18273</v>
      </c>
      <c r="E14" s="432">
        <f>SUM(E11)</f>
        <v>14505</v>
      </c>
      <c r="F14" s="432">
        <f>SUM(F11)</f>
        <v>10137</v>
      </c>
      <c r="G14" s="769">
        <f t="shared" si="0"/>
        <v>0.6988624612202688</v>
      </c>
      <c r="H14" s="87"/>
    </row>
    <row r="15" spans="1:8" s="44" customFormat="1" ht="12">
      <c r="A15" s="88"/>
      <c r="B15" s="719" t="s">
        <v>417</v>
      </c>
      <c r="C15" s="767"/>
      <c r="D15" s="767"/>
      <c r="E15" s="767"/>
      <c r="F15" s="767"/>
      <c r="G15" s="768"/>
      <c r="H15" s="721"/>
    </row>
    <row r="16" spans="1:8" ht="12">
      <c r="A16" s="614">
        <v>5021</v>
      </c>
      <c r="B16" s="764" t="s">
        <v>489</v>
      </c>
      <c r="C16" s="86">
        <v>15000</v>
      </c>
      <c r="D16" s="86">
        <v>15000</v>
      </c>
      <c r="E16" s="86">
        <v>15000</v>
      </c>
      <c r="F16" s="86"/>
      <c r="G16" s="768">
        <f t="shared" si="0"/>
        <v>0</v>
      </c>
      <c r="H16" s="522"/>
    </row>
    <row r="17" spans="1:8" s="44" customFormat="1" ht="12">
      <c r="A17" s="641">
        <v>5020</v>
      </c>
      <c r="B17" s="766" t="s">
        <v>282</v>
      </c>
      <c r="C17" s="432">
        <f>SUM(C16:C16)</f>
        <v>15000</v>
      </c>
      <c r="D17" s="432">
        <f>SUM(D16:D16)</f>
        <v>15000</v>
      </c>
      <c r="E17" s="432">
        <f>SUM(E16:E16)</f>
        <v>15000</v>
      </c>
      <c r="F17" s="432">
        <f>SUM(F16:F16)</f>
        <v>0</v>
      </c>
      <c r="G17" s="774">
        <f t="shared" si="0"/>
        <v>0</v>
      </c>
      <c r="H17" s="718"/>
    </row>
    <row r="18" spans="1:8" s="44" customFormat="1" ht="12" customHeight="1">
      <c r="A18" s="88"/>
      <c r="B18" s="770" t="s">
        <v>89</v>
      </c>
      <c r="C18" s="767"/>
      <c r="D18" s="767"/>
      <c r="E18" s="767"/>
      <c r="F18" s="767"/>
      <c r="G18" s="768"/>
      <c r="H18" s="721"/>
    </row>
    <row r="19" spans="1:8" s="44" customFormat="1" ht="12" customHeight="1">
      <c r="A19" s="706">
        <v>5032</v>
      </c>
      <c r="B19" s="801" t="s">
        <v>17</v>
      </c>
      <c r="C19" s="767"/>
      <c r="D19" s="767"/>
      <c r="E19" s="767">
        <v>2000</v>
      </c>
      <c r="F19" s="767">
        <v>1903</v>
      </c>
      <c r="G19" s="768">
        <f t="shared" si="0"/>
        <v>0.9515</v>
      </c>
      <c r="H19" s="721"/>
    </row>
    <row r="20" spans="1:8" ht="12">
      <c r="A20" s="614">
        <v>5033</v>
      </c>
      <c r="B20" s="764" t="s">
        <v>39</v>
      </c>
      <c r="C20" s="86">
        <v>20000</v>
      </c>
      <c r="D20" s="86">
        <v>24479</v>
      </c>
      <c r="E20" s="86">
        <v>24479</v>
      </c>
      <c r="F20" s="86">
        <v>5197</v>
      </c>
      <c r="G20" s="768">
        <f t="shared" si="0"/>
        <v>0.212304424200335</v>
      </c>
      <c r="H20" s="771"/>
    </row>
    <row r="21" spans="1:8" ht="12">
      <c r="A21" s="614"/>
      <c r="B21" s="765" t="s">
        <v>506</v>
      </c>
      <c r="C21" s="86"/>
      <c r="D21" s="391">
        <v>4479</v>
      </c>
      <c r="E21" s="391">
        <v>4479</v>
      </c>
      <c r="F21" s="391">
        <v>3858</v>
      </c>
      <c r="G21" s="768">
        <f t="shared" si="0"/>
        <v>0.8613529805760214</v>
      </c>
      <c r="H21" s="771"/>
    </row>
    <row r="22" spans="1:8" ht="12">
      <c r="A22" s="614"/>
      <c r="B22" s="765" t="s">
        <v>7</v>
      </c>
      <c r="C22" s="86"/>
      <c r="D22" s="391">
        <v>20000</v>
      </c>
      <c r="E22" s="391">
        <v>20000</v>
      </c>
      <c r="F22" s="391">
        <v>1339</v>
      </c>
      <c r="G22" s="768">
        <f t="shared" si="0"/>
        <v>0.06695</v>
      </c>
      <c r="H22" s="771"/>
    </row>
    <row r="23" spans="1:8" ht="12">
      <c r="A23" s="614">
        <v>5034</v>
      </c>
      <c r="B23" s="764" t="s">
        <v>514</v>
      </c>
      <c r="C23" s="86">
        <v>55000</v>
      </c>
      <c r="D23" s="86">
        <v>98663</v>
      </c>
      <c r="E23" s="86">
        <v>98663</v>
      </c>
      <c r="F23" s="86">
        <v>9983</v>
      </c>
      <c r="G23" s="768">
        <f t="shared" si="0"/>
        <v>0.10118281422620436</v>
      </c>
      <c r="H23" s="771"/>
    </row>
    <row r="24" spans="1:8" ht="12">
      <c r="A24" s="614"/>
      <c r="B24" s="764" t="s">
        <v>7</v>
      </c>
      <c r="C24" s="86"/>
      <c r="D24" s="86"/>
      <c r="E24" s="86"/>
      <c r="F24" s="391">
        <v>8840</v>
      </c>
      <c r="G24" s="768"/>
      <c r="H24" s="771"/>
    </row>
    <row r="25" spans="1:8" ht="12">
      <c r="A25" s="614"/>
      <c r="B25" s="764" t="s">
        <v>536</v>
      </c>
      <c r="C25" s="86"/>
      <c r="D25" s="86"/>
      <c r="E25" s="86"/>
      <c r="F25" s="391">
        <v>1143</v>
      </c>
      <c r="G25" s="768"/>
      <c r="H25" s="771"/>
    </row>
    <row r="26" spans="1:8" ht="12">
      <c r="A26" s="614">
        <v>5035</v>
      </c>
      <c r="B26" s="764" t="s">
        <v>515</v>
      </c>
      <c r="C26" s="86">
        <v>10000</v>
      </c>
      <c r="D26" s="86">
        <v>10000</v>
      </c>
      <c r="E26" s="86">
        <v>10000</v>
      </c>
      <c r="F26" s="86"/>
      <c r="G26" s="768">
        <f t="shared" si="0"/>
        <v>0</v>
      </c>
      <c r="H26" s="771"/>
    </row>
    <row r="27" spans="1:8" ht="12">
      <c r="A27" s="614">
        <v>5036</v>
      </c>
      <c r="B27" s="764" t="s">
        <v>324</v>
      </c>
      <c r="C27" s="86"/>
      <c r="D27" s="86">
        <v>830</v>
      </c>
      <c r="E27" s="86">
        <v>830</v>
      </c>
      <c r="F27" s="86"/>
      <c r="G27" s="768">
        <f t="shared" si="0"/>
        <v>0</v>
      </c>
      <c r="H27" s="771"/>
    </row>
    <row r="28" spans="1:8" ht="12">
      <c r="A28" s="614">
        <v>5037</v>
      </c>
      <c r="B28" s="772" t="s">
        <v>276</v>
      </c>
      <c r="C28" s="86">
        <v>14775</v>
      </c>
      <c r="D28" s="86">
        <v>14775</v>
      </c>
      <c r="E28" s="86">
        <v>14775</v>
      </c>
      <c r="F28" s="86"/>
      <c r="G28" s="768">
        <f t="shared" si="0"/>
        <v>0</v>
      </c>
      <c r="H28" s="771"/>
    </row>
    <row r="29" spans="1:8" ht="12">
      <c r="A29" s="614">
        <v>5038</v>
      </c>
      <c r="B29" s="764" t="s">
        <v>180</v>
      </c>
      <c r="C29" s="86">
        <v>590535</v>
      </c>
      <c r="D29" s="86">
        <v>593532</v>
      </c>
      <c r="E29" s="86">
        <v>593532</v>
      </c>
      <c r="F29" s="86">
        <f>SUM(F30:F31)</f>
        <v>3175</v>
      </c>
      <c r="G29" s="768">
        <f t="shared" si="0"/>
        <v>0.005349332470700821</v>
      </c>
      <c r="H29" s="773"/>
    </row>
    <row r="30" spans="1:8" ht="12">
      <c r="A30" s="614"/>
      <c r="B30" s="765" t="s">
        <v>506</v>
      </c>
      <c r="C30" s="86"/>
      <c r="D30" s="86"/>
      <c r="E30" s="86"/>
      <c r="F30" s="391">
        <v>178</v>
      </c>
      <c r="G30" s="768"/>
      <c r="H30" s="773"/>
    </row>
    <row r="31" spans="1:8" ht="12">
      <c r="A31" s="614"/>
      <c r="B31" s="765" t="s">
        <v>7</v>
      </c>
      <c r="C31" s="86"/>
      <c r="D31" s="86"/>
      <c r="E31" s="86"/>
      <c r="F31" s="391">
        <v>2997</v>
      </c>
      <c r="G31" s="768"/>
      <c r="H31" s="773"/>
    </row>
    <row r="32" spans="1:8" ht="12">
      <c r="A32" s="614">
        <v>5039</v>
      </c>
      <c r="B32" s="764" t="s">
        <v>5</v>
      </c>
      <c r="C32" s="86"/>
      <c r="D32" s="86">
        <v>22000</v>
      </c>
      <c r="E32" s="86">
        <v>22000</v>
      </c>
      <c r="F32" s="86">
        <v>2821</v>
      </c>
      <c r="G32" s="768">
        <f t="shared" si="0"/>
        <v>0.12822727272727272</v>
      </c>
      <c r="H32" s="773"/>
    </row>
    <row r="33" spans="1:8" ht="12">
      <c r="A33" s="614"/>
      <c r="B33" s="765" t="s">
        <v>506</v>
      </c>
      <c r="C33" s="86"/>
      <c r="D33" s="86"/>
      <c r="E33" s="86"/>
      <c r="F33" s="391">
        <v>1773</v>
      </c>
      <c r="G33" s="768"/>
      <c r="H33" s="773"/>
    </row>
    <row r="34" spans="1:8" ht="12">
      <c r="A34" s="614"/>
      <c r="B34" s="765" t="s">
        <v>7</v>
      </c>
      <c r="C34" s="86"/>
      <c r="D34" s="86"/>
      <c r="E34" s="86"/>
      <c r="F34" s="391">
        <v>1048</v>
      </c>
      <c r="G34" s="768"/>
      <c r="H34" s="773"/>
    </row>
    <row r="35" spans="1:8" ht="12" customHeight="1">
      <c r="A35" s="641">
        <v>5030</v>
      </c>
      <c r="B35" s="766" t="s">
        <v>282</v>
      </c>
      <c r="C35" s="432">
        <f>SUM(C20:C29)</f>
        <v>690310</v>
      </c>
      <c r="D35" s="432">
        <f>SUM(D20:D32)-D21-D22</f>
        <v>764279</v>
      </c>
      <c r="E35" s="432">
        <f>SUM(E19:E32)-E21-E22</f>
        <v>766279</v>
      </c>
      <c r="F35" s="432">
        <f>SUM(F19+F20+F23+F29+F32)</f>
        <v>23079</v>
      </c>
      <c r="G35" s="769">
        <f t="shared" si="0"/>
        <v>0.03011827284840117</v>
      </c>
      <c r="H35" s="718"/>
    </row>
    <row r="36" spans="1:8" ht="12" customHeight="1">
      <c r="A36" s="677"/>
      <c r="B36" s="735" t="s">
        <v>420</v>
      </c>
      <c r="C36" s="767"/>
      <c r="D36" s="767"/>
      <c r="E36" s="767"/>
      <c r="F36" s="767"/>
      <c r="G36" s="768"/>
      <c r="H36" s="522"/>
    </row>
    <row r="37" spans="1:8" ht="12">
      <c r="A37" s="614">
        <v>5042</v>
      </c>
      <c r="B37" s="764" t="s">
        <v>405</v>
      </c>
      <c r="C37" s="86"/>
      <c r="D37" s="86">
        <v>4500</v>
      </c>
      <c r="E37" s="86">
        <v>4500</v>
      </c>
      <c r="F37" s="86">
        <v>4498</v>
      </c>
      <c r="G37" s="768">
        <f t="shared" si="0"/>
        <v>0.9995555555555555</v>
      </c>
      <c r="H37" s="773"/>
    </row>
    <row r="38" spans="1:8" ht="12">
      <c r="A38" s="614">
        <v>5044</v>
      </c>
      <c r="B38" s="764" t="s">
        <v>559</v>
      </c>
      <c r="C38" s="86">
        <f>SUM(C39:C41)</f>
        <v>5000</v>
      </c>
      <c r="D38" s="86">
        <f>SUM(D39:D41)</f>
        <v>5406</v>
      </c>
      <c r="E38" s="86">
        <f>SUM(E39:E41)</f>
        <v>5406</v>
      </c>
      <c r="F38" s="86">
        <f>SUM(F39:F41)</f>
        <v>4298</v>
      </c>
      <c r="G38" s="768">
        <f t="shared" si="0"/>
        <v>0.7950425453200148</v>
      </c>
      <c r="H38" s="517" t="s">
        <v>290</v>
      </c>
    </row>
    <row r="39" spans="1:8" ht="12">
      <c r="A39" s="614"/>
      <c r="B39" s="765" t="s">
        <v>506</v>
      </c>
      <c r="C39" s="86"/>
      <c r="D39" s="86"/>
      <c r="E39" s="391">
        <v>2220</v>
      </c>
      <c r="F39" s="391">
        <v>3862</v>
      </c>
      <c r="G39" s="834">
        <f t="shared" si="0"/>
        <v>1.7396396396396396</v>
      </c>
      <c r="H39" s="517"/>
    </row>
    <row r="40" spans="1:8" ht="12">
      <c r="A40" s="614"/>
      <c r="B40" s="765" t="s">
        <v>7</v>
      </c>
      <c r="C40" s="391">
        <v>5000</v>
      </c>
      <c r="D40" s="391">
        <v>5000</v>
      </c>
      <c r="E40" s="391">
        <v>2344</v>
      </c>
      <c r="F40" s="391"/>
      <c r="G40" s="834">
        <f t="shared" si="0"/>
        <v>0</v>
      </c>
      <c r="H40" s="517"/>
    </row>
    <row r="41" spans="1:8" ht="12">
      <c r="A41" s="614"/>
      <c r="B41" s="765" t="s">
        <v>516</v>
      </c>
      <c r="C41" s="86"/>
      <c r="D41" s="391">
        <v>406</v>
      </c>
      <c r="E41" s="391">
        <v>842</v>
      </c>
      <c r="F41" s="391">
        <v>436</v>
      </c>
      <c r="G41" s="834">
        <f t="shared" si="0"/>
        <v>0.517814726840855</v>
      </c>
      <c r="H41" s="517"/>
    </row>
    <row r="42" spans="1:8" ht="12">
      <c r="A42" s="614">
        <v>5046</v>
      </c>
      <c r="B42" s="764" t="s">
        <v>512</v>
      </c>
      <c r="C42" s="86">
        <v>19050</v>
      </c>
      <c r="D42" s="86">
        <v>19050</v>
      </c>
      <c r="E42" s="86">
        <v>19050</v>
      </c>
      <c r="F42" s="86"/>
      <c r="G42" s="834">
        <f t="shared" si="0"/>
        <v>0</v>
      </c>
      <c r="H42" s="522"/>
    </row>
    <row r="43" spans="1:8" ht="12">
      <c r="A43" s="641">
        <v>5040</v>
      </c>
      <c r="B43" s="766" t="s">
        <v>282</v>
      </c>
      <c r="C43" s="432">
        <f>SUM(C38+C42)</f>
        <v>24050</v>
      </c>
      <c r="D43" s="432">
        <f>SUM(D38+D42+D37)</f>
        <v>28956</v>
      </c>
      <c r="E43" s="432">
        <f>SUM(E38+E42+E37)</f>
        <v>28956</v>
      </c>
      <c r="F43" s="432">
        <f>SUM(F38+F42+F37)</f>
        <v>8796</v>
      </c>
      <c r="G43" s="769">
        <f t="shared" si="0"/>
        <v>0.3037712391214256</v>
      </c>
      <c r="H43" s="718"/>
    </row>
    <row r="44" spans="1:8" ht="15.75" customHeight="1">
      <c r="A44" s="641"/>
      <c r="B44" s="761" t="s">
        <v>428</v>
      </c>
      <c r="C44" s="432">
        <f>SUM(C43+C35+C17+C14)</f>
        <v>729360</v>
      </c>
      <c r="D44" s="432">
        <f>SUM(D43+D35+D17+D14)</f>
        <v>826508</v>
      </c>
      <c r="E44" s="432">
        <f>SUM(E43+E35+E17+E14)</f>
        <v>824740</v>
      </c>
      <c r="F44" s="432">
        <f>SUM(F43+F35+F17+F14)</f>
        <v>42012</v>
      </c>
      <c r="G44" s="769">
        <f t="shared" si="0"/>
        <v>0.05093969008414773</v>
      </c>
      <c r="H44" s="718"/>
    </row>
    <row r="45" spans="1:8" ht="12.75">
      <c r="A45" s="641"/>
      <c r="B45" s="761" t="s">
        <v>429</v>
      </c>
      <c r="C45" s="584"/>
      <c r="D45" s="584"/>
      <c r="E45" s="584"/>
      <c r="F45" s="584"/>
      <c r="G45" s="774"/>
      <c r="H45" s="634"/>
    </row>
    <row r="46" spans="1:8" ht="12">
      <c r="A46" s="641">
        <v>5050</v>
      </c>
      <c r="B46" s="766" t="s">
        <v>423</v>
      </c>
      <c r="C46" s="432"/>
      <c r="D46" s="432"/>
      <c r="E46" s="432"/>
      <c r="F46" s="432"/>
      <c r="G46" s="774"/>
      <c r="H46" s="718"/>
    </row>
    <row r="47" spans="1:8" ht="12">
      <c r="A47" s="88"/>
      <c r="B47" s="752" t="s">
        <v>111</v>
      </c>
      <c r="C47" s="775"/>
      <c r="D47" s="775"/>
      <c r="E47" s="775"/>
      <c r="F47" s="775"/>
      <c r="G47" s="768"/>
      <c r="H47" s="522"/>
    </row>
    <row r="48" spans="1:8" ht="12">
      <c r="A48" s="88"/>
      <c r="B48" s="522" t="s">
        <v>186</v>
      </c>
      <c r="C48" s="417"/>
      <c r="D48" s="417"/>
      <c r="E48" s="417"/>
      <c r="F48" s="417"/>
      <c r="G48" s="768"/>
      <c r="H48" s="522"/>
    </row>
    <row r="49" spans="1:8" ht="12">
      <c r="A49" s="88"/>
      <c r="B49" s="753" t="s">
        <v>174</v>
      </c>
      <c r="C49" s="417"/>
      <c r="D49" s="417"/>
      <c r="E49" s="417"/>
      <c r="F49" s="417"/>
      <c r="G49" s="768"/>
      <c r="H49" s="522"/>
    </row>
    <row r="50" spans="1:8" ht="12" customHeight="1">
      <c r="A50" s="517"/>
      <c r="B50" s="753" t="s">
        <v>175</v>
      </c>
      <c r="C50" s="753"/>
      <c r="D50" s="753">
        <f>SUM(D12+D21)</f>
        <v>18350</v>
      </c>
      <c r="E50" s="753">
        <f>SUM(E12+E21+E39)</f>
        <v>20570</v>
      </c>
      <c r="F50" s="753">
        <f>SUM(F12+F21+F39+F33+F30)</f>
        <v>9671</v>
      </c>
      <c r="G50" s="768">
        <f t="shared" si="0"/>
        <v>0.4701507049100632</v>
      </c>
      <c r="H50" s="522"/>
    </row>
    <row r="51" spans="1:8" ht="12" customHeight="1">
      <c r="A51" s="517"/>
      <c r="B51" s="753" t="s">
        <v>455</v>
      </c>
      <c r="C51" s="523"/>
      <c r="D51" s="523"/>
      <c r="E51" s="523"/>
      <c r="F51" s="523"/>
      <c r="G51" s="768"/>
      <c r="H51" s="522"/>
    </row>
    <row r="52" spans="1:8" ht="12" customHeight="1">
      <c r="A52" s="517"/>
      <c r="B52" s="754" t="s">
        <v>99</v>
      </c>
      <c r="C52" s="776">
        <f>SUM(C48:C51)</f>
        <v>0</v>
      </c>
      <c r="D52" s="776">
        <f>SUM(D48:D51)</f>
        <v>18350</v>
      </c>
      <c r="E52" s="776">
        <f>SUM(E48:E51)</f>
        <v>20570</v>
      </c>
      <c r="F52" s="776">
        <f>SUM(F48:F51)</f>
        <v>9671</v>
      </c>
      <c r="G52" s="777">
        <f t="shared" si="0"/>
        <v>0.4701507049100632</v>
      </c>
      <c r="H52" s="522"/>
    </row>
    <row r="53" spans="1:8" ht="12" customHeight="1">
      <c r="A53" s="517"/>
      <c r="B53" s="755" t="s">
        <v>112</v>
      </c>
      <c r="C53" s="523"/>
      <c r="D53" s="523"/>
      <c r="E53" s="523"/>
      <c r="F53" s="523"/>
      <c r="G53" s="768"/>
      <c r="H53" s="522"/>
    </row>
    <row r="54" spans="1:8" ht="12" customHeight="1">
      <c r="A54" s="517"/>
      <c r="B54" s="753" t="s">
        <v>395</v>
      </c>
      <c r="C54" s="523"/>
      <c r="D54" s="523"/>
      <c r="E54" s="523"/>
      <c r="F54" s="523">
        <f>SUM(F25)</f>
        <v>1143</v>
      </c>
      <c r="G54" s="768"/>
      <c r="H54" s="522"/>
    </row>
    <row r="55" spans="1:8" ht="12" customHeight="1">
      <c r="A55" s="517"/>
      <c r="B55" s="753" t="s">
        <v>403</v>
      </c>
      <c r="C55" s="523">
        <f>SUM(C43+C35+C17+C46+C14)-C50-C48-C49</f>
        <v>729360</v>
      </c>
      <c r="D55" s="523">
        <f>SUM(D43+D35+D17+D46+D14)-D50-D48-D49-D56</f>
        <v>806922</v>
      </c>
      <c r="E55" s="523">
        <f>SUM(E43+E35+E17+E46+E14)-E50-E48-E49-E56</f>
        <v>802498</v>
      </c>
      <c r="F55" s="523">
        <f>SUM(F43+F35+F17+F46+F14)-F50-F48-F49-F56-F54</f>
        <v>30762</v>
      </c>
      <c r="G55" s="768">
        <f t="shared" si="0"/>
        <v>0.038332805813846266</v>
      </c>
      <c r="H55" s="522"/>
    </row>
    <row r="56" spans="1:8" ht="12" customHeight="1">
      <c r="A56" s="517"/>
      <c r="B56" s="753" t="s">
        <v>176</v>
      </c>
      <c r="C56" s="523"/>
      <c r="D56" s="523">
        <f>SUM(D41+D27)</f>
        <v>1236</v>
      </c>
      <c r="E56" s="523">
        <f>SUM(E41+E27)</f>
        <v>1672</v>
      </c>
      <c r="F56" s="523">
        <f>SUM(F41+F27)</f>
        <v>436</v>
      </c>
      <c r="G56" s="768">
        <f t="shared" si="0"/>
        <v>0.2607655502392344</v>
      </c>
      <c r="H56" s="522"/>
    </row>
    <row r="57" spans="1:8" ht="12" customHeight="1">
      <c r="A57" s="731"/>
      <c r="B57" s="433" t="s">
        <v>106</v>
      </c>
      <c r="C57" s="542">
        <f>SUM(C54:C56)</f>
        <v>729360</v>
      </c>
      <c r="D57" s="542">
        <f>SUM(D54:D56)</f>
        <v>808158</v>
      </c>
      <c r="E57" s="542">
        <f>SUM(E54:E56)</f>
        <v>804170</v>
      </c>
      <c r="F57" s="542">
        <f>SUM(F54:F56)</f>
        <v>32341</v>
      </c>
      <c r="G57" s="786">
        <f t="shared" si="0"/>
        <v>0.040216620863747714</v>
      </c>
      <c r="H57" s="518"/>
    </row>
    <row r="58" spans="1:8" ht="12" customHeight="1">
      <c r="A58" s="778"/>
      <c r="B58" s="718" t="s">
        <v>183</v>
      </c>
      <c r="C58" s="779">
        <f>SUM(C35+C43+C17+C46+C14)</f>
        <v>729360</v>
      </c>
      <c r="D58" s="779">
        <f>SUM(D35+D43+D17+D46+D14)</f>
        <v>826508</v>
      </c>
      <c r="E58" s="779">
        <f>SUM(E35+E43+E17+E46+E14)</f>
        <v>824740</v>
      </c>
      <c r="F58" s="779">
        <f>SUM(F35+F43+F17+F46+F14)</f>
        <v>42012</v>
      </c>
      <c r="G58" s="769">
        <f t="shared" si="0"/>
        <v>0.05093969008414773</v>
      </c>
      <c r="H58" s="87"/>
    </row>
  </sheetData>
  <sheetProtection/>
  <mergeCells count="7">
    <mergeCell ref="A2:H2"/>
    <mergeCell ref="A1:H1"/>
    <mergeCell ref="G5:G7"/>
    <mergeCell ref="C5:C7"/>
    <mergeCell ref="D5:D7"/>
    <mergeCell ref="E5:E7"/>
    <mergeCell ref="F5:F7"/>
  </mergeCells>
  <printOptions horizontalCentered="1"/>
  <pageMargins left="0" right="0" top="0.1968503937007874" bottom="0.2755905511811024" header="0.31496062992125984" footer="0.11811023622047245"/>
  <pageSetup firstPageNumber="45" useFirstPageNumber="1" horizontalDpi="300" verticalDpi="300" orientation="landscape" paperSize="9" scale="75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showZeros="0" zoomScalePageLayoutView="0" workbookViewId="0" topLeftCell="A1">
      <selection activeCell="C15" sqref="C15"/>
    </sheetView>
  </sheetViews>
  <sheetFormatPr defaultColWidth="9.00390625" defaultRowHeight="12.75"/>
  <cols>
    <col min="1" max="1" width="10.25390625" style="67" customWidth="1"/>
    <col min="2" max="2" width="52.375" style="66" customWidth="1"/>
    <col min="3" max="3" width="11.625" style="66" customWidth="1"/>
    <col min="4" max="5" width="11.75390625" style="66" customWidth="1"/>
    <col min="6" max="16384" width="9.125" style="66" customWidth="1"/>
  </cols>
  <sheetData>
    <row r="1" spans="1:3" ht="12.75">
      <c r="A1" s="936" t="s">
        <v>182</v>
      </c>
      <c r="B1" s="936"/>
      <c r="C1" s="891"/>
    </row>
    <row r="2" ht="12.75">
      <c r="B2" s="67"/>
    </row>
    <row r="3" spans="1:3" s="63" customFormat="1" ht="12.75">
      <c r="A3" s="940" t="s">
        <v>134</v>
      </c>
      <c r="B3" s="940"/>
      <c r="C3" s="941"/>
    </row>
    <row r="4" s="63" customFormat="1" ht="12.75"/>
    <row r="5" s="63" customFormat="1" ht="12.75"/>
    <row r="6" spans="3:5" s="63" customFormat="1" ht="12.75">
      <c r="C6" s="385"/>
      <c r="D6" s="385"/>
      <c r="E6" s="385" t="s">
        <v>33</v>
      </c>
    </row>
    <row r="7" spans="1:5" s="63" customFormat="1" ht="12.75" customHeight="1">
      <c r="A7" s="937" t="s">
        <v>440</v>
      </c>
      <c r="B7" s="937" t="s">
        <v>262</v>
      </c>
      <c r="C7" s="888" t="s">
        <v>91</v>
      </c>
      <c r="D7" s="888" t="s">
        <v>156</v>
      </c>
      <c r="E7" s="888" t="s">
        <v>534</v>
      </c>
    </row>
    <row r="8" spans="1:5" s="63" customFormat="1" ht="12.75">
      <c r="A8" s="942"/>
      <c r="B8" s="938"/>
      <c r="C8" s="882"/>
      <c r="D8" s="873"/>
      <c r="E8" s="873"/>
    </row>
    <row r="9" spans="1:5" s="63" customFormat="1" ht="13.5" thickBot="1">
      <c r="A9" s="943"/>
      <c r="B9" s="939"/>
      <c r="C9" s="878"/>
      <c r="D9" s="878"/>
      <c r="E9" s="878"/>
    </row>
    <row r="10" spans="1:5" s="63" customFormat="1" ht="12.75">
      <c r="A10" s="81" t="s">
        <v>263</v>
      </c>
      <c r="B10" s="81" t="s">
        <v>264</v>
      </c>
      <c r="C10" s="81" t="s">
        <v>265</v>
      </c>
      <c r="D10" s="81" t="s">
        <v>266</v>
      </c>
      <c r="E10" s="81" t="s">
        <v>267</v>
      </c>
    </row>
    <row r="11" spans="1:5" s="63" customFormat="1" ht="12.75">
      <c r="A11" s="13"/>
      <c r="B11" s="13"/>
      <c r="C11" s="76"/>
      <c r="D11" s="76"/>
      <c r="E11" s="76"/>
    </row>
    <row r="12" spans="1:5" s="31" customFormat="1" ht="12.75">
      <c r="A12" s="18">
        <v>6110</v>
      </c>
      <c r="B12" s="16" t="s">
        <v>90</v>
      </c>
      <c r="C12" s="16">
        <v>262093</v>
      </c>
      <c r="D12" s="16">
        <v>449602</v>
      </c>
      <c r="E12" s="16">
        <v>428114</v>
      </c>
    </row>
    <row r="13" spans="1:5" ht="12.75">
      <c r="A13" s="64"/>
      <c r="B13" s="65"/>
      <c r="C13" s="65"/>
      <c r="D13" s="65"/>
      <c r="E13" s="65"/>
    </row>
    <row r="14" spans="1:5" s="31" customFormat="1" ht="12.75">
      <c r="A14" s="18">
        <v>6120</v>
      </c>
      <c r="B14" s="16" t="s">
        <v>97</v>
      </c>
      <c r="C14" s="16">
        <f>SUM(C15:C18)</f>
        <v>89312</v>
      </c>
      <c r="D14" s="16">
        <f>SUM(D15:D18)</f>
        <v>6027</v>
      </c>
      <c r="E14" s="16">
        <f>SUM(E15:E18)</f>
        <v>6027</v>
      </c>
    </row>
    <row r="15" spans="1:5" s="31" customFormat="1" ht="12.75">
      <c r="A15" s="64">
        <v>6121</v>
      </c>
      <c r="B15" s="65" t="s">
        <v>509</v>
      </c>
      <c r="C15" s="65">
        <v>13000</v>
      </c>
      <c r="D15" s="65">
        <v>6027</v>
      </c>
      <c r="E15" s="65">
        <v>6027</v>
      </c>
    </row>
    <row r="16" spans="1:5" s="31" customFormat="1" ht="12.75">
      <c r="A16" s="64">
        <v>6122</v>
      </c>
      <c r="B16" s="65" t="s">
        <v>510</v>
      </c>
      <c r="C16" s="65">
        <v>15000</v>
      </c>
      <c r="D16" s="65"/>
      <c r="E16" s="65"/>
    </row>
    <row r="17" spans="1:5" s="31" customFormat="1" ht="12.75">
      <c r="A17" s="64">
        <v>6123</v>
      </c>
      <c r="B17" s="65" t="s">
        <v>511</v>
      </c>
      <c r="C17" s="65">
        <v>57150</v>
      </c>
      <c r="D17" s="65"/>
      <c r="E17" s="65"/>
    </row>
    <row r="18" spans="1:5" ht="12.75">
      <c r="A18" s="177">
        <v>6125</v>
      </c>
      <c r="B18" s="178" t="s">
        <v>513</v>
      </c>
      <c r="C18" s="178">
        <v>4162</v>
      </c>
      <c r="D18" s="178"/>
      <c r="E18" s="178"/>
    </row>
    <row r="19" spans="1:5" ht="12.75">
      <c r="A19" s="273"/>
      <c r="B19" s="272"/>
      <c r="C19" s="272"/>
      <c r="D19" s="272"/>
      <c r="E19" s="272"/>
    </row>
    <row r="20" spans="1:5" ht="12.75">
      <c r="A20" s="275">
        <v>6130</v>
      </c>
      <c r="B20" s="276" t="s">
        <v>42</v>
      </c>
      <c r="C20" s="276"/>
      <c r="D20" s="276">
        <v>6623</v>
      </c>
      <c r="E20" s="276">
        <v>7726</v>
      </c>
    </row>
    <row r="21" spans="1:5" ht="12.75">
      <c r="A21" s="64"/>
      <c r="B21" s="65"/>
      <c r="C21" s="65"/>
      <c r="D21" s="65"/>
      <c r="E21" s="65"/>
    </row>
    <row r="22" spans="1:5" s="31" customFormat="1" ht="12.75">
      <c r="A22" s="18">
        <v>6100</v>
      </c>
      <c r="B22" s="16" t="s">
        <v>248</v>
      </c>
      <c r="C22" s="16">
        <f>SUM(C12+C14+C20)</f>
        <v>351405</v>
      </c>
      <c r="D22" s="16">
        <f>SUM(D12+D14+D20)</f>
        <v>462252</v>
      </c>
      <c r="E22" s="16">
        <f>SUM(E12+E14+E20)</f>
        <v>441867</v>
      </c>
    </row>
  </sheetData>
  <sheetProtection/>
  <mergeCells count="7">
    <mergeCell ref="E7:E9"/>
    <mergeCell ref="D7:D9"/>
    <mergeCell ref="A1:C1"/>
    <mergeCell ref="C7:C9"/>
    <mergeCell ref="B7:B9"/>
    <mergeCell ref="A3:C3"/>
    <mergeCell ref="A7:A9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7"/>
  <sheetViews>
    <sheetView showZeros="0" zoomScalePageLayoutView="0" workbookViewId="0" topLeftCell="A249">
      <selection activeCell="B272" sqref="B272"/>
    </sheetView>
  </sheetViews>
  <sheetFormatPr defaultColWidth="9.00390625" defaultRowHeight="12.75"/>
  <cols>
    <col min="1" max="1" width="8.375" style="176" customWidth="1"/>
    <col min="2" max="2" width="72.125" style="127" customWidth="1"/>
    <col min="3" max="6" width="12.125" style="127" customWidth="1"/>
    <col min="7" max="7" width="8.625" style="127" customWidth="1"/>
    <col min="8" max="9" width="9.125" style="127" customWidth="1"/>
    <col min="10" max="10" width="10.125" style="127" bestFit="1" customWidth="1"/>
    <col min="11" max="16384" width="9.125" style="127" customWidth="1"/>
  </cols>
  <sheetData>
    <row r="1" spans="1:7" ht="12.75">
      <c r="A1" s="894" t="s">
        <v>287</v>
      </c>
      <c r="B1" s="894"/>
      <c r="C1" s="895"/>
      <c r="D1" s="895"/>
      <c r="E1" s="895"/>
      <c r="F1" s="895"/>
      <c r="G1" s="891"/>
    </row>
    <row r="2" spans="1:7" ht="12.75">
      <c r="A2" s="894" t="s">
        <v>274</v>
      </c>
      <c r="B2" s="894"/>
      <c r="C2" s="895"/>
      <c r="D2" s="895"/>
      <c r="E2" s="895"/>
      <c r="F2" s="895"/>
      <c r="G2" s="891"/>
    </row>
    <row r="3" spans="1:2" ht="12.75">
      <c r="A3" s="125"/>
      <c r="B3" s="126"/>
    </row>
    <row r="4" spans="1:7" ht="11.25" customHeight="1">
      <c r="A4" s="125"/>
      <c r="B4" s="125"/>
      <c r="C4" s="128"/>
      <c r="D4" s="128"/>
      <c r="E4" s="128"/>
      <c r="F4" s="128"/>
      <c r="G4" s="128" t="s">
        <v>288</v>
      </c>
    </row>
    <row r="5" spans="1:7" s="129" customFormat="1" ht="19.5" customHeight="1">
      <c r="A5" s="886" t="s">
        <v>301</v>
      </c>
      <c r="B5" s="884" t="s">
        <v>283</v>
      </c>
      <c r="C5" s="888" t="s">
        <v>91</v>
      </c>
      <c r="D5" s="888" t="s">
        <v>156</v>
      </c>
      <c r="E5" s="888" t="s">
        <v>534</v>
      </c>
      <c r="F5" s="888" t="s">
        <v>305</v>
      </c>
      <c r="G5" s="896" t="s">
        <v>538</v>
      </c>
    </row>
    <row r="6" spans="1:7" s="129" customFormat="1" ht="17.25" customHeight="1">
      <c r="A6" s="885"/>
      <c r="B6" s="885"/>
      <c r="C6" s="887"/>
      <c r="D6" s="887"/>
      <c r="E6" s="887"/>
      <c r="F6" s="887"/>
      <c r="G6" s="897"/>
    </row>
    <row r="7" spans="1:7" s="129" customFormat="1" ht="11.25" customHeight="1">
      <c r="A7" s="130" t="s">
        <v>263</v>
      </c>
      <c r="B7" s="131" t="s">
        <v>264</v>
      </c>
      <c r="C7" s="281" t="s">
        <v>265</v>
      </c>
      <c r="D7" s="281" t="s">
        <v>266</v>
      </c>
      <c r="E7" s="281" t="s">
        <v>267</v>
      </c>
      <c r="F7" s="281" t="s">
        <v>67</v>
      </c>
      <c r="G7" s="131" t="s">
        <v>572</v>
      </c>
    </row>
    <row r="8" spans="1:7" s="134" customFormat="1" ht="16.5" customHeight="1">
      <c r="A8" s="132"/>
      <c r="B8" s="318" t="s">
        <v>528</v>
      </c>
      <c r="C8" s="299"/>
      <c r="D8" s="299"/>
      <c r="E8" s="299"/>
      <c r="F8" s="299"/>
      <c r="G8" s="242"/>
    </row>
    <row r="9" spans="1:7" ht="12" customHeight="1">
      <c r="A9" s="135"/>
      <c r="B9" s="136"/>
      <c r="C9" s="231"/>
      <c r="D9" s="231"/>
      <c r="E9" s="231"/>
      <c r="F9" s="231"/>
      <c r="G9" s="136"/>
    </row>
    <row r="10" spans="1:7" ht="12" customHeight="1">
      <c r="A10" s="140">
        <v>1010</v>
      </c>
      <c r="B10" s="151" t="s">
        <v>333</v>
      </c>
      <c r="C10" s="234">
        <f>SUM(C11:C16)</f>
        <v>1475835</v>
      </c>
      <c r="D10" s="234">
        <f>SUM(D11:D16)</f>
        <v>1605779</v>
      </c>
      <c r="E10" s="234">
        <f>SUM(E11:E16)</f>
        <v>1656829</v>
      </c>
      <c r="F10" s="234">
        <f>SUM(F11:F16)</f>
        <v>1357183</v>
      </c>
      <c r="G10" s="390">
        <f>SUM(F10/E10)</f>
        <v>0.8191448845958152</v>
      </c>
    </row>
    <row r="11" spans="1:7" ht="12" customHeight="1">
      <c r="A11" s="135">
        <v>1011</v>
      </c>
      <c r="B11" s="136" t="s">
        <v>334</v>
      </c>
      <c r="C11" s="231">
        <v>74887</v>
      </c>
      <c r="D11" s="231">
        <v>140794</v>
      </c>
      <c r="E11" s="231">
        <v>140794</v>
      </c>
      <c r="F11" s="835">
        <v>107004</v>
      </c>
      <c r="G11" s="780">
        <f aca="true" t="shared" si="0" ref="G11:G74">SUM(F11/E11)</f>
        <v>0.7600039774422206</v>
      </c>
    </row>
    <row r="12" spans="1:7" ht="12" customHeight="1">
      <c r="A12" s="135">
        <v>1012</v>
      </c>
      <c r="B12" s="136" t="s">
        <v>335</v>
      </c>
      <c r="C12" s="231">
        <v>695317</v>
      </c>
      <c r="D12" s="231">
        <v>695317</v>
      </c>
      <c r="E12" s="231">
        <v>695317</v>
      </c>
      <c r="F12" s="835">
        <v>523134</v>
      </c>
      <c r="G12" s="780">
        <f t="shared" si="0"/>
        <v>0.7523676251263812</v>
      </c>
    </row>
    <row r="13" spans="1:8" ht="12" customHeight="1">
      <c r="A13" s="135">
        <v>1013</v>
      </c>
      <c r="B13" s="136" t="s">
        <v>390</v>
      </c>
      <c r="C13" s="231">
        <v>443802</v>
      </c>
      <c r="D13" s="231">
        <v>461639</v>
      </c>
      <c r="E13" s="425">
        <v>493566</v>
      </c>
      <c r="F13" s="835">
        <v>462497</v>
      </c>
      <c r="G13" s="780">
        <f t="shared" si="0"/>
        <v>0.9370519849422367</v>
      </c>
      <c r="H13" s="426"/>
    </row>
    <row r="14" spans="1:8" ht="12" customHeight="1">
      <c r="A14" s="135">
        <v>1014</v>
      </c>
      <c r="B14" s="136" t="s">
        <v>336</v>
      </c>
      <c r="C14" s="231">
        <v>136589</v>
      </c>
      <c r="D14" s="231">
        <v>136589</v>
      </c>
      <c r="E14" s="425">
        <v>136589</v>
      </c>
      <c r="F14" s="835">
        <v>103807</v>
      </c>
      <c r="G14" s="780">
        <f t="shared" si="0"/>
        <v>0.7599953144103845</v>
      </c>
      <c r="H14" s="426"/>
    </row>
    <row r="15" spans="1:9" ht="12" customHeight="1">
      <c r="A15" s="135">
        <v>1015</v>
      </c>
      <c r="B15" s="136" t="s">
        <v>337</v>
      </c>
      <c r="C15" s="231">
        <v>125240</v>
      </c>
      <c r="D15" s="231">
        <v>171440</v>
      </c>
      <c r="E15" s="425">
        <v>190563</v>
      </c>
      <c r="F15" s="835">
        <v>103676</v>
      </c>
      <c r="G15" s="780">
        <f t="shared" si="0"/>
        <v>0.5440510487345392</v>
      </c>
      <c r="H15" s="427"/>
      <c r="I15" s="387"/>
    </row>
    <row r="16" spans="1:8" ht="12" customHeight="1">
      <c r="A16" s="135">
        <v>1016</v>
      </c>
      <c r="B16" s="136" t="s">
        <v>338</v>
      </c>
      <c r="C16" s="231"/>
      <c r="D16" s="231"/>
      <c r="E16" s="425"/>
      <c r="F16" s="835">
        <v>57065</v>
      </c>
      <c r="G16" s="780"/>
      <c r="H16" s="426"/>
    </row>
    <row r="17" spans="1:8" ht="12" customHeight="1">
      <c r="A17" s="140">
        <v>1020</v>
      </c>
      <c r="B17" s="151" t="s">
        <v>339</v>
      </c>
      <c r="C17" s="231"/>
      <c r="D17" s="231"/>
      <c r="E17" s="425">
        <v>466</v>
      </c>
      <c r="F17" s="835">
        <v>466</v>
      </c>
      <c r="G17" s="780">
        <f t="shared" si="0"/>
        <v>1</v>
      </c>
      <c r="H17" s="426"/>
    </row>
    <row r="18" spans="1:8" ht="12" customHeight="1" thickBot="1">
      <c r="A18" s="171">
        <v>1030</v>
      </c>
      <c r="B18" s="245" t="s">
        <v>340</v>
      </c>
      <c r="C18" s="300"/>
      <c r="D18" s="300"/>
      <c r="E18" s="428">
        <v>7219</v>
      </c>
      <c r="F18" s="836">
        <v>10471</v>
      </c>
      <c r="G18" s="782">
        <f t="shared" si="0"/>
        <v>1.4504779055270813</v>
      </c>
      <c r="H18" s="426"/>
    </row>
    <row r="19" spans="1:8" ht="16.5" customHeight="1" thickBot="1">
      <c r="A19" s="168"/>
      <c r="B19" s="301" t="s">
        <v>341</v>
      </c>
      <c r="C19" s="236">
        <f>SUM(C10)</f>
        <v>1475835</v>
      </c>
      <c r="D19" s="236">
        <f>SUM(D10+D18)</f>
        <v>1605779</v>
      </c>
      <c r="E19" s="429">
        <f>SUM(E10+E18+E17)</f>
        <v>1664514</v>
      </c>
      <c r="F19" s="837">
        <f>SUM(F10+F18+F17)</f>
        <v>1368120</v>
      </c>
      <c r="G19" s="396">
        <f t="shared" si="0"/>
        <v>0.8219336094499656</v>
      </c>
      <c r="H19" s="426"/>
    </row>
    <row r="20" spans="1:7" ht="12" customHeight="1">
      <c r="A20" s="163"/>
      <c r="B20" s="179"/>
      <c r="C20" s="162"/>
      <c r="D20" s="162"/>
      <c r="E20" s="162"/>
      <c r="F20" s="145"/>
      <c r="G20" s="397"/>
    </row>
    <row r="21" spans="1:7" ht="12" customHeight="1">
      <c r="A21" s="137">
        <v>1040</v>
      </c>
      <c r="B21" s="138" t="s">
        <v>342</v>
      </c>
      <c r="C21" s="140">
        <f>SUM(C22:C23)</f>
        <v>3100000</v>
      </c>
      <c r="D21" s="140">
        <f>SUM(D22:D23)</f>
        <v>3100000</v>
      </c>
      <c r="E21" s="140">
        <f>SUM(E22:E23)</f>
        <v>3100000</v>
      </c>
      <c r="F21" s="140">
        <f>SUM(F22:F23)</f>
        <v>2945119</v>
      </c>
      <c r="G21" s="390">
        <f t="shared" si="0"/>
        <v>0.9500383870967742</v>
      </c>
    </row>
    <row r="22" spans="1:7" ht="12" customHeight="1">
      <c r="A22" s="148">
        <v>1041</v>
      </c>
      <c r="B22" s="146" t="s">
        <v>45</v>
      </c>
      <c r="C22" s="135">
        <v>2650000</v>
      </c>
      <c r="D22" s="135">
        <v>2650000</v>
      </c>
      <c r="E22" s="135">
        <v>2650000</v>
      </c>
      <c r="F22" s="135">
        <v>2482081</v>
      </c>
      <c r="G22" s="780">
        <f t="shared" si="0"/>
        <v>0.9366343396226415</v>
      </c>
    </row>
    <row r="23" spans="1:7" ht="12" customHeight="1">
      <c r="A23" s="148">
        <v>1042</v>
      </c>
      <c r="B23" s="146" t="s">
        <v>46</v>
      </c>
      <c r="C23" s="135">
        <v>450000</v>
      </c>
      <c r="D23" s="135">
        <v>450000</v>
      </c>
      <c r="E23" s="135">
        <v>450000</v>
      </c>
      <c r="F23" s="135">
        <v>463038</v>
      </c>
      <c r="G23" s="780">
        <f t="shared" si="0"/>
        <v>1.0289733333333333</v>
      </c>
    </row>
    <row r="24" spans="1:7" ht="12" customHeight="1">
      <c r="A24" s="142">
        <v>1050</v>
      </c>
      <c r="B24" s="141" t="s">
        <v>343</v>
      </c>
      <c r="C24" s="140">
        <f>SUM(C25:C27)</f>
        <v>3597165</v>
      </c>
      <c r="D24" s="140">
        <f>SUM(D25:D27)</f>
        <v>3703165</v>
      </c>
      <c r="E24" s="140">
        <f>SUM(E25:E27)</f>
        <v>3703165</v>
      </c>
      <c r="F24" s="140">
        <f>SUM(F25:F27)</f>
        <v>1796607</v>
      </c>
      <c r="G24" s="390">
        <f t="shared" si="0"/>
        <v>0.48515445571558385</v>
      </c>
    </row>
    <row r="25" spans="1:7" ht="12.75" customHeight="1">
      <c r="A25" s="149">
        <v>1051</v>
      </c>
      <c r="B25" s="136" t="s">
        <v>289</v>
      </c>
      <c r="C25" s="135">
        <v>3352165</v>
      </c>
      <c r="D25" s="135">
        <v>3458165</v>
      </c>
      <c r="E25" s="135">
        <v>3458165</v>
      </c>
      <c r="F25" s="135">
        <v>1621300</v>
      </c>
      <c r="G25" s="780">
        <f t="shared" si="0"/>
        <v>0.46883245883293595</v>
      </c>
    </row>
    <row r="26" spans="1:7" ht="12.75" customHeight="1">
      <c r="A26" s="149">
        <v>1052</v>
      </c>
      <c r="B26" s="150" t="s">
        <v>391</v>
      </c>
      <c r="C26" s="135">
        <v>170000</v>
      </c>
      <c r="D26" s="135">
        <v>170000</v>
      </c>
      <c r="E26" s="135">
        <v>170000</v>
      </c>
      <c r="F26" s="135">
        <v>114106</v>
      </c>
      <c r="G26" s="780">
        <f t="shared" si="0"/>
        <v>0.6712117647058824</v>
      </c>
    </row>
    <row r="27" spans="1:7" ht="12.75" customHeight="1">
      <c r="A27" s="149">
        <v>1053</v>
      </c>
      <c r="B27" s="144" t="s">
        <v>285</v>
      </c>
      <c r="C27" s="135">
        <v>75000</v>
      </c>
      <c r="D27" s="135">
        <v>75000</v>
      </c>
      <c r="E27" s="135">
        <v>75000</v>
      </c>
      <c r="F27" s="135">
        <v>61201</v>
      </c>
      <c r="G27" s="780">
        <f t="shared" si="0"/>
        <v>0.8160133333333334</v>
      </c>
    </row>
    <row r="28" spans="1:7" ht="12" customHeight="1">
      <c r="A28" s="142">
        <v>1070</v>
      </c>
      <c r="B28" s="141" t="s">
        <v>292</v>
      </c>
      <c r="C28" s="140">
        <f>SUM(C29:C39)</f>
        <v>494368</v>
      </c>
      <c r="D28" s="140">
        <f>SUM(D29:D39)</f>
        <v>494518</v>
      </c>
      <c r="E28" s="140">
        <f>SUM(E29:E39)</f>
        <v>494518</v>
      </c>
      <c r="F28" s="140">
        <f>SUM(F29:F39)</f>
        <v>361300</v>
      </c>
      <c r="G28" s="390">
        <f t="shared" si="0"/>
        <v>0.7306104125633445</v>
      </c>
    </row>
    <row r="29" spans="1:7" ht="12" customHeight="1">
      <c r="A29" s="149">
        <v>1071</v>
      </c>
      <c r="B29" s="146" t="s">
        <v>344</v>
      </c>
      <c r="C29" s="135">
        <v>7000</v>
      </c>
      <c r="D29" s="135">
        <v>7000</v>
      </c>
      <c r="E29" s="135">
        <v>7000</v>
      </c>
      <c r="F29" s="838">
        <v>12616</v>
      </c>
      <c r="G29" s="780">
        <f t="shared" si="0"/>
        <v>1.8022857142857143</v>
      </c>
    </row>
    <row r="30" spans="1:7" ht="12" customHeight="1">
      <c r="A30" s="149">
        <v>1073</v>
      </c>
      <c r="B30" s="136" t="s">
        <v>345</v>
      </c>
      <c r="C30" s="135"/>
      <c r="D30" s="135">
        <v>150</v>
      </c>
      <c r="E30" s="135">
        <v>150</v>
      </c>
      <c r="F30" s="798">
        <v>250</v>
      </c>
      <c r="G30" s="780">
        <f t="shared" si="0"/>
        <v>1.6666666666666667</v>
      </c>
    </row>
    <row r="31" spans="1:7" ht="12" customHeight="1">
      <c r="A31" s="149">
        <v>1074</v>
      </c>
      <c r="B31" s="136" t="s">
        <v>346</v>
      </c>
      <c r="C31" s="135">
        <v>4000</v>
      </c>
      <c r="D31" s="135">
        <v>4000</v>
      </c>
      <c r="E31" s="135">
        <v>4000</v>
      </c>
      <c r="F31" s="838">
        <v>3456</v>
      </c>
      <c r="G31" s="780">
        <f t="shared" si="0"/>
        <v>0.864</v>
      </c>
    </row>
    <row r="32" spans="1:7" ht="12" customHeight="1">
      <c r="A32" s="149">
        <v>1075</v>
      </c>
      <c r="B32" s="144" t="s">
        <v>72</v>
      </c>
      <c r="C32" s="135">
        <v>20000</v>
      </c>
      <c r="D32" s="135">
        <v>20000</v>
      </c>
      <c r="E32" s="135">
        <v>20000</v>
      </c>
      <c r="F32" s="798">
        <v>21732</v>
      </c>
      <c r="G32" s="780">
        <f t="shared" si="0"/>
        <v>1.0866</v>
      </c>
    </row>
    <row r="33" spans="1:7" ht="12" customHeight="1">
      <c r="A33" s="149">
        <v>1076</v>
      </c>
      <c r="B33" s="144" t="s">
        <v>30</v>
      </c>
      <c r="C33" s="135">
        <v>8868</v>
      </c>
      <c r="D33" s="135">
        <v>8868</v>
      </c>
      <c r="E33" s="135">
        <v>8868</v>
      </c>
      <c r="F33" s="798">
        <v>8699</v>
      </c>
      <c r="G33" s="780">
        <f t="shared" si="0"/>
        <v>0.9809427153811457</v>
      </c>
    </row>
    <row r="34" spans="1:7" ht="12" customHeight="1">
      <c r="A34" s="149">
        <v>1077</v>
      </c>
      <c r="B34" s="150" t="s">
        <v>347</v>
      </c>
      <c r="C34" s="135">
        <v>236000</v>
      </c>
      <c r="D34" s="135">
        <v>236000</v>
      </c>
      <c r="E34" s="135">
        <v>236000</v>
      </c>
      <c r="F34" s="838">
        <v>166816</v>
      </c>
      <c r="G34" s="780">
        <f t="shared" si="0"/>
        <v>0.7068474576271186</v>
      </c>
    </row>
    <row r="35" spans="1:7" ht="12" customHeight="1">
      <c r="A35" s="149">
        <v>1078</v>
      </c>
      <c r="B35" s="146" t="s">
        <v>348</v>
      </c>
      <c r="C35" s="135">
        <v>7500</v>
      </c>
      <c r="D35" s="135">
        <v>7500</v>
      </c>
      <c r="E35" s="135">
        <v>7500</v>
      </c>
      <c r="F35" s="838">
        <v>4797</v>
      </c>
      <c r="G35" s="780">
        <f t="shared" si="0"/>
        <v>0.6396</v>
      </c>
    </row>
    <row r="36" spans="1:7" ht="12" customHeight="1">
      <c r="A36" s="149">
        <v>1079</v>
      </c>
      <c r="B36" s="146" t="s">
        <v>349</v>
      </c>
      <c r="C36" s="135">
        <v>90000</v>
      </c>
      <c r="D36" s="135">
        <v>90000</v>
      </c>
      <c r="E36" s="135">
        <v>90000</v>
      </c>
      <c r="F36" s="798">
        <v>71829</v>
      </c>
      <c r="G36" s="780">
        <f t="shared" si="0"/>
        <v>0.7981</v>
      </c>
    </row>
    <row r="37" spans="1:7" ht="12" customHeight="1">
      <c r="A37" s="149">
        <v>1080</v>
      </c>
      <c r="B37" s="254" t="s">
        <v>350</v>
      </c>
      <c r="C37" s="135">
        <v>40000</v>
      </c>
      <c r="D37" s="135">
        <v>40000</v>
      </c>
      <c r="E37" s="135">
        <v>40000</v>
      </c>
      <c r="F37" s="798">
        <v>13952</v>
      </c>
      <c r="G37" s="780">
        <f t="shared" si="0"/>
        <v>0.3488</v>
      </c>
    </row>
    <row r="38" spans="1:7" ht="12" customHeight="1">
      <c r="A38" s="148">
        <v>1081</v>
      </c>
      <c r="B38" s="254" t="s">
        <v>73</v>
      </c>
      <c r="C38" s="135">
        <v>5000</v>
      </c>
      <c r="D38" s="135">
        <v>5000</v>
      </c>
      <c r="E38" s="135">
        <v>5000</v>
      </c>
      <c r="F38" s="798">
        <v>8659</v>
      </c>
      <c r="G38" s="780">
        <f t="shared" si="0"/>
        <v>1.7318</v>
      </c>
    </row>
    <row r="39" spans="1:7" ht="13.5" customHeight="1" thickBot="1">
      <c r="A39" s="167">
        <v>1082</v>
      </c>
      <c r="B39" s="388" t="s">
        <v>272</v>
      </c>
      <c r="C39" s="389">
        <v>76000</v>
      </c>
      <c r="D39" s="389">
        <v>76000</v>
      </c>
      <c r="E39" s="389">
        <v>76000</v>
      </c>
      <c r="F39" s="791">
        <v>48494</v>
      </c>
      <c r="G39" s="782">
        <f t="shared" si="0"/>
        <v>0.6380789473684211</v>
      </c>
    </row>
    <row r="40" spans="1:7" ht="17.25" customHeight="1" thickBot="1">
      <c r="A40" s="169"/>
      <c r="B40" s="302" t="s">
        <v>351</v>
      </c>
      <c r="C40" s="303">
        <f>SUM(C21+C24+C28)</f>
        <v>7191533</v>
      </c>
      <c r="D40" s="303">
        <f>SUM(D21+D24+D28)</f>
        <v>7297683</v>
      </c>
      <c r="E40" s="303">
        <f>SUM(E21+E24+E28)</f>
        <v>7297683</v>
      </c>
      <c r="F40" s="839">
        <f>SUM(F21+F24+F28)</f>
        <v>5103026</v>
      </c>
      <c r="G40" s="396">
        <f t="shared" si="0"/>
        <v>0.6992666028381885</v>
      </c>
    </row>
    <row r="41" spans="1:7" ht="12" customHeight="1">
      <c r="A41" s="149"/>
      <c r="B41" s="277"/>
      <c r="C41" s="145"/>
      <c r="D41" s="145"/>
      <c r="E41" s="145"/>
      <c r="F41" s="840"/>
      <c r="G41" s="397"/>
    </row>
    <row r="42" spans="1:7" ht="12" customHeight="1">
      <c r="A42" s="142">
        <v>1090</v>
      </c>
      <c r="B42" s="304" t="s">
        <v>352</v>
      </c>
      <c r="C42" s="140">
        <f>SUM(C43:C49)</f>
        <v>1283000</v>
      </c>
      <c r="D42" s="140">
        <f>SUM(D43:D49)</f>
        <v>1283000</v>
      </c>
      <c r="E42" s="140">
        <f>SUM(E43:E49)</f>
        <v>1283000</v>
      </c>
      <c r="F42" s="841">
        <f>SUM(F43:F49)</f>
        <v>873573</v>
      </c>
      <c r="G42" s="390">
        <f t="shared" si="0"/>
        <v>0.6808830865159782</v>
      </c>
    </row>
    <row r="43" spans="1:7" ht="12" customHeight="1">
      <c r="A43" s="149">
        <v>1091</v>
      </c>
      <c r="B43" s="254" t="s">
        <v>157</v>
      </c>
      <c r="C43" s="135">
        <v>115000</v>
      </c>
      <c r="D43" s="135">
        <v>115000</v>
      </c>
      <c r="E43" s="135">
        <v>115000</v>
      </c>
      <c r="F43" s="838">
        <v>75753</v>
      </c>
      <c r="G43" s="780">
        <f t="shared" si="0"/>
        <v>0.6587217391304347</v>
      </c>
    </row>
    <row r="44" spans="1:7" ht="12" customHeight="1">
      <c r="A44" s="149">
        <v>1092</v>
      </c>
      <c r="B44" s="146" t="s">
        <v>273</v>
      </c>
      <c r="C44" s="135">
        <v>443000</v>
      </c>
      <c r="D44" s="135">
        <v>443000</v>
      </c>
      <c r="E44" s="135">
        <v>443000</v>
      </c>
      <c r="F44" s="838">
        <v>315599</v>
      </c>
      <c r="G44" s="780">
        <f t="shared" si="0"/>
        <v>0.7124130925507901</v>
      </c>
    </row>
    <row r="45" spans="1:7" ht="12" customHeight="1">
      <c r="A45" s="149">
        <v>1093</v>
      </c>
      <c r="B45" s="146" t="s">
        <v>158</v>
      </c>
      <c r="C45" s="135">
        <v>15000</v>
      </c>
      <c r="D45" s="135">
        <v>15000</v>
      </c>
      <c r="E45" s="135">
        <v>15000</v>
      </c>
      <c r="F45" s="798">
        <v>4456</v>
      </c>
      <c r="G45" s="780">
        <f t="shared" si="0"/>
        <v>0.29706666666666665</v>
      </c>
    </row>
    <row r="46" spans="1:7" ht="12" customHeight="1">
      <c r="A46" s="149">
        <v>1094</v>
      </c>
      <c r="B46" s="146" t="s">
        <v>159</v>
      </c>
      <c r="C46" s="135">
        <v>15000</v>
      </c>
      <c r="D46" s="135">
        <v>15000</v>
      </c>
      <c r="E46" s="135">
        <v>15000</v>
      </c>
      <c r="F46" s="798">
        <v>12407</v>
      </c>
      <c r="G46" s="780">
        <f t="shared" si="0"/>
        <v>0.8271333333333334</v>
      </c>
    </row>
    <row r="47" spans="1:7" ht="12" customHeight="1">
      <c r="A47" s="149">
        <v>1095</v>
      </c>
      <c r="B47" s="150" t="s">
        <v>501</v>
      </c>
      <c r="C47" s="135">
        <v>340000</v>
      </c>
      <c r="D47" s="135">
        <v>340000</v>
      </c>
      <c r="E47" s="135">
        <v>340000</v>
      </c>
      <c r="F47" s="838">
        <v>224535</v>
      </c>
      <c r="G47" s="780">
        <f t="shared" si="0"/>
        <v>0.6603970588235294</v>
      </c>
    </row>
    <row r="48" spans="1:7" ht="12" customHeight="1">
      <c r="A48" s="149">
        <v>1096</v>
      </c>
      <c r="B48" s="150" t="s">
        <v>474</v>
      </c>
      <c r="C48" s="135">
        <v>350000</v>
      </c>
      <c r="D48" s="135">
        <v>350000</v>
      </c>
      <c r="E48" s="135">
        <v>350000</v>
      </c>
      <c r="F48" s="838">
        <v>239841</v>
      </c>
      <c r="G48" s="780">
        <f t="shared" si="0"/>
        <v>0.68526</v>
      </c>
    </row>
    <row r="49" spans="1:7" ht="12" customHeight="1">
      <c r="A49" s="149">
        <v>1097</v>
      </c>
      <c r="B49" s="150" t="s">
        <v>475</v>
      </c>
      <c r="C49" s="135">
        <v>5000</v>
      </c>
      <c r="D49" s="135">
        <v>5000</v>
      </c>
      <c r="E49" s="135">
        <v>5000</v>
      </c>
      <c r="F49" s="798">
        <v>982</v>
      </c>
      <c r="G49" s="780">
        <f t="shared" si="0"/>
        <v>0.1964</v>
      </c>
    </row>
    <row r="50" spans="1:7" ht="12" customHeight="1">
      <c r="A50" s="142">
        <v>1100</v>
      </c>
      <c r="B50" s="304" t="s">
        <v>353</v>
      </c>
      <c r="C50" s="140">
        <f>SUM(C51:C53)</f>
        <v>205066</v>
      </c>
      <c r="D50" s="140">
        <f>SUM(D51:D53)</f>
        <v>205066</v>
      </c>
      <c r="E50" s="140">
        <f>SUM(E51:E53)</f>
        <v>205066</v>
      </c>
      <c r="F50" s="841">
        <f>SUM(F51:F53)</f>
        <v>168764</v>
      </c>
      <c r="G50" s="390">
        <f t="shared" si="0"/>
        <v>0.8229740668857831</v>
      </c>
    </row>
    <row r="51" spans="1:7" ht="12" customHeight="1">
      <c r="A51" s="149">
        <v>1101</v>
      </c>
      <c r="B51" s="150" t="s">
        <v>354</v>
      </c>
      <c r="C51" s="135">
        <v>14066</v>
      </c>
      <c r="D51" s="135">
        <v>14066</v>
      </c>
      <c r="E51" s="135">
        <v>14066</v>
      </c>
      <c r="F51" s="798">
        <v>12004</v>
      </c>
      <c r="G51" s="780">
        <f t="shared" si="0"/>
        <v>0.8534053746623063</v>
      </c>
    </row>
    <row r="52" spans="1:7" ht="12" customHeight="1">
      <c r="A52" s="149">
        <v>1102</v>
      </c>
      <c r="B52" s="146" t="s">
        <v>355</v>
      </c>
      <c r="C52" s="135">
        <v>141000</v>
      </c>
      <c r="D52" s="135">
        <v>141000</v>
      </c>
      <c r="E52" s="135">
        <v>141000</v>
      </c>
      <c r="F52" s="838">
        <v>95303</v>
      </c>
      <c r="G52" s="780">
        <f t="shared" si="0"/>
        <v>0.6759078014184398</v>
      </c>
    </row>
    <row r="53" spans="1:7" ht="12" customHeight="1">
      <c r="A53" s="149">
        <v>1103</v>
      </c>
      <c r="B53" s="146" t="s">
        <v>356</v>
      </c>
      <c r="C53" s="135">
        <v>50000</v>
      </c>
      <c r="D53" s="135">
        <v>50000</v>
      </c>
      <c r="E53" s="135">
        <v>50000</v>
      </c>
      <c r="F53" s="798">
        <v>61457</v>
      </c>
      <c r="G53" s="780">
        <f t="shared" si="0"/>
        <v>1.22914</v>
      </c>
    </row>
    <row r="54" spans="1:7" ht="12" customHeight="1">
      <c r="A54" s="800">
        <v>1105</v>
      </c>
      <c r="B54" s="797" t="s">
        <v>537</v>
      </c>
      <c r="C54" s="798"/>
      <c r="D54" s="798"/>
      <c r="E54" s="799">
        <v>40000</v>
      </c>
      <c r="F54" s="841">
        <v>40000</v>
      </c>
      <c r="G54" s="390">
        <f t="shared" si="0"/>
        <v>1</v>
      </c>
    </row>
    <row r="55" spans="1:7" ht="12" customHeight="1">
      <c r="A55" s="142">
        <v>1110</v>
      </c>
      <c r="B55" s="151" t="s">
        <v>357</v>
      </c>
      <c r="C55" s="135"/>
      <c r="D55" s="135"/>
      <c r="E55" s="135"/>
      <c r="F55" s="798"/>
      <c r="G55" s="390"/>
    </row>
    <row r="56" spans="1:7" ht="12" customHeight="1">
      <c r="A56" s="142">
        <v>1120</v>
      </c>
      <c r="B56" s="151" t="s">
        <v>358</v>
      </c>
      <c r="C56" s="140">
        <f>SUM(C57:C61)</f>
        <v>1245305</v>
      </c>
      <c r="D56" s="140">
        <f>SUM(D57:D61)</f>
        <v>1245305</v>
      </c>
      <c r="E56" s="140">
        <f>SUM(E57:E61)</f>
        <v>401048</v>
      </c>
      <c r="F56" s="841">
        <f>SUM(F57:F61)</f>
        <v>290549</v>
      </c>
      <c r="G56" s="390">
        <f t="shared" si="0"/>
        <v>0.7244743771319144</v>
      </c>
    </row>
    <row r="57" spans="1:7" ht="12" customHeight="1">
      <c r="A57" s="149">
        <v>1121</v>
      </c>
      <c r="B57" s="136" t="s">
        <v>470</v>
      </c>
      <c r="C57" s="135">
        <v>44298</v>
      </c>
      <c r="D57" s="135">
        <v>44298</v>
      </c>
      <c r="E57" s="135">
        <v>44298</v>
      </c>
      <c r="F57" s="838">
        <v>35465</v>
      </c>
      <c r="G57" s="780">
        <f t="shared" si="0"/>
        <v>0.800600478576911</v>
      </c>
    </row>
    <row r="58" spans="1:7" ht="12" customHeight="1">
      <c r="A58" s="149">
        <v>1122</v>
      </c>
      <c r="B58" s="136" t="s">
        <v>483</v>
      </c>
      <c r="C58" s="135">
        <v>222750</v>
      </c>
      <c r="D58" s="135">
        <v>222750</v>
      </c>
      <c r="E58" s="135">
        <v>222750</v>
      </c>
      <c r="F58" s="798">
        <v>150925</v>
      </c>
      <c r="G58" s="780">
        <f t="shared" si="0"/>
        <v>0.6775533108866442</v>
      </c>
    </row>
    <row r="59" spans="1:7" ht="12" customHeight="1">
      <c r="A59" s="149">
        <v>1123</v>
      </c>
      <c r="B59" s="144" t="s">
        <v>488</v>
      </c>
      <c r="C59" s="135">
        <v>134000</v>
      </c>
      <c r="D59" s="135">
        <v>134000</v>
      </c>
      <c r="E59" s="135">
        <v>134000</v>
      </c>
      <c r="F59" s="798">
        <v>104159</v>
      </c>
      <c r="G59" s="780">
        <f t="shared" si="0"/>
        <v>0.7773059701492537</v>
      </c>
    </row>
    <row r="60" spans="1:7" ht="12" customHeight="1">
      <c r="A60" s="149">
        <v>1124</v>
      </c>
      <c r="B60" s="277" t="s">
        <v>70</v>
      </c>
      <c r="C60" s="135">
        <v>369270</v>
      </c>
      <c r="D60" s="135">
        <v>369270</v>
      </c>
      <c r="E60" s="135"/>
      <c r="F60" s="135"/>
      <c r="G60" s="390"/>
    </row>
    <row r="61" spans="1:7" ht="12" customHeight="1">
      <c r="A61" s="149">
        <v>1125</v>
      </c>
      <c r="B61" s="144" t="s">
        <v>71</v>
      </c>
      <c r="C61" s="135">
        <v>474987</v>
      </c>
      <c r="D61" s="135">
        <v>474987</v>
      </c>
      <c r="E61" s="135"/>
      <c r="F61" s="135"/>
      <c r="G61" s="390"/>
    </row>
    <row r="62" spans="1:7" ht="12" customHeight="1">
      <c r="A62" s="142">
        <v>1130</v>
      </c>
      <c r="B62" s="141" t="s">
        <v>359</v>
      </c>
      <c r="C62" s="140"/>
      <c r="D62" s="140"/>
      <c r="E62" s="140"/>
      <c r="F62" s="140"/>
      <c r="G62" s="390"/>
    </row>
    <row r="63" spans="1:7" ht="12" customHeight="1">
      <c r="A63" s="142">
        <v>1140</v>
      </c>
      <c r="B63" s="143" t="s">
        <v>360</v>
      </c>
      <c r="C63" s="140">
        <f>SUM(C64)</f>
        <v>40000</v>
      </c>
      <c r="D63" s="140">
        <f>SUM(D64)</f>
        <v>40000</v>
      </c>
      <c r="E63" s="140">
        <f>SUM(E64)</f>
        <v>40000</v>
      </c>
      <c r="F63" s="841">
        <f>SUM(F64)</f>
        <v>40063</v>
      </c>
      <c r="G63" s="390">
        <f t="shared" si="0"/>
        <v>1.001575</v>
      </c>
    </row>
    <row r="64" spans="1:7" ht="12" customHeight="1">
      <c r="A64" s="149">
        <v>1141</v>
      </c>
      <c r="B64" s="146" t="s">
        <v>160</v>
      </c>
      <c r="C64" s="135">
        <v>40000</v>
      </c>
      <c r="D64" s="135">
        <v>40000</v>
      </c>
      <c r="E64" s="135">
        <v>40000</v>
      </c>
      <c r="F64" s="838">
        <v>40063</v>
      </c>
      <c r="G64" s="780">
        <f t="shared" si="0"/>
        <v>1.001575</v>
      </c>
    </row>
    <row r="65" spans="1:7" ht="12" customHeight="1" thickBot="1">
      <c r="A65" s="171">
        <v>1150</v>
      </c>
      <c r="B65" s="245" t="s">
        <v>361</v>
      </c>
      <c r="C65" s="159"/>
      <c r="D65" s="171">
        <v>27859</v>
      </c>
      <c r="E65" s="430">
        <v>45304</v>
      </c>
      <c r="F65" s="842">
        <v>47775</v>
      </c>
      <c r="G65" s="781">
        <f t="shared" si="0"/>
        <v>1.0545426452410382</v>
      </c>
    </row>
    <row r="66" spans="1:7" ht="18.75" customHeight="1" thickBot="1">
      <c r="A66" s="169"/>
      <c r="B66" s="217" t="s">
        <v>533</v>
      </c>
      <c r="C66" s="303">
        <f>SUM(C63+C65+C62+C56+C55+C50+C42)</f>
        <v>2773371</v>
      </c>
      <c r="D66" s="303">
        <f>SUM(D63+D65+D62+D56+D55+D50+D42)</f>
        <v>2801230</v>
      </c>
      <c r="E66" s="303">
        <f>SUM(E63+E65+E62+E56+E55+E50+E42+E54)</f>
        <v>2014418</v>
      </c>
      <c r="F66" s="843">
        <f>SUM(F63+F65+F62+F56+F55+F50+F42+F54)</f>
        <v>1460724</v>
      </c>
      <c r="G66" s="396">
        <f t="shared" si="0"/>
        <v>0.7251345053509252</v>
      </c>
    </row>
    <row r="67" spans="1:7" ht="12" customHeight="1">
      <c r="A67" s="164"/>
      <c r="B67" s="305"/>
      <c r="C67" s="145"/>
      <c r="D67" s="145"/>
      <c r="E67" s="145"/>
      <c r="F67" s="840"/>
      <c r="G67" s="397"/>
    </row>
    <row r="68" spans="1:7" ht="15" customHeight="1" thickBot="1">
      <c r="A68" s="153">
        <v>1160</v>
      </c>
      <c r="B68" s="175" t="s">
        <v>362</v>
      </c>
      <c r="C68" s="159"/>
      <c r="D68" s="159">
        <v>1500</v>
      </c>
      <c r="E68" s="159">
        <v>1500</v>
      </c>
      <c r="F68" s="844">
        <v>1500</v>
      </c>
      <c r="G68" s="782">
        <f t="shared" si="0"/>
        <v>1</v>
      </c>
    </row>
    <row r="69" spans="1:7" ht="18" customHeight="1" thickBot="1">
      <c r="A69" s="169"/>
      <c r="B69" s="301" t="s">
        <v>363</v>
      </c>
      <c r="C69" s="156">
        <f>SUM(C68)</f>
        <v>0</v>
      </c>
      <c r="D69" s="156">
        <f>SUM(D68)</f>
        <v>1500</v>
      </c>
      <c r="E69" s="156">
        <f>SUM(E68)</f>
        <v>1500</v>
      </c>
      <c r="F69" s="845">
        <f>SUM(F68)</f>
        <v>1500</v>
      </c>
      <c r="G69" s="395">
        <f t="shared" si="0"/>
        <v>1</v>
      </c>
    </row>
    <row r="70" spans="1:7" ht="12" customHeight="1" thickBot="1">
      <c r="A70" s="169"/>
      <c r="B70" s="217"/>
      <c r="C70" s="160"/>
      <c r="D70" s="160"/>
      <c r="E70" s="160"/>
      <c r="F70" s="846"/>
      <c r="G70" s="396"/>
    </row>
    <row r="71" spans="1:7" ht="18.75" customHeight="1" thickBot="1">
      <c r="A71" s="169"/>
      <c r="B71" s="306" t="s">
        <v>107</v>
      </c>
      <c r="C71" s="303">
        <f>SUM(C66+C40+C19+C69)</f>
        <v>11440739</v>
      </c>
      <c r="D71" s="303">
        <f>SUM(D66+D40+D19+D69)</f>
        <v>11706192</v>
      </c>
      <c r="E71" s="303">
        <f>SUM(E66+E40+E19+E69)</f>
        <v>10978115</v>
      </c>
      <c r="F71" s="843">
        <f>SUM(F66+F40+F19+F69)</f>
        <v>7933370</v>
      </c>
      <c r="G71" s="396">
        <f t="shared" si="0"/>
        <v>0.7226532059465582</v>
      </c>
    </row>
    <row r="72" spans="1:7" ht="12" customHeight="1">
      <c r="A72" s="149"/>
      <c r="B72" s="280"/>
      <c r="C72" s="145"/>
      <c r="D72" s="145"/>
      <c r="E72" s="145"/>
      <c r="F72" s="840"/>
      <c r="G72" s="397"/>
    </row>
    <row r="73" spans="1:7" ht="12" customHeight="1">
      <c r="A73" s="140">
        <v>1165</v>
      </c>
      <c r="B73" s="151" t="s">
        <v>364</v>
      </c>
      <c r="C73" s="135"/>
      <c r="D73" s="140">
        <v>305792</v>
      </c>
      <c r="E73" s="140">
        <v>305792</v>
      </c>
      <c r="F73" s="841">
        <v>312396</v>
      </c>
      <c r="G73" s="390">
        <f t="shared" si="0"/>
        <v>1.021596379238175</v>
      </c>
    </row>
    <row r="74" spans="1:7" ht="12" customHeight="1">
      <c r="A74" s="140">
        <v>1170</v>
      </c>
      <c r="B74" s="138" t="s">
        <v>365</v>
      </c>
      <c r="C74" s="140">
        <f>SUM(C75:C77)</f>
        <v>2395920</v>
      </c>
      <c r="D74" s="140">
        <f>SUM(D75:D77)</f>
        <v>2395920</v>
      </c>
      <c r="E74" s="140">
        <f>SUM(E75:E77)</f>
        <v>2395920</v>
      </c>
      <c r="F74" s="841">
        <f>SUM(F75:F77)</f>
        <v>1005302</v>
      </c>
      <c r="G74" s="390">
        <f t="shared" si="0"/>
        <v>0.41958913486259974</v>
      </c>
    </row>
    <row r="75" spans="1:7" ht="12" customHeight="1">
      <c r="A75" s="148">
        <v>1172</v>
      </c>
      <c r="B75" s="254" t="s">
        <v>98</v>
      </c>
      <c r="C75" s="135">
        <v>62940</v>
      </c>
      <c r="D75" s="135">
        <v>62940</v>
      </c>
      <c r="E75" s="135">
        <v>62940</v>
      </c>
      <c r="F75" s="135">
        <v>55201</v>
      </c>
      <c r="G75" s="780">
        <f aca="true" t="shared" si="1" ref="G75:G138">SUM(F75/E75)</f>
        <v>0.8770416269462981</v>
      </c>
    </row>
    <row r="76" spans="1:7" ht="12" customHeight="1">
      <c r="A76" s="148">
        <v>1174</v>
      </c>
      <c r="B76" s="254" t="s">
        <v>141</v>
      </c>
      <c r="C76" s="135">
        <v>2328260</v>
      </c>
      <c r="D76" s="135">
        <v>2328260</v>
      </c>
      <c r="E76" s="135">
        <v>2328260</v>
      </c>
      <c r="F76" s="135">
        <v>945090</v>
      </c>
      <c r="G76" s="780">
        <f t="shared" si="1"/>
        <v>0.4059211600079029</v>
      </c>
    </row>
    <row r="77" spans="1:7" ht="12" customHeight="1">
      <c r="A77" s="148">
        <v>1176</v>
      </c>
      <c r="B77" s="254" t="s">
        <v>138</v>
      </c>
      <c r="C77" s="135">
        <v>4720</v>
      </c>
      <c r="D77" s="135">
        <v>4720</v>
      </c>
      <c r="E77" s="135">
        <v>4720</v>
      </c>
      <c r="F77" s="135">
        <v>5011</v>
      </c>
      <c r="G77" s="780">
        <f t="shared" si="1"/>
        <v>1.0616525423728813</v>
      </c>
    </row>
    <row r="78" spans="1:7" ht="12" customHeight="1">
      <c r="A78" s="140">
        <v>1180</v>
      </c>
      <c r="B78" s="157" t="s">
        <v>366</v>
      </c>
      <c r="C78" s="140">
        <f>SUM(C79:C81)</f>
        <v>1701355</v>
      </c>
      <c r="D78" s="140">
        <f>SUM(D79:D81)</f>
        <v>1701355</v>
      </c>
      <c r="E78" s="140">
        <f>SUM(E79:E81)</f>
        <v>1701355</v>
      </c>
      <c r="F78" s="841">
        <f>SUM(F79:F81)</f>
        <v>109101</v>
      </c>
      <c r="G78" s="390">
        <f t="shared" si="1"/>
        <v>0.06412594667191739</v>
      </c>
    </row>
    <row r="79" spans="1:7" ht="12" customHeight="1">
      <c r="A79" s="148">
        <v>1181</v>
      </c>
      <c r="B79" s="146" t="s">
        <v>443</v>
      </c>
      <c r="C79" s="135">
        <v>590535</v>
      </c>
      <c r="D79" s="135">
        <v>590535</v>
      </c>
      <c r="E79" s="135">
        <v>590535</v>
      </c>
      <c r="F79" s="798"/>
      <c r="G79" s="390">
        <f t="shared" si="1"/>
        <v>0</v>
      </c>
    </row>
    <row r="80" spans="1:7" ht="12" customHeight="1">
      <c r="A80" s="148">
        <v>1182</v>
      </c>
      <c r="B80" s="136" t="s">
        <v>367</v>
      </c>
      <c r="C80" s="135">
        <v>1099000</v>
      </c>
      <c r="D80" s="135">
        <v>1099000</v>
      </c>
      <c r="E80" s="135">
        <v>1099000</v>
      </c>
      <c r="F80" s="798">
        <v>109101</v>
      </c>
      <c r="G80" s="390">
        <f t="shared" si="1"/>
        <v>0.0992729754322111</v>
      </c>
    </row>
    <row r="81" spans="1:7" ht="12" customHeight="1">
      <c r="A81" s="148">
        <v>1183</v>
      </c>
      <c r="B81" s="254" t="s">
        <v>9</v>
      </c>
      <c r="C81" s="135">
        <v>11820</v>
      </c>
      <c r="D81" s="135">
        <v>11820</v>
      </c>
      <c r="E81" s="135">
        <v>11820</v>
      </c>
      <c r="F81" s="798"/>
      <c r="G81" s="390">
        <f t="shared" si="1"/>
        <v>0</v>
      </c>
    </row>
    <row r="82" spans="1:7" ht="12" customHeight="1" thickBot="1">
      <c r="A82" s="168">
        <v>1185</v>
      </c>
      <c r="B82" s="392" t="s">
        <v>554</v>
      </c>
      <c r="C82" s="389"/>
      <c r="D82" s="168">
        <v>16526</v>
      </c>
      <c r="E82" s="168">
        <v>16526</v>
      </c>
      <c r="F82" s="847">
        <v>18062</v>
      </c>
      <c r="G82" s="781">
        <f t="shared" si="1"/>
        <v>1.0929444511678568</v>
      </c>
    </row>
    <row r="83" spans="1:7" ht="15" customHeight="1" thickBot="1">
      <c r="A83" s="156"/>
      <c r="B83" s="217" t="s">
        <v>368</v>
      </c>
      <c r="C83" s="168">
        <f>SUM(C74+C78)</f>
        <v>4097275</v>
      </c>
      <c r="D83" s="168">
        <f>SUM(D74+D78+D73+D82)</f>
        <v>4419593</v>
      </c>
      <c r="E83" s="168">
        <f>SUM(E74+E78+E73+E82)</f>
        <v>4419593</v>
      </c>
      <c r="F83" s="847">
        <f>SUM(F74+F78+F73+F82)</f>
        <v>1444861</v>
      </c>
      <c r="G83" s="396">
        <f t="shared" si="1"/>
        <v>0.32692173238576494</v>
      </c>
    </row>
    <row r="84" spans="1:7" ht="12" customHeight="1">
      <c r="A84" s="142"/>
      <c r="B84" s="150"/>
      <c r="C84" s="145"/>
      <c r="D84" s="145"/>
      <c r="E84" s="145"/>
      <c r="F84" s="145"/>
      <c r="G84" s="397"/>
    </row>
    <row r="85" spans="1:7" ht="12" customHeight="1">
      <c r="A85" s="140">
        <v>1190</v>
      </c>
      <c r="B85" s="143" t="s">
        <v>369</v>
      </c>
      <c r="C85" s="140">
        <f>SUM(C86+C89+C90)</f>
        <v>880000</v>
      </c>
      <c r="D85" s="140">
        <f>SUM(D86+D89+D90)</f>
        <v>880000</v>
      </c>
      <c r="E85" s="140">
        <f>SUM(E86+E89+E90)</f>
        <v>880000</v>
      </c>
      <c r="F85" s="841">
        <f>SUM(F86+F89+F90)</f>
        <v>368100</v>
      </c>
      <c r="G85" s="390">
        <f t="shared" si="1"/>
        <v>0.4182954545454545</v>
      </c>
    </row>
    <row r="86" spans="1:7" ht="12" customHeight="1">
      <c r="A86" s="148">
        <v>1191</v>
      </c>
      <c r="B86" s="136" t="s">
        <v>370</v>
      </c>
      <c r="C86" s="135">
        <f>SUM(C87:C88)</f>
        <v>250000</v>
      </c>
      <c r="D86" s="135">
        <f>SUM(D87:D88)</f>
        <v>250000</v>
      </c>
      <c r="E86" s="135">
        <f>SUM(E87:E88)</f>
        <v>250000</v>
      </c>
      <c r="F86" s="135">
        <f>SUM(F87:F88)</f>
        <v>781</v>
      </c>
      <c r="G86" s="780">
        <f t="shared" si="1"/>
        <v>0.003124</v>
      </c>
    </row>
    <row r="87" spans="1:7" ht="12" customHeight="1">
      <c r="A87" s="148">
        <v>1192</v>
      </c>
      <c r="B87" s="146" t="s">
        <v>371</v>
      </c>
      <c r="C87" s="139"/>
      <c r="D87" s="139"/>
      <c r="E87" s="139"/>
      <c r="F87" s="139"/>
      <c r="G87" s="780"/>
    </row>
    <row r="88" spans="1:7" ht="12" customHeight="1">
      <c r="A88" s="148">
        <v>1193</v>
      </c>
      <c r="B88" s="146" t="s">
        <v>372</v>
      </c>
      <c r="C88" s="139">
        <v>250000</v>
      </c>
      <c r="D88" s="139">
        <v>250000</v>
      </c>
      <c r="E88" s="139">
        <v>250000</v>
      </c>
      <c r="F88" s="139">
        <v>781</v>
      </c>
      <c r="G88" s="780">
        <f t="shared" si="1"/>
        <v>0.003124</v>
      </c>
    </row>
    <row r="89" spans="1:7" ht="12" customHeight="1">
      <c r="A89" s="148">
        <v>1194</v>
      </c>
      <c r="B89" s="136" t="s">
        <v>291</v>
      </c>
      <c r="C89" s="135">
        <v>300000</v>
      </c>
      <c r="D89" s="135">
        <v>300000</v>
      </c>
      <c r="E89" s="135">
        <v>300000</v>
      </c>
      <c r="F89" s="135">
        <v>71047</v>
      </c>
      <c r="G89" s="780">
        <f t="shared" si="1"/>
        <v>0.23682333333333333</v>
      </c>
    </row>
    <row r="90" spans="1:7" ht="12" customHeight="1" thickBot="1">
      <c r="A90" s="153">
        <v>1195</v>
      </c>
      <c r="B90" s="307" t="s">
        <v>448</v>
      </c>
      <c r="C90" s="159">
        <v>330000</v>
      </c>
      <c r="D90" s="159">
        <v>330000</v>
      </c>
      <c r="E90" s="159">
        <v>330000</v>
      </c>
      <c r="F90" s="159">
        <v>296272</v>
      </c>
      <c r="G90" s="782">
        <f t="shared" si="1"/>
        <v>0.8977939393939394</v>
      </c>
    </row>
    <row r="91" spans="1:7" ht="15.75" customHeight="1" thickBot="1">
      <c r="A91" s="156"/>
      <c r="B91" s="217" t="s">
        <v>373</v>
      </c>
      <c r="C91" s="156">
        <f>SUM(C85)</f>
        <v>880000</v>
      </c>
      <c r="D91" s="156">
        <f>SUM(D85)</f>
        <v>880000</v>
      </c>
      <c r="E91" s="156">
        <f>SUM(E85)</f>
        <v>880000</v>
      </c>
      <c r="F91" s="848">
        <f>SUM(F85)</f>
        <v>368100</v>
      </c>
      <c r="G91" s="396">
        <f t="shared" si="1"/>
        <v>0.4182954545454545</v>
      </c>
    </row>
    <row r="92" spans="1:7" ht="15.75" customHeight="1">
      <c r="A92" s="383"/>
      <c r="B92" s="384"/>
      <c r="C92" s="410"/>
      <c r="D92" s="410"/>
      <c r="E92" s="410"/>
      <c r="F92" s="849"/>
      <c r="G92" s="397"/>
    </row>
    <row r="93" spans="1:7" ht="12" customHeight="1">
      <c r="A93" s="140">
        <v>1200</v>
      </c>
      <c r="B93" s="151" t="s">
        <v>374</v>
      </c>
      <c r="C93" s="140">
        <f>SUM(C94:C96)</f>
        <v>65000</v>
      </c>
      <c r="D93" s="140">
        <f>SUM(D94:D96)</f>
        <v>65000</v>
      </c>
      <c r="E93" s="140">
        <f>SUM(E94:E96)</f>
        <v>65000</v>
      </c>
      <c r="F93" s="841">
        <f>SUM(F94:F96)</f>
        <v>28305</v>
      </c>
      <c r="G93" s="390">
        <f t="shared" si="1"/>
        <v>0.43546153846153846</v>
      </c>
    </row>
    <row r="94" spans="1:7" ht="12" customHeight="1">
      <c r="A94" s="148">
        <v>1201</v>
      </c>
      <c r="B94" s="136" t="s">
        <v>496</v>
      </c>
      <c r="C94" s="135"/>
      <c r="D94" s="135"/>
      <c r="E94" s="135"/>
      <c r="F94" s="798">
        <v>19</v>
      </c>
      <c r="G94" s="390"/>
    </row>
    <row r="95" spans="1:7" ht="12" customHeight="1">
      <c r="A95" s="148">
        <v>1202</v>
      </c>
      <c r="B95" s="136" t="s">
        <v>497</v>
      </c>
      <c r="C95" s="135">
        <v>40000</v>
      </c>
      <c r="D95" s="135">
        <v>40000</v>
      </c>
      <c r="E95" s="135">
        <v>40000</v>
      </c>
      <c r="F95" s="798">
        <v>17269</v>
      </c>
      <c r="G95" s="780">
        <f t="shared" si="1"/>
        <v>0.431725</v>
      </c>
    </row>
    <row r="96" spans="1:7" ht="12" customHeight="1">
      <c r="A96" s="148">
        <v>1203</v>
      </c>
      <c r="B96" s="144" t="s">
        <v>105</v>
      </c>
      <c r="C96" s="135">
        <v>25000</v>
      </c>
      <c r="D96" s="135">
        <v>25000</v>
      </c>
      <c r="E96" s="135">
        <v>25000</v>
      </c>
      <c r="F96" s="798">
        <v>11017</v>
      </c>
      <c r="G96" s="780">
        <f t="shared" si="1"/>
        <v>0.44068</v>
      </c>
    </row>
    <row r="97" spans="1:7" ht="12" customHeight="1">
      <c r="A97" s="140">
        <v>1210</v>
      </c>
      <c r="B97" s="151" t="s">
        <v>375</v>
      </c>
      <c r="C97" s="140">
        <v>2955</v>
      </c>
      <c r="D97" s="140">
        <v>2955</v>
      </c>
      <c r="E97" s="140">
        <v>2955</v>
      </c>
      <c r="F97" s="841">
        <v>2955</v>
      </c>
      <c r="G97" s="390">
        <f t="shared" si="1"/>
        <v>1</v>
      </c>
    </row>
    <row r="98" spans="1:7" ht="12" customHeight="1" thickBot="1">
      <c r="A98" s="789">
        <v>1211</v>
      </c>
      <c r="B98" s="790" t="s">
        <v>23</v>
      </c>
      <c r="C98" s="791"/>
      <c r="D98" s="791"/>
      <c r="E98" s="789">
        <v>1103</v>
      </c>
      <c r="F98" s="847">
        <v>1103</v>
      </c>
      <c r="G98" s="781">
        <f t="shared" si="1"/>
        <v>1</v>
      </c>
    </row>
    <row r="99" spans="1:7" ht="15.75" customHeight="1" thickBot="1">
      <c r="A99" s="156"/>
      <c r="B99" s="217" t="s">
        <v>376</v>
      </c>
      <c r="C99" s="156">
        <f>SUM(C93+C97)</f>
        <v>67955</v>
      </c>
      <c r="D99" s="156">
        <f>SUM(D93+D97)</f>
        <v>67955</v>
      </c>
      <c r="E99" s="156">
        <f>SUM(E93+E97+E98)</f>
        <v>69058</v>
      </c>
      <c r="F99" s="848">
        <f>SUM(F93+F97+F98)</f>
        <v>32363</v>
      </c>
      <c r="G99" s="396">
        <f t="shared" si="1"/>
        <v>0.468635060384025</v>
      </c>
    </row>
    <row r="100" spans="1:7" ht="12" customHeight="1" thickBot="1">
      <c r="A100" s="156"/>
      <c r="B100" s="179"/>
      <c r="C100" s="160"/>
      <c r="D100" s="160"/>
      <c r="E100" s="160"/>
      <c r="F100" s="160"/>
      <c r="G100" s="396"/>
    </row>
    <row r="101" spans="1:7" ht="24" customHeight="1" thickBot="1">
      <c r="A101" s="156"/>
      <c r="B101" s="312" t="s">
        <v>108</v>
      </c>
      <c r="C101" s="243">
        <f>SUM(C83+C91+C99)</f>
        <v>5045230</v>
      </c>
      <c r="D101" s="243">
        <f>SUM(D83+D91+D99)</f>
        <v>5367548</v>
      </c>
      <c r="E101" s="243">
        <f>SUM(E83+E91+E99)</f>
        <v>5368651</v>
      </c>
      <c r="F101" s="243">
        <f>SUM(F83+F91+F99)</f>
        <v>1845324</v>
      </c>
      <c r="G101" s="396">
        <f t="shared" si="1"/>
        <v>0.3437221007660956</v>
      </c>
    </row>
    <row r="102" spans="1:7" ht="12.75" customHeight="1">
      <c r="A102" s="166"/>
      <c r="B102" s="308"/>
      <c r="C102" s="145"/>
      <c r="D102" s="145"/>
      <c r="E102" s="145"/>
      <c r="F102" s="145"/>
      <c r="G102" s="397"/>
    </row>
    <row r="103" spans="1:7" ht="12" customHeight="1" thickBot="1">
      <c r="A103" s="153">
        <v>1215</v>
      </c>
      <c r="B103" s="170" t="s">
        <v>377</v>
      </c>
      <c r="C103" s="159"/>
      <c r="D103" s="159">
        <v>1250698</v>
      </c>
      <c r="E103" s="159">
        <v>1250698</v>
      </c>
      <c r="F103" s="844">
        <v>1250698</v>
      </c>
      <c r="G103" s="782">
        <f t="shared" si="1"/>
        <v>1</v>
      </c>
    </row>
    <row r="104" spans="1:7" ht="21.75" customHeight="1" thickBot="1">
      <c r="A104" s="156"/>
      <c r="B104" s="301" t="s">
        <v>74</v>
      </c>
      <c r="C104" s="160"/>
      <c r="D104" s="156">
        <f>SUM(D103)</f>
        <v>1250698</v>
      </c>
      <c r="E104" s="156">
        <f>SUM(E103)</f>
        <v>1250698</v>
      </c>
      <c r="F104" s="845">
        <f>SUM(F103)</f>
        <v>1250698</v>
      </c>
      <c r="G104" s="395">
        <f t="shared" si="1"/>
        <v>1</v>
      </c>
    </row>
    <row r="105" spans="1:7" ht="12" customHeight="1">
      <c r="A105" s="166"/>
      <c r="B105" s="244"/>
      <c r="C105" s="145"/>
      <c r="D105" s="145"/>
      <c r="E105" s="145"/>
      <c r="F105" s="840"/>
      <c r="G105" s="397"/>
    </row>
    <row r="106" spans="1:7" ht="12" customHeight="1">
      <c r="A106" s="148">
        <v>1220</v>
      </c>
      <c r="B106" s="150" t="s">
        <v>378</v>
      </c>
      <c r="C106" s="135">
        <v>420000</v>
      </c>
      <c r="D106" s="135">
        <v>420000</v>
      </c>
      <c r="E106" s="135">
        <v>420000</v>
      </c>
      <c r="F106" s="838">
        <v>420000</v>
      </c>
      <c r="G106" s="780">
        <f t="shared" si="1"/>
        <v>1</v>
      </c>
    </row>
    <row r="107" spans="1:7" ht="12" customHeight="1" thickBot="1">
      <c r="A107" s="148">
        <v>1221</v>
      </c>
      <c r="B107" s="170" t="s">
        <v>377</v>
      </c>
      <c r="C107" s="159">
        <v>140000</v>
      </c>
      <c r="D107" s="159">
        <v>561348</v>
      </c>
      <c r="E107" s="159">
        <v>560882</v>
      </c>
      <c r="F107" s="844">
        <v>560882</v>
      </c>
      <c r="G107" s="782">
        <f t="shared" si="1"/>
        <v>1</v>
      </c>
    </row>
    <row r="108" spans="1:7" ht="18" customHeight="1" thickBot="1">
      <c r="A108" s="156"/>
      <c r="B108" s="216" t="s">
        <v>380</v>
      </c>
      <c r="C108" s="168">
        <f>SUM(C106:C107)</f>
        <v>560000</v>
      </c>
      <c r="D108" s="168">
        <f>SUM(D106:D107)</f>
        <v>981348</v>
      </c>
      <c r="E108" s="168">
        <f>SUM(E106:E107)</f>
        <v>980882</v>
      </c>
      <c r="F108" s="789">
        <f>SUM(F106:F107)</f>
        <v>980882</v>
      </c>
      <c r="G108" s="396">
        <f t="shared" si="1"/>
        <v>1</v>
      </c>
    </row>
    <row r="109" spans="1:7" ht="12" customHeight="1" thickBot="1">
      <c r="A109" s="156"/>
      <c r="B109" s="179"/>
      <c r="C109" s="160"/>
      <c r="D109" s="160"/>
      <c r="E109" s="160"/>
      <c r="F109" s="846"/>
      <c r="G109" s="396"/>
    </row>
    <row r="110" spans="1:7" ht="16.5" customHeight="1" thickBot="1">
      <c r="A110" s="156"/>
      <c r="B110" s="309" t="s">
        <v>529</v>
      </c>
      <c r="C110" s="156">
        <f>SUM(C108+C101+C71)</f>
        <v>17045969</v>
      </c>
      <c r="D110" s="156">
        <f>SUM(D108+D101+D71+D104)</f>
        <v>19305786</v>
      </c>
      <c r="E110" s="156">
        <f>SUM(E108+E101+E71+E104)</f>
        <v>18578346</v>
      </c>
      <c r="F110" s="845">
        <f>SUM(F108+F101+F71+F104)</f>
        <v>12010274</v>
      </c>
      <c r="G110" s="396">
        <f t="shared" si="1"/>
        <v>0.6464662677721688</v>
      </c>
    </row>
    <row r="111" spans="1:7" ht="12" customHeight="1">
      <c r="A111" s="166"/>
      <c r="B111" s="179"/>
      <c r="C111" s="317"/>
      <c r="D111" s="317"/>
      <c r="E111" s="317"/>
      <c r="F111" s="850"/>
      <c r="G111" s="397"/>
    </row>
    <row r="112" spans="1:7" ht="15.75" customHeight="1">
      <c r="A112" s="140"/>
      <c r="B112" s="319" t="s">
        <v>471</v>
      </c>
      <c r="C112" s="226"/>
      <c r="D112" s="226"/>
      <c r="E112" s="226"/>
      <c r="F112" s="851"/>
      <c r="G112" s="390"/>
    </row>
    <row r="113" spans="1:7" ht="12" customHeight="1">
      <c r="A113" s="140"/>
      <c r="B113" s="313"/>
      <c r="C113" s="310"/>
      <c r="D113" s="310"/>
      <c r="E113" s="310"/>
      <c r="F113" s="852"/>
      <c r="G113" s="390"/>
    </row>
    <row r="114" spans="1:7" ht="12" customHeight="1">
      <c r="A114" s="148">
        <v>1230</v>
      </c>
      <c r="B114" s="146" t="s">
        <v>339</v>
      </c>
      <c r="C114" s="226"/>
      <c r="D114" s="226"/>
      <c r="E114" s="226"/>
      <c r="F114" s="851"/>
      <c r="G114" s="390"/>
    </row>
    <row r="115" spans="1:7" ht="12" customHeight="1" thickBot="1">
      <c r="A115" s="153">
        <v>1231</v>
      </c>
      <c r="B115" s="154" t="s">
        <v>382</v>
      </c>
      <c r="C115" s="316"/>
      <c r="D115" s="300">
        <v>15606</v>
      </c>
      <c r="E115" s="300">
        <v>15606</v>
      </c>
      <c r="F115" s="836">
        <v>17023</v>
      </c>
      <c r="G115" s="782">
        <f t="shared" si="1"/>
        <v>1.090798410867615</v>
      </c>
    </row>
    <row r="116" spans="1:7" ht="12" customHeight="1" thickBot="1">
      <c r="A116" s="156"/>
      <c r="B116" s="155" t="s">
        <v>331</v>
      </c>
      <c r="C116" s="315"/>
      <c r="D116" s="236">
        <f>SUM(D115)</f>
        <v>15606</v>
      </c>
      <c r="E116" s="236">
        <f>SUM(E115)</f>
        <v>15606</v>
      </c>
      <c r="F116" s="429">
        <f>SUM(F115)</f>
        <v>17023</v>
      </c>
      <c r="G116" s="395">
        <f t="shared" si="1"/>
        <v>1.090798410867615</v>
      </c>
    </row>
    <row r="117" spans="1:7" ht="12" customHeight="1">
      <c r="A117" s="142">
        <v>1240</v>
      </c>
      <c r="B117" s="304" t="s">
        <v>352</v>
      </c>
      <c r="C117" s="239">
        <v>7000</v>
      </c>
      <c r="D117" s="239">
        <v>7000</v>
      </c>
      <c r="E117" s="239">
        <v>7000</v>
      </c>
      <c r="F117" s="853">
        <f>F118+F119</f>
        <v>7521</v>
      </c>
      <c r="G117" s="397">
        <f t="shared" si="1"/>
        <v>1.0744285714285715</v>
      </c>
    </row>
    <row r="118" spans="1:7" ht="12" customHeight="1">
      <c r="A118" s="148">
        <v>1241</v>
      </c>
      <c r="B118" s="146" t="s">
        <v>158</v>
      </c>
      <c r="C118" s="231">
        <v>7000</v>
      </c>
      <c r="D118" s="231">
        <v>7000</v>
      </c>
      <c r="E118" s="231">
        <v>7000</v>
      </c>
      <c r="F118" s="835">
        <v>7189</v>
      </c>
      <c r="G118" s="780">
        <f t="shared" si="1"/>
        <v>1.027</v>
      </c>
    </row>
    <row r="119" spans="1:7" ht="12" customHeight="1">
      <c r="A119" s="148">
        <v>1242</v>
      </c>
      <c r="B119" s="146" t="s">
        <v>159</v>
      </c>
      <c r="C119" s="231"/>
      <c r="D119" s="231"/>
      <c r="E119" s="231"/>
      <c r="F119" s="835">
        <v>332</v>
      </c>
      <c r="G119" s="390"/>
    </row>
    <row r="120" spans="1:7" ht="12" customHeight="1">
      <c r="A120" s="148">
        <v>1250</v>
      </c>
      <c r="B120" s="254" t="s">
        <v>353</v>
      </c>
      <c r="C120" s="231">
        <v>10000</v>
      </c>
      <c r="D120" s="231">
        <v>10000</v>
      </c>
      <c r="E120" s="231">
        <v>15000</v>
      </c>
      <c r="F120" s="231">
        <v>20059</v>
      </c>
      <c r="G120" s="780">
        <f t="shared" si="1"/>
        <v>1.3372666666666666</v>
      </c>
    </row>
    <row r="121" spans="1:7" ht="12" customHeight="1">
      <c r="A121" s="148">
        <v>1255</v>
      </c>
      <c r="B121" s="146" t="s">
        <v>357</v>
      </c>
      <c r="C121" s="231">
        <v>850</v>
      </c>
      <c r="D121" s="231">
        <v>850</v>
      </c>
      <c r="E121" s="231">
        <v>0</v>
      </c>
      <c r="F121" s="231"/>
      <c r="G121" s="390"/>
    </row>
    <row r="122" spans="1:7" ht="12" customHeight="1">
      <c r="A122" s="148">
        <v>1260</v>
      </c>
      <c r="B122" s="146" t="s">
        <v>358</v>
      </c>
      <c r="C122" s="231">
        <v>4500</v>
      </c>
      <c r="D122" s="231">
        <v>4500</v>
      </c>
      <c r="E122" s="231">
        <v>4500</v>
      </c>
      <c r="F122" s="231">
        <v>6476</v>
      </c>
      <c r="G122" s="780">
        <f t="shared" si="1"/>
        <v>1.439111111111111</v>
      </c>
    </row>
    <row r="123" spans="1:7" ht="12" customHeight="1">
      <c r="A123" s="148">
        <v>1261</v>
      </c>
      <c r="B123" s="150" t="s">
        <v>359</v>
      </c>
      <c r="C123" s="231"/>
      <c r="D123" s="231"/>
      <c r="E123" s="231"/>
      <c r="F123" s="231"/>
      <c r="G123" s="390"/>
    </row>
    <row r="124" spans="1:7" ht="12" customHeight="1">
      <c r="A124" s="148">
        <v>1262</v>
      </c>
      <c r="B124" s="144" t="s">
        <v>360</v>
      </c>
      <c r="C124" s="231">
        <v>400</v>
      </c>
      <c r="D124" s="231">
        <v>400</v>
      </c>
      <c r="E124" s="231">
        <v>200</v>
      </c>
      <c r="F124" s="231">
        <v>35</v>
      </c>
      <c r="G124" s="780">
        <f t="shared" si="1"/>
        <v>0.175</v>
      </c>
    </row>
    <row r="125" spans="1:7" ht="12" customHeight="1" thickBot="1">
      <c r="A125" s="153">
        <v>1270</v>
      </c>
      <c r="B125" s="154" t="s">
        <v>361</v>
      </c>
      <c r="C125" s="300"/>
      <c r="D125" s="300">
        <v>436</v>
      </c>
      <c r="E125" s="300">
        <v>92407</v>
      </c>
      <c r="F125" s="836">
        <v>93080</v>
      </c>
      <c r="G125" s="782">
        <f t="shared" si="1"/>
        <v>1.0072829980412739</v>
      </c>
    </row>
    <row r="126" spans="1:7" ht="16.5" customHeight="1" thickBot="1">
      <c r="A126" s="168"/>
      <c r="B126" s="217" t="s">
        <v>533</v>
      </c>
      <c r="C126" s="207">
        <f>SUM(C117+C120+C122+C124+C121)</f>
        <v>22750</v>
      </c>
      <c r="D126" s="207">
        <f>SUM(D117+D120+D122+D124+D121+D125)</f>
        <v>23186</v>
      </c>
      <c r="E126" s="207">
        <f>SUM(E117+E120+E122+E124+E121+E125)</f>
        <v>119107</v>
      </c>
      <c r="F126" s="854">
        <f>SUM(F117+F120+F122+F124+F121+F125)</f>
        <v>127171</v>
      </c>
      <c r="G126" s="396">
        <f t="shared" si="1"/>
        <v>1.0677038293299301</v>
      </c>
    </row>
    <row r="127" spans="1:7" ht="12" customHeight="1">
      <c r="A127" s="166"/>
      <c r="B127" s="143"/>
      <c r="C127" s="317"/>
      <c r="D127" s="317"/>
      <c r="E127" s="317"/>
      <c r="F127" s="850"/>
      <c r="G127" s="397"/>
    </row>
    <row r="128" spans="1:7" ht="12" customHeight="1" thickBot="1">
      <c r="A128" s="167">
        <v>1280</v>
      </c>
      <c r="B128" s="175" t="s">
        <v>362</v>
      </c>
      <c r="C128" s="316"/>
      <c r="D128" s="316"/>
      <c r="E128" s="316"/>
      <c r="F128" s="316"/>
      <c r="G128" s="781"/>
    </row>
    <row r="129" spans="1:7" ht="15.75" customHeight="1" thickBot="1">
      <c r="A129" s="156"/>
      <c r="B129" s="301" t="s">
        <v>363</v>
      </c>
      <c r="C129" s="320"/>
      <c r="D129" s="320"/>
      <c r="E129" s="320"/>
      <c r="F129" s="320"/>
      <c r="G129" s="396"/>
    </row>
    <row r="130" spans="1:7" ht="15.75" customHeight="1" thickBot="1">
      <c r="A130" s="156"/>
      <c r="B130" s="280"/>
      <c r="C130" s="320"/>
      <c r="D130" s="320"/>
      <c r="E130" s="320"/>
      <c r="F130" s="320"/>
      <c r="G130" s="396"/>
    </row>
    <row r="131" spans="1:7" ht="15.75" customHeight="1" thickBot="1">
      <c r="A131" s="156"/>
      <c r="B131" s="306" t="s">
        <v>107</v>
      </c>
      <c r="C131" s="322">
        <f>SUM(C126+C129)</f>
        <v>22750</v>
      </c>
      <c r="D131" s="322">
        <f>SUM(D126+D129+D116)</f>
        <v>38792</v>
      </c>
      <c r="E131" s="322">
        <f>SUM(E126+E129+E116)</f>
        <v>134713</v>
      </c>
      <c r="F131" s="322">
        <f>SUM(F126+F129+F116)</f>
        <v>144194</v>
      </c>
      <c r="G131" s="396">
        <f t="shared" si="1"/>
        <v>1.0703792507033472</v>
      </c>
    </row>
    <row r="132" spans="1:7" ht="13.5" customHeight="1">
      <c r="A132" s="142"/>
      <c r="B132" s="280"/>
      <c r="C132" s="311"/>
      <c r="D132" s="311"/>
      <c r="E132" s="311"/>
      <c r="F132" s="311"/>
      <c r="G132" s="397"/>
    </row>
    <row r="133" spans="1:7" ht="12" customHeight="1">
      <c r="A133" s="148">
        <v>1285</v>
      </c>
      <c r="B133" s="146" t="s">
        <v>364</v>
      </c>
      <c r="C133" s="226"/>
      <c r="D133" s="226"/>
      <c r="E133" s="226"/>
      <c r="F133" s="226"/>
      <c r="G133" s="390"/>
    </row>
    <row r="134" spans="1:7" ht="12" customHeight="1" thickBot="1">
      <c r="A134" s="148">
        <v>1286</v>
      </c>
      <c r="B134" s="146" t="s">
        <v>383</v>
      </c>
      <c r="C134" s="226"/>
      <c r="D134" s="226"/>
      <c r="E134" s="226"/>
      <c r="F134" s="314"/>
      <c r="G134" s="781"/>
    </row>
    <row r="135" spans="1:7" ht="16.5" customHeight="1" thickBot="1">
      <c r="A135" s="156"/>
      <c r="B135" s="217" t="s">
        <v>368</v>
      </c>
      <c r="C135" s="320"/>
      <c r="D135" s="320"/>
      <c r="E135" s="320"/>
      <c r="F135" s="320"/>
      <c r="G135" s="396"/>
    </row>
    <row r="136" spans="1:7" ht="12.75" customHeight="1">
      <c r="A136" s="166"/>
      <c r="B136" s="305"/>
      <c r="C136" s="317"/>
      <c r="D136" s="317"/>
      <c r="E136" s="317"/>
      <c r="F136" s="317"/>
      <c r="G136" s="397"/>
    </row>
    <row r="137" spans="1:7" ht="12.75" customHeight="1" thickBot="1">
      <c r="A137" s="153">
        <v>1290</v>
      </c>
      <c r="B137" s="154" t="s">
        <v>384</v>
      </c>
      <c r="C137" s="316"/>
      <c r="D137" s="316">
        <v>1500</v>
      </c>
      <c r="E137" s="316">
        <v>1500</v>
      </c>
      <c r="F137" s="855">
        <v>1500</v>
      </c>
      <c r="G137" s="782">
        <f t="shared" si="1"/>
        <v>1</v>
      </c>
    </row>
    <row r="138" spans="1:7" ht="16.5" customHeight="1" thickBot="1">
      <c r="A138" s="168"/>
      <c r="B138" s="301" t="s">
        <v>373</v>
      </c>
      <c r="C138" s="320"/>
      <c r="D138" s="406">
        <f>SUM(D137)</f>
        <v>1500</v>
      </c>
      <c r="E138" s="406">
        <f>SUM(E137)</f>
        <v>1500</v>
      </c>
      <c r="F138" s="856">
        <f>SUM(F137)</f>
        <v>1500</v>
      </c>
      <c r="G138" s="395">
        <f t="shared" si="1"/>
        <v>1</v>
      </c>
    </row>
    <row r="139" spans="1:7" ht="9" customHeight="1">
      <c r="A139" s="166"/>
      <c r="B139" s="305"/>
      <c r="C139" s="411"/>
      <c r="D139" s="411"/>
      <c r="E139" s="411"/>
      <c r="F139" s="857"/>
      <c r="G139" s="397"/>
    </row>
    <row r="140" spans="1:7" ht="12.75" customHeight="1" thickBot="1">
      <c r="A140" s="282">
        <v>1291</v>
      </c>
      <c r="B140" s="158" t="s">
        <v>375</v>
      </c>
      <c r="C140" s="314"/>
      <c r="D140" s="314"/>
      <c r="E140" s="314"/>
      <c r="F140" s="858"/>
      <c r="G140" s="781"/>
    </row>
    <row r="141" spans="1:7" ht="16.5" customHeight="1" thickBot="1">
      <c r="A141" s="156"/>
      <c r="B141" s="217" t="s">
        <v>376</v>
      </c>
      <c r="C141" s="320"/>
      <c r="D141" s="320"/>
      <c r="E141" s="320"/>
      <c r="F141" s="859"/>
      <c r="G141" s="396"/>
    </row>
    <row r="142" spans="1:7" ht="12.75" customHeight="1">
      <c r="A142" s="166"/>
      <c r="B142" s="305"/>
      <c r="C142" s="324"/>
      <c r="D142" s="324"/>
      <c r="E142" s="324"/>
      <c r="F142" s="860"/>
      <c r="G142" s="397"/>
    </row>
    <row r="143" spans="1:7" ht="12.75" customHeight="1">
      <c r="A143" s="148">
        <v>1292</v>
      </c>
      <c r="B143" s="146" t="s">
        <v>377</v>
      </c>
      <c r="C143" s="231"/>
      <c r="D143" s="231">
        <v>62679</v>
      </c>
      <c r="E143" s="231">
        <v>6262</v>
      </c>
      <c r="F143" s="835">
        <v>6262</v>
      </c>
      <c r="G143" s="780">
        <f>SUM(F143/E143)</f>
        <v>1</v>
      </c>
    </row>
    <row r="144" spans="1:7" ht="12.75" customHeight="1" thickBot="1">
      <c r="A144" s="167">
        <v>1293</v>
      </c>
      <c r="B144" s="152" t="s">
        <v>328</v>
      </c>
      <c r="C144" s="325">
        <f>SUM('1c.mell '!C117)</f>
        <v>1633123</v>
      </c>
      <c r="D144" s="325">
        <v>1634420</v>
      </c>
      <c r="E144" s="325">
        <v>1604004</v>
      </c>
      <c r="F144" s="861">
        <v>1051309</v>
      </c>
      <c r="G144" s="782">
        <f>SUM(F144/E144)</f>
        <v>0.6554279166386119</v>
      </c>
    </row>
    <row r="145" spans="1:7" ht="17.25" customHeight="1" thickBot="1">
      <c r="A145" s="156"/>
      <c r="B145" s="217" t="s">
        <v>74</v>
      </c>
      <c r="C145" s="207">
        <f>SUM(C143:C144)</f>
        <v>1633123</v>
      </c>
      <c r="D145" s="207">
        <f>SUM(D143:D144)</f>
        <v>1697099</v>
      </c>
      <c r="E145" s="207">
        <f>SUM(E143:E144)</f>
        <v>1610266</v>
      </c>
      <c r="F145" s="207">
        <f>SUM(F143:F144)</f>
        <v>1057571</v>
      </c>
      <c r="G145" s="396">
        <f>SUM(F145/E145)</f>
        <v>0.6567678880383738</v>
      </c>
    </row>
    <row r="146" spans="1:7" ht="12" customHeight="1">
      <c r="A146" s="166"/>
      <c r="B146" s="260"/>
      <c r="C146" s="324"/>
      <c r="D146" s="324"/>
      <c r="E146" s="324"/>
      <c r="F146" s="804"/>
      <c r="G146" s="397"/>
    </row>
    <row r="147" spans="1:7" ht="12" customHeight="1">
      <c r="A147" s="148">
        <v>1294</v>
      </c>
      <c r="B147" s="289" t="s">
        <v>379</v>
      </c>
      <c r="C147" s="231"/>
      <c r="D147" s="231">
        <v>35554</v>
      </c>
      <c r="E147" s="231"/>
      <c r="F147" s="231"/>
      <c r="G147" s="390"/>
    </row>
    <row r="148" spans="1:7" ht="12.75" customHeight="1" thickBot="1">
      <c r="A148" s="153">
        <v>1295</v>
      </c>
      <c r="B148" s="154" t="s">
        <v>328</v>
      </c>
      <c r="C148" s="300">
        <v>162600</v>
      </c>
      <c r="D148" s="300">
        <v>162600</v>
      </c>
      <c r="E148" s="300">
        <v>200454</v>
      </c>
      <c r="F148" s="300"/>
      <c r="G148" s="781">
        <f>SUM(F148/E148)</f>
        <v>0</v>
      </c>
    </row>
    <row r="149" spans="1:7" ht="17.25" customHeight="1" thickBot="1">
      <c r="A149" s="156"/>
      <c r="B149" s="323" t="s">
        <v>380</v>
      </c>
      <c r="C149" s="207">
        <f>SUM(C148)</f>
        <v>162600</v>
      </c>
      <c r="D149" s="207">
        <f>SUM(D147:D148)</f>
        <v>198154</v>
      </c>
      <c r="E149" s="207">
        <f>SUM(E147:E148)</f>
        <v>200454</v>
      </c>
      <c r="F149" s="207"/>
      <c r="G149" s="396">
        <f>SUM(F149/E149)</f>
        <v>0</v>
      </c>
    </row>
    <row r="150" spans="1:7" ht="12" customHeight="1" thickBot="1">
      <c r="A150" s="156"/>
      <c r="B150" s="147"/>
      <c r="C150" s="321"/>
      <c r="D150" s="321"/>
      <c r="E150" s="321"/>
      <c r="F150" s="321"/>
      <c r="G150" s="396"/>
    </row>
    <row r="151" spans="1:7" ht="18" customHeight="1" thickBot="1">
      <c r="A151" s="156"/>
      <c r="B151" s="309" t="s">
        <v>530</v>
      </c>
      <c r="C151" s="207">
        <f>SUM(C149+C145+C131)</f>
        <v>1818473</v>
      </c>
      <c r="D151" s="207">
        <f>SUM(D149+D145+D131+D138)</f>
        <v>1935545</v>
      </c>
      <c r="E151" s="207">
        <f>SUM(E149+E145+E131+E138)</f>
        <v>1946933</v>
      </c>
      <c r="F151" s="207">
        <f>SUM(F149+F145+F131+F138)</f>
        <v>1203265</v>
      </c>
      <c r="G151" s="396">
        <f>SUM(F151/E151)</f>
        <v>0.6180310262345956</v>
      </c>
    </row>
    <row r="152" spans="1:7" s="129" customFormat="1" ht="12">
      <c r="A152" s="164"/>
      <c r="B152" s="165"/>
      <c r="C152" s="166"/>
      <c r="D152" s="166"/>
      <c r="E152" s="166"/>
      <c r="F152" s="142"/>
      <c r="G152" s="397"/>
    </row>
    <row r="153" spans="1:8" s="129" customFormat="1" ht="15">
      <c r="A153" s="149"/>
      <c r="B153" s="284" t="s">
        <v>481</v>
      </c>
      <c r="C153" s="229"/>
      <c r="D153" s="229"/>
      <c r="E153" s="229"/>
      <c r="F153" s="229"/>
      <c r="G153" s="390"/>
      <c r="H153" s="431"/>
    </row>
    <row r="154" spans="1:7" s="129" customFormat="1" ht="15">
      <c r="A154" s="149"/>
      <c r="B154" s="284"/>
      <c r="C154" s="229"/>
      <c r="D154" s="229"/>
      <c r="E154" s="229"/>
      <c r="F154" s="229"/>
      <c r="G154" s="390"/>
    </row>
    <row r="155" spans="1:7" s="129" customFormat="1" ht="12">
      <c r="A155" s="148">
        <v>1301</v>
      </c>
      <c r="B155" s="146" t="s">
        <v>339</v>
      </c>
      <c r="C155" s="226"/>
      <c r="D155" s="226"/>
      <c r="E155" s="8">
        <f>SUM('3b.m.'!E12)</f>
        <v>0</v>
      </c>
      <c r="F155" s="8"/>
      <c r="G155" s="390"/>
    </row>
    <row r="156" spans="1:7" s="129" customFormat="1" ht="12.75" thickBot="1">
      <c r="A156" s="153">
        <v>1302</v>
      </c>
      <c r="B156" s="154" t="s">
        <v>340</v>
      </c>
      <c r="C156" s="316"/>
      <c r="D156" s="300">
        <v>1614</v>
      </c>
      <c r="E156" s="686">
        <f>SUM('3b.m.'!E13)</f>
        <v>1761</v>
      </c>
      <c r="F156" s="686">
        <v>1761</v>
      </c>
      <c r="G156" s="782">
        <f>SUM(F156/E156)</f>
        <v>1</v>
      </c>
    </row>
    <row r="157" spans="1:7" s="129" customFormat="1" ht="12.75" thickBot="1">
      <c r="A157" s="156"/>
      <c r="B157" s="155" t="s">
        <v>331</v>
      </c>
      <c r="C157" s="315"/>
      <c r="D157" s="236">
        <f>SUM(D156)</f>
        <v>1614</v>
      </c>
      <c r="E157" s="236">
        <f>SUM(E156)</f>
        <v>1761</v>
      </c>
      <c r="F157" s="236">
        <f>SUM(F156)</f>
        <v>1761</v>
      </c>
      <c r="G157" s="396">
        <f>SUM(F157/E157)</f>
        <v>1</v>
      </c>
    </row>
    <row r="158" spans="1:7" s="129" customFormat="1" ht="12">
      <c r="A158" s="142">
        <v>1310</v>
      </c>
      <c r="B158" s="304" t="s">
        <v>352</v>
      </c>
      <c r="C158" s="239">
        <f>SUM(C159)</f>
        <v>2000</v>
      </c>
      <c r="D158" s="239">
        <f>SUM(D159)</f>
        <v>2000</v>
      </c>
      <c r="E158" s="239">
        <f>SUM(E159)</f>
        <v>2759</v>
      </c>
      <c r="F158" s="239">
        <f>SUM(F159)</f>
        <v>2759</v>
      </c>
      <c r="G158" s="397">
        <f>SUM(F158/E158)</f>
        <v>1</v>
      </c>
    </row>
    <row r="159" spans="1:7" s="129" customFormat="1" ht="12">
      <c r="A159" s="148">
        <v>1311</v>
      </c>
      <c r="B159" s="146" t="s">
        <v>158</v>
      </c>
      <c r="C159" s="228">
        <v>2000</v>
      </c>
      <c r="D159" s="228">
        <v>2000</v>
      </c>
      <c r="E159" s="424">
        <f>SUM('3b.m.'!E16)</f>
        <v>2759</v>
      </c>
      <c r="F159" s="424">
        <v>2759</v>
      </c>
      <c r="G159" s="398">
        <f>SUM(F159/E159)</f>
        <v>1</v>
      </c>
    </row>
    <row r="160" spans="1:7" s="129" customFormat="1" ht="12">
      <c r="A160" s="148">
        <v>1312</v>
      </c>
      <c r="B160" s="146" t="s">
        <v>159</v>
      </c>
      <c r="C160" s="231"/>
      <c r="D160" s="231"/>
      <c r="E160" s="423">
        <f>SUM('3b.m.'!E17)</f>
        <v>0</v>
      </c>
      <c r="F160" s="423"/>
      <c r="G160" s="390"/>
    </row>
    <row r="161" spans="1:7" s="129" customFormat="1" ht="12">
      <c r="A161" s="148">
        <v>1320</v>
      </c>
      <c r="B161" s="254" t="s">
        <v>353</v>
      </c>
      <c r="C161" s="231"/>
      <c r="D161" s="231"/>
      <c r="E161" s="423">
        <f>SUM('3b.m.'!E18)</f>
        <v>0</v>
      </c>
      <c r="F161" s="423">
        <v>16</v>
      </c>
      <c r="G161" s="390"/>
    </row>
    <row r="162" spans="1:7" s="129" customFormat="1" ht="12">
      <c r="A162" s="148">
        <v>1321</v>
      </c>
      <c r="B162" s="146" t="s">
        <v>357</v>
      </c>
      <c r="C162" s="231"/>
      <c r="D162" s="231"/>
      <c r="E162" s="423">
        <f>SUM('3b.m.'!E19)</f>
        <v>0</v>
      </c>
      <c r="F162" s="423"/>
      <c r="G162" s="390"/>
    </row>
    <row r="163" spans="1:7" s="129" customFormat="1" ht="12">
      <c r="A163" s="148">
        <v>1322</v>
      </c>
      <c r="B163" s="146" t="s">
        <v>358</v>
      </c>
      <c r="C163" s="231"/>
      <c r="D163" s="231">
        <v>438</v>
      </c>
      <c r="E163" s="423">
        <f>SUM('3b.m.'!E20)</f>
        <v>674</v>
      </c>
      <c r="F163" s="423">
        <v>678</v>
      </c>
      <c r="G163" s="780">
        <f>SUM(F163/E163)</f>
        <v>1.0059347181008902</v>
      </c>
    </row>
    <row r="164" spans="1:7" s="129" customFormat="1" ht="12">
      <c r="A164" s="148">
        <v>1323</v>
      </c>
      <c r="B164" s="150" t="s">
        <v>359</v>
      </c>
      <c r="C164" s="231"/>
      <c r="D164" s="231"/>
      <c r="E164" s="423"/>
      <c r="F164" s="423"/>
      <c r="G164" s="390"/>
    </row>
    <row r="165" spans="1:7" s="129" customFormat="1" ht="12">
      <c r="A165" s="148">
        <v>1324</v>
      </c>
      <c r="B165" s="144" t="s">
        <v>360</v>
      </c>
      <c r="C165" s="231"/>
      <c r="D165" s="231">
        <v>122</v>
      </c>
      <c r="E165" s="423">
        <f>SUM('3b.m.'!E21)</f>
        <v>260</v>
      </c>
      <c r="F165" s="423">
        <v>378</v>
      </c>
      <c r="G165" s="780">
        <f>SUM(F165/E165)</f>
        <v>1.4538461538461538</v>
      </c>
    </row>
    <row r="166" spans="1:7" s="129" customFormat="1" ht="12.75" thickBot="1">
      <c r="A166" s="153">
        <v>1325</v>
      </c>
      <c r="B166" s="154" t="s">
        <v>361</v>
      </c>
      <c r="C166" s="300"/>
      <c r="D166" s="300"/>
      <c r="E166" s="423">
        <v>900</v>
      </c>
      <c r="F166" s="753">
        <v>1230</v>
      </c>
      <c r="G166" s="782">
        <f>SUM(F166/E166)</f>
        <v>1.3666666666666667</v>
      </c>
    </row>
    <row r="167" spans="1:7" s="129" customFormat="1" ht="15.75" thickBot="1">
      <c r="A167" s="168"/>
      <c r="B167" s="217" t="s">
        <v>533</v>
      </c>
      <c r="C167" s="207">
        <f>SUM(C158+C161+C162+C163+C164+C165+C166)</f>
        <v>2000</v>
      </c>
      <c r="D167" s="207">
        <f>SUM(D158+D161+D162+D163+D164+D165+D166)</f>
        <v>2560</v>
      </c>
      <c r="E167" s="207">
        <f>SUM(E158+E161+E162+E163+E164+E165+E166)</f>
        <v>4593</v>
      </c>
      <c r="F167" s="207">
        <f>SUM(F158+F161+F162+F163+F164+F165+F166)</f>
        <v>5061</v>
      </c>
      <c r="G167" s="396">
        <f>SUM(F167/E167)</f>
        <v>1.101894186806009</v>
      </c>
    </row>
    <row r="168" spans="1:7" s="129" customFormat="1" ht="12">
      <c r="A168" s="166"/>
      <c r="B168" s="143"/>
      <c r="C168" s="317"/>
      <c r="D168" s="317"/>
      <c r="E168" s="317"/>
      <c r="F168" s="311"/>
      <c r="G168" s="397"/>
    </row>
    <row r="169" spans="1:7" s="129" customFormat="1" ht="12.75" thickBot="1">
      <c r="A169" s="167">
        <v>1330</v>
      </c>
      <c r="B169" s="175" t="s">
        <v>362</v>
      </c>
      <c r="C169" s="316"/>
      <c r="D169" s="316"/>
      <c r="E169" s="316"/>
      <c r="F169" s="316"/>
      <c r="G169" s="781"/>
    </row>
    <row r="170" spans="1:7" s="129" customFormat="1" ht="15.75" thickBot="1">
      <c r="A170" s="156"/>
      <c r="B170" s="301" t="s">
        <v>363</v>
      </c>
      <c r="C170" s="320"/>
      <c r="D170" s="320"/>
      <c r="E170" s="320"/>
      <c r="F170" s="320"/>
      <c r="G170" s="396"/>
    </row>
    <row r="171" spans="1:7" s="129" customFormat="1" ht="15.75" thickBot="1">
      <c r="A171" s="156"/>
      <c r="B171" s="280"/>
      <c r="C171" s="320"/>
      <c r="D171" s="320"/>
      <c r="E171" s="320"/>
      <c r="F171" s="320"/>
      <c r="G171" s="396"/>
    </row>
    <row r="172" spans="1:7" s="129" customFormat="1" ht="16.5" thickBot="1">
      <c r="A172" s="156"/>
      <c r="B172" s="306" t="s">
        <v>107</v>
      </c>
      <c r="C172" s="322">
        <f>SUM(C167+C170)</f>
        <v>2000</v>
      </c>
      <c r="D172" s="322">
        <f>SUM(D167+D170+D157)</f>
        <v>4174</v>
      </c>
      <c r="E172" s="322">
        <f>SUM(E167+E170+E157)</f>
        <v>6354</v>
      </c>
      <c r="F172" s="322">
        <f>SUM(F167+F170+F157)</f>
        <v>6822</v>
      </c>
      <c r="G172" s="396">
        <f>SUM(F172/E172)</f>
        <v>1.0736543909348442</v>
      </c>
    </row>
    <row r="173" spans="1:7" s="129" customFormat="1" ht="15">
      <c r="A173" s="142"/>
      <c r="B173" s="280"/>
      <c r="C173" s="311"/>
      <c r="D173" s="311"/>
      <c r="E173" s="311"/>
      <c r="F173" s="311"/>
      <c r="G173" s="397"/>
    </row>
    <row r="174" spans="1:7" s="129" customFormat="1" ht="12">
      <c r="A174" s="148">
        <v>1335</v>
      </c>
      <c r="B174" s="146" t="s">
        <v>364</v>
      </c>
      <c r="C174" s="226"/>
      <c r="D174" s="226"/>
      <c r="E174" s="226"/>
      <c r="F174" s="226"/>
      <c r="G174" s="390"/>
    </row>
    <row r="175" spans="1:7" s="129" customFormat="1" ht="12.75" thickBot="1">
      <c r="A175" s="148">
        <v>1336</v>
      </c>
      <c r="B175" s="146" t="s">
        <v>383</v>
      </c>
      <c r="C175" s="226"/>
      <c r="D175" s="226"/>
      <c r="E175" s="226"/>
      <c r="F175" s="314"/>
      <c r="G175" s="781"/>
    </row>
    <row r="176" spans="1:7" s="129" customFormat="1" ht="15.75" thickBot="1">
      <c r="A176" s="156"/>
      <c r="B176" s="217" t="s">
        <v>368</v>
      </c>
      <c r="C176" s="320"/>
      <c r="D176" s="320"/>
      <c r="E176" s="320"/>
      <c r="F176" s="320"/>
      <c r="G176" s="396"/>
    </row>
    <row r="177" spans="1:7" s="129" customFormat="1" ht="12.75" thickBot="1">
      <c r="A177" s="153">
        <v>1340</v>
      </c>
      <c r="B177" s="154" t="s">
        <v>384</v>
      </c>
      <c r="C177" s="316"/>
      <c r="D177" s="316"/>
      <c r="E177" s="316"/>
      <c r="F177" s="315"/>
      <c r="G177" s="396"/>
    </row>
    <row r="178" spans="1:7" s="129" customFormat="1" ht="15.75" thickBot="1">
      <c r="A178" s="168"/>
      <c r="B178" s="301" t="s">
        <v>373</v>
      </c>
      <c r="C178" s="320"/>
      <c r="D178" s="320"/>
      <c r="E178" s="320"/>
      <c r="F178" s="320"/>
      <c r="G178" s="396"/>
    </row>
    <row r="179" spans="1:7" s="129" customFormat="1" ht="12">
      <c r="A179" s="149">
        <v>1345</v>
      </c>
      <c r="B179" s="150" t="s">
        <v>375</v>
      </c>
      <c r="C179" s="311"/>
      <c r="D179" s="311"/>
      <c r="E179" s="311"/>
      <c r="F179" s="311"/>
      <c r="G179" s="397"/>
    </row>
    <row r="180" spans="1:7" s="129" customFormat="1" ht="15.75" thickBot="1">
      <c r="A180" s="168"/>
      <c r="B180" s="301" t="s">
        <v>376</v>
      </c>
      <c r="C180" s="315"/>
      <c r="D180" s="315"/>
      <c r="E180" s="315"/>
      <c r="F180" s="315"/>
      <c r="G180" s="781"/>
    </row>
    <row r="181" spans="1:7" s="129" customFormat="1" ht="15">
      <c r="A181" s="166"/>
      <c r="B181" s="305"/>
      <c r="C181" s="324"/>
      <c r="D181" s="324"/>
      <c r="E181" s="324"/>
      <c r="F181" s="804"/>
      <c r="G181" s="397"/>
    </row>
    <row r="182" spans="1:7" s="129" customFormat="1" ht="12">
      <c r="A182" s="148">
        <v>1350</v>
      </c>
      <c r="B182" s="146" t="s">
        <v>377</v>
      </c>
      <c r="C182" s="231"/>
      <c r="D182" s="231">
        <v>15606</v>
      </c>
      <c r="E182" s="231">
        <v>14706</v>
      </c>
      <c r="F182" s="231">
        <v>14706</v>
      </c>
      <c r="G182" s="780">
        <f>SUM(F182/E182)</f>
        <v>1</v>
      </c>
    </row>
    <row r="183" spans="1:7" s="129" customFormat="1" ht="12.75" thickBot="1">
      <c r="A183" s="167">
        <v>1351</v>
      </c>
      <c r="B183" s="152" t="s">
        <v>328</v>
      </c>
      <c r="C183" s="325">
        <f>SUM('1c.mell '!C116)</f>
        <v>378982</v>
      </c>
      <c r="D183" s="325">
        <f>SUM('1c.mell '!D116)</f>
        <v>379920</v>
      </c>
      <c r="E183" s="325">
        <f>SUM('1c.mell '!E116)</f>
        <v>398213</v>
      </c>
      <c r="F183" s="325">
        <v>279083</v>
      </c>
      <c r="G183" s="782">
        <f>SUM(F183/E183)</f>
        <v>0.7008384959807942</v>
      </c>
    </row>
    <row r="184" spans="1:7" s="129" customFormat="1" ht="15.75" thickBot="1">
      <c r="A184" s="156"/>
      <c r="B184" s="217" t="s">
        <v>74</v>
      </c>
      <c r="C184" s="207">
        <f>SUM(C182:C183)</f>
        <v>378982</v>
      </c>
      <c r="D184" s="207">
        <f>SUM(D182:D183)</f>
        <v>395526</v>
      </c>
      <c r="E184" s="207">
        <f>SUM(E182:E183)</f>
        <v>412919</v>
      </c>
      <c r="F184" s="207">
        <f>SUM(F182:F183)</f>
        <v>293789</v>
      </c>
      <c r="G184" s="396">
        <f>SUM(F184/E184)</f>
        <v>0.7114930531169551</v>
      </c>
    </row>
    <row r="185" spans="1:7" s="129" customFormat="1" ht="12">
      <c r="A185" s="166"/>
      <c r="B185" s="260"/>
      <c r="C185" s="324"/>
      <c r="D185" s="324"/>
      <c r="E185" s="324"/>
      <c r="F185" s="804"/>
      <c r="G185" s="397"/>
    </row>
    <row r="186" spans="1:7" s="129" customFormat="1" ht="12.75">
      <c r="A186" s="148">
        <v>1355</v>
      </c>
      <c r="B186" s="289" t="s">
        <v>379</v>
      </c>
      <c r="C186" s="231"/>
      <c r="D186" s="231"/>
      <c r="E186" s="231"/>
      <c r="F186" s="231"/>
      <c r="G186" s="390"/>
    </row>
    <row r="187" spans="1:7" s="129" customFormat="1" ht="12.75" thickBot="1">
      <c r="A187" s="153">
        <v>1356</v>
      </c>
      <c r="B187" s="154" t="s">
        <v>328</v>
      </c>
      <c r="C187" s="300">
        <v>14000</v>
      </c>
      <c r="D187" s="300">
        <v>14000</v>
      </c>
      <c r="E187" s="300">
        <v>17000</v>
      </c>
      <c r="F187" s="300">
        <v>13813</v>
      </c>
      <c r="G187" s="781">
        <f>SUM(F187/E187)</f>
        <v>0.8125294117647058</v>
      </c>
    </row>
    <row r="188" spans="1:7" s="129" customFormat="1" ht="15.75" thickBot="1">
      <c r="A188" s="156"/>
      <c r="B188" s="323" t="s">
        <v>380</v>
      </c>
      <c r="C188" s="207">
        <f>SUM(C187)</f>
        <v>14000</v>
      </c>
      <c r="D188" s="207">
        <f>SUM(D187)</f>
        <v>14000</v>
      </c>
      <c r="E188" s="207">
        <f>SUM(E187)</f>
        <v>17000</v>
      </c>
      <c r="F188" s="207">
        <f>SUM(F187)</f>
        <v>13813</v>
      </c>
      <c r="G188" s="396">
        <f>SUM(F188/E188)</f>
        <v>0.8125294117647058</v>
      </c>
    </row>
    <row r="189" spans="1:7" s="129" customFormat="1" ht="12.75" thickBot="1">
      <c r="A189" s="156"/>
      <c r="B189" s="147"/>
      <c r="C189" s="321"/>
      <c r="D189" s="321"/>
      <c r="E189" s="321"/>
      <c r="F189" s="321"/>
      <c r="G189" s="396"/>
    </row>
    <row r="190" spans="1:7" s="129" customFormat="1" ht="16.5" thickBot="1">
      <c r="A190" s="156"/>
      <c r="B190" s="309" t="s">
        <v>109</v>
      </c>
      <c r="C190" s="326">
        <f>SUM(C188+C184+C172)</f>
        <v>394982</v>
      </c>
      <c r="D190" s="326">
        <f>SUM(D188+D184+D172)</f>
        <v>413700</v>
      </c>
      <c r="E190" s="326">
        <f>SUM(E188+E184+E172)</f>
        <v>436273</v>
      </c>
      <c r="F190" s="326">
        <f>SUM(F188+F184+F172)</f>
        <v>314424</v>
      </c>
      <c r="G190" s="396">
        <f>SUM(F190/E190)</f>
        <v>0.7207046963713087</v>
      </c>
    </row>
    <row r="191" spans="1:7" s="129" customFormat="1" ht="12" customHeight="1">
      <c r="A191" s="166"/>
      <c r="B191" s="327"/>
      <c r="C191" s="239"/>
      <c r="D191" s="239"/>
      <c r="E191" s="239"/>
      <c r="F191" s="229"/>
      <c r="G191" s="397"/>
    </row>
    <row r="192" spans="1:7" s="129" customFormat="1" ht="15" customHeight="1">
      <c r="A192" s="140"/>
      <c r="B192" s="318" t="s">
        <v>80</v>
      </c>
      <c r="C192" s="234"/>
      <c r="D192" s="234"/>
      <c r="E192" s="234"/>
      <c r="F192" s="234"/>
      <c r="G192" s="390"/>
    </row>
    <row r="193" spans="1:7" s="129" customFormat="1" ht="12.75" customHeight="1">
      <c r="A193" s="140"/>
      <c r="B193" s="328"/>
      <c r="C193" s="234"/>
      <c r="D193" s="234"/>
      <c r="E193" s="234"/>
      <c r="F193" s="234"/>
      <c r="G193" s="390"/>
    </row>
    <row r="194" spans="1:7" s="129" customFormat="1" ht="12">
      <c r="A194" s="148">
        <v>1400</v>
      </c>
      <c r="B194" s="146" t="s">
        <v>339</v>
      </c>
      <c r="C194" s="226">
        <f>SUM('2.mell'!C507)</f>
        <v>0</v>
      </c>
      <c r="D194" s="226">
        <f>SUM('2.mell'!D507)</f>
        <v>0</v>
      </c>
      <c r="E194" s="226">
        <f>SUM('2.mell'!G507)</f>
        <v>0</v>
      </c>
      <c r="F194" s="226"/>
      <c r="G194" s="390"/>
    </row>
    <row r="195" spans="1:7" s="129" customFormat="1" ht="12.75" thickBot="1">
      <c r="A195" s="153">
        <v>1401</v>
      </c>
      <c r="B195" s="154" t="s">
        <v>340</v>
      </c>
      <c r="C195" s="307">
        <f>SUM('2.mell'!C508)</f>
        <v>0</v>
      </c>
      <c r="D195" s="159">
        <f>SUM('2.mell'!D509)</f>
        <v>6991</v>
      </c>
      <c r="E195" s="159">
        <f>SUM('2.mell'!E509)</f>
        <v>8100</v>
      </c>
      <c r="F195" s="159">
        <f>SUM('2.mell'!F509)</f>
        <v>22726</v>
      </c>
      <c r="G195" s="782">
        <f aca="true" t="shared" si="2" ref="G195:G202">SUM(F195/E195)</f>
        <v>2.805679012345679</v>
      </c>
    </row>
    <row r="196" spans="1:7" s="129" customFormat="1" ht="12.75" thickBot="1">
      <c r="A196" s="156"/>
      <c r="B196" s="155" t="s">
        <v>331</v>
      </c>
      <c r="C196" s="315">
        <f>SUM(C194:C195)</f>
        <v>0</v>
      </c>
      <c r="D196" s="236">
        <f>SUM(D194:D195)</f>
        <v>6991</v>
      </c>
      <c r="E196" s="236">
        <f>SUM(E194:E195)</f>
        <v>8100</v>
      </c>
      <c r="F196" s="236">
        <f>SUM(F194:F195)</f>
        <v>22726</v>
      </c>
      <c r="G196" s="396">
        <f t="shared" si="2"/>
        <v>2.805679012345679</v>
      </c>
    </row>
    <row r="197" spans="1:7" s="129" customFormat="1" ht="12">
      <c r="A197" s="142">
        <v>1410</v>
      </c>
      <c r="B197" s="304" t="s">
        <v>352</v>
      </c>
      <c r="C197" s="239">
        <f>SUM(C198:C199)</f>
        <v>102459</v>
      </c>
      <c r="D197" s="239">
        <f>SUM(D198:D199)</f>
        <v>102459</v>
      </c>
      <c r="E197" s="239">
        <f>SUM(E198:E199)</f>
        <v>102459</v>
      </c>
      <c r="F197" s="239">
        <f>SUM(F198:F199)</f>
        <v>90044</v>
      </c>
      <c r="G197" s="397">
        <f t="shared" si="2"/>
        <v>0.8788295806127329</v>
      </c>
    </row>
    <row r="198" spans="1:7" s="129" customFormat="1" ht="12">
      <c r="A198" s="148">
        <v>1411</v>
      </c>
      <c r="B198" s="146" t="s">
        <v>158</v>
      </c>
      <c r="C198" s="231">
        <f>SUM('2.mell'!C511)</f>
        <v>41455</v>
      </c>
      <c r="D198" s="231">
        <f>SUM('2.mell'!D511)</f>
        <v>41455</v>
      </c>
      <c r="E198" s="231">
        <f>SUM('2.mell'!E511)</f>
        <v>41455</v>
      </c>
      <c r="F198" s="231">
        <f>SUM('2.mell'!F511)</f>
        <v>35917</v>
      </c>
      <c r="G198" s="780">
        <f t="shared" si="2"/>
        <v>0.8664093595464962</v>
      </c>
    </row>
    <row r="199" spans="1:7" s="129" customFormat="1" ht="12">
      <c r="A199" s="148">
        <v>1412</v>
      </c>
      <c r="B199" s="146" t="s">
        <v>159</v>
      </c>
      <c r="C199" s="231">
        <f>SUM('2.mell'!C512)</f>
        <v>61004</v>
      </c>
      <c r="D199" s="231">
        <f>SUM('2.mell'!D512)</f>
        <v>61004</v>
      </c>
      <c r="E199" s="231">
        <f>SUM('2.mell'!E512)</f>
        <v>61004</v>
      </c>
      <c r="F199" s="231">
        <f>SUM('2.mell'!F512)</f>
        <v>54127</v>
      </c>
      <c r="G199" s="780">
        <f t="shared" si="2"/>
        <v>0.887269687233624</v>
      </c>
    </row>
    <row r="200" spans="1:7" s="129" customFormat="1" ht="12">
      <c r="A200" s="148">
        <v>1420</v>
      </c>
      <c r="B200" s="254" t="s">
        <v>353</v>
      </c>
      <c r="C200" s="231">
        <f>SUM('2.mell'!C513)</f>
        <v>27859</v>
      </c>
      <c r="D200" s="231">
        <f>SUM('2.mell'!D513)</f>
        <v>27859</v>
      </c>
      <c r="E200" s="231">
        <f>SUM('2.mell'!E513)</f>
        <v>27859</v>
      </c>
      <c r="F200" s="231">
        <f>SUM('2.mell'!F513)</f>
        <v>27155</v>
      </c>
      <c r="G200" s="780">
        <f t="shared" si="2"/>
        <v>0.9747298898022183</v>
      </c>
    </row>
    <row r="201" spans="1:7" s="129" customFormat="1" ht="12">
      <c r="A201" s="148">
        <v>1421</v>
      </c>
      <c r="B201" s="146" t="s">
        <v>357</v>
      </c>
      <c r="C201" s="231">
        <f>SUM('2.mell'!C514)</f>
        <v>215947</v>
      </c>
      <c r="D201" s="231">
        <f>SUM('2.mell'!D514)</f>
        <v>222263</v>
      </c>
      <c r="E201" s="231">
        <f>SUM('2.mell'!E514)</f>
        <v>222263</v>
      </c>
      <c r="F201" s="231">
        <f>SUM('2.mell'!F514)</f>
        <v>166664</v>
      </c>
      <c r="G201" s="780">
        <f t="shared" si="2"/>
        <v>0.7498504024511502</v>
      </c>
    </row>
    <row r="202" spans="1:7" s="129" customFormat="1" ht="12">
      <c r="A202" s="148">
        <v>1422</v>
      </c>
      <c r="B202" s="146" t="s">
        <v>358</v>
      </c>
      <c r="C202" s="231">
        <f>SUM('2.mell'!C515)</f>
        <v>78433</v>
      </c>
      <c r="D202" s="231">
        <f>SUM('2.mell'!D515)</f>
        <v>78433</v>
      </c>
      <c r="E202" s="231">
        <f>SUM('2.mell'!E515)</f>
        <v>78433</v>
      </c>
      <c r="F202" s="231">
        <f>SUM('2.mell'!F515)</f>
        <v>64850</v>
      </c>
      <c r="G202" s="780">
        <f t="shared" si="2"/>
        <v>0.8268203434778728</v>
      </c>
    </row>
    <row r="203" spans="1:7" s="129" customFormat="1" ht="12">
      <c r="A203" s="148">
        <v>1423</v>
      </c>
      <c r="B203" s="150" t="s">
        <v>359</v>
      </c>
      <c r="C203" s="231">
        <f>SUM('2.mell'!C516)</f>
        <v>0</v>
      </c>
      <c r="D203" s="231">
        <f>SUM('2.mell'!D516)</f>
        <v>0</v>
      </c>
      <c r="E203" s="231">
        <f>SUM('2.mell'!G516)</f>
        <v>0</v>
      </c>
      <c r="F203" s="231">
        <f>SUM('2.mell'!F516)</f>
        <v>8116</v>
      </c>
      <c r="G203" s="390"/>
    </row>
    <row r="204" spans="1:7" s="129" customFormat="1" ht="12">
      <c r="A204" s="148">
        <v>1424</v>
      </c>
      <c r="B204" s="144" t="s">
        <v>360</v>
      </c>
      <c r="C204" s="231"/>
      <c r="D204" s="231"/>
      <c r="E204" s="231"/>
      <c r="F204" s="231"/>
      <c r="G204" s="390"/>
    </row>
    <row r="205" spans="1:7" s="129" customFormat="1" ht="12.75" thickBot="1">
      <c r="A205" s="153">
        <v>1425</v>
      </c>
      <c r="B205" s="154" t="s">
        <v>361</v>
      </c>
      <c r="C205" s="231">
        <f>SUM('2.mell'!C517)</f>
        <v>15021</v>
      </c>
      <c r="D205" s="231">
        <f>SUM('2.mell'!D517)</f>
        <v>8705</v>
      </c>
      <c r="E205" s="231">
        <f>SUM('2.mell'!E517)</f>
        <v>40701</v>
      </c>
      <c r="F205" s="231">
        <f>SUM('2.mell'!F517)</f>
        <v>37014</v>
      </c>
      <c r="G205" s="782">
        <f aca="true" t="shared" si="3" ref="G205:G266">SUM(F205/E205)</f>
        <v>0.9094125451463109</v>
      </c>
    </row>
    <row r="206" spans="1:7" s="129" customFormat="1" ht="15.75" thickBot="1">
      <c r="A206" s="168"/>
      <c r="B206" s="217" t="s">
        <v>533</v>
      </c>
      <c r="C206" s="207">
        <f>SUM(C197+C200+C202+C201+C205)</f>
        <v>439719</v>
      </c>
      <c r="D206" s="207">
        <f>SUM(D197+D200+D202+D201+D205)</f>
        <v>439719</v>
      </c>
      <c r="E206" s="207">
        <f>SUM(E197+E200+E202+E201+E205)</f>
        <v>471715</v>
      </c>
      <c r="F206" s="207">
        <f>SUM(F197+F200+F202+F201+F205+F203)</f>
        <v>393843</v>
      </c>
      <c r="G206" s="396">
        <f t="shared" si="3"/>
        <v>0.8349172699617353</v>
      </c>
    </row>
    <row r="207" spans="1:7" s="129" customFormat="1" ht="12">
      <c r="A207" s="166"/>
      <c r="B207" s="143"/>
      <c r="C207" s="317"/>
      <c r="D207" s="317"/>
      <c r="E207" s="317"/>
      <c r="F207" s="311"/>
      <c r="G207" s="397"/>
    </row>
    <row r="208" spans="1:7" s="129" customFormat="1" ht="12.75" thickBot="1">
      <c r="A208" s="167">
        <v>1430</v>
      </c>
      <c r="B208" s="175" t="s">
        <v>362</v>
      </c>
      <c r="C208" s="316"/>
      <c r="D208" s="316"/>
      <c r="E208" s="316"/>
      <c r="F208" s="316"/>
      <c r="G208" s="781"/>
    </row>
    <row r="209" spans="1:7" s="129" customFormat="1" ht="15.75" thickBot="1">
      <c r="A209" s="156"/>
      <c r="B209" s="301" t="s">
        <v>363</v>
      </c>
      <c r="C209" s="320"/>
      <c r="D209" s="320"/>
      <c r="E209" s="320"/>
      <c r="F209" s="315"/>
      <c r="G209" s="396"/>
    </row>
    <row r="210" spans="1:7" s="129" customFormat="1" ht="15.75" thickBot="1">
      <c r="A210" s="156"/>
      <c r="B210" s="280"/>
      <c r="C210" s="320"/>
      <c r="D210" s="320"/>
      <c r="E210" s="320"/>
      <c r="F210" s="320"/>
      <c r="G210" s="396"/>
    </row>
    <row r="211" spans="1:7" s="129" customFormat="1" ht="16.5" thickBot="1">
      <c r="A211" s="156"/>
      <c r="B211" s="306" t="s">
        <v>107</v>
      </c>
      <c r="C211" s="322">
        <f>SUM(C206+C209)</f>
        <v>439719</v>
      </c>
      <c r="D211" s="322">
        <f>SUM(D206+D209+D196)</f>
        <v>446710</v>
      </c>
      <c r="E211" s="322">
        <f>SUM(E206+E209+E196)</f>
        <v>479815</v>
      </c>
      <c r="F211" s="322">
        <f>SUM(F206+F209+F196)</f>
        <v>416569</v>
      </c>
      <c r="G211" s="395">
        <f t="shared" si="3"/>
        <v>0.8681866969561185</v>
      </c>
    </row>
    <row r="212" spans="1:7" s="129" customFormat="1" ht="15">
      <c r="A212" s="142"/>
      <c r="B212" s="280"/>
      <c r="C212" s="311"/>
      <c r="D212" s="311"/>
      <c r="E212" s="311"/>
      <c r="F212" s="311"/>
      <c r="G212" s="397"/>
    </row>
    <row r="213" spans="1:7" s="129" customFormat="1" ht="12">
      <c r="A213" s="148">
        <v>1435</v>
      </c>
      <c r="B213" s="146" t="s">
        <v>364</v>
      </c>
      <c r="C213" s="226"/>
      <c r="D213" s="226"/>
      <c r="E213" s="226"/>
      <c r="F213" s="226"/>
      <c r="G213" s="390"/>
    </row>
    <row r="214" spans="1:7" s="129" customFormat="1" ht="12.75" thickBot="1">
      <c r="A214" s="148">
        <v>1436</v>
      </c>
      <c r="B214" s="146" t="s">
        <v>383</v>
      </c>
      <c r="C214" s="226"/>
      <c r="D214" s="226"/>
      <c r="E214" s="226"/>
      <c r="F214" s="314"/>
      <c r="G214" s="781"/>
    </row>
    <row r="215" spans="1:7" s="129" customFormat="1" ht="15.75" thickBot="1">
      <c r="A215" s="156"/>
      <c r="B215" s="217" t="s">
        <v>368</v>
      </c>
      <c r="C215" s="320"/>
      <c r="D215" s="320"/>
      <c r="E215" s="320"/>
      <c r="F215" s="320"/>
      <c r="G215" s="395"/>
    </row>
    <row r="216" spans="1:7" s="129" customFormat="1" ht="15">
      <c r="A216" s="166"/>
      <c r="B216" s="305"/>
      <c r="C216" s="317"/>
      <c r="D216" s="317"/>
      <c r="E216" s="317"/>
      <c r="F216" s="311"/>
      <c r="G216" s="397"/>
    </row>
    <row r="217" spans="1:7" s="129" customFormat="1" ht="12.75" thickBot="1">
      <c r="A217" s="153">
        <v>1440</v>
      </c>
      <c r="B217" s="154" t="s">
        <v>384</v>
      </c>
      <c r="C217" s="316"/>
      <c r="D217" s="316"/>
      <c r="E217" s="316"/>
      <c r="F217" s="316"/>
      <c r="G217" s="781"/>
    </row>
    <row r="218" spans="1:7" s="129" customFormat="1" ht="15.75" thickBot="1">
      <c r="A218" s="168"/>
      <c r="B218" s="301" t="s">
        <v>373</v>
      </c>
      <c r="C218" s="320"/>
      <c r="D218" s="320"/>
      <c r="E218" s="320"/>
      <c r="F218" s="320"/>
      <c r="G218" s="396"/>
    </row>
    <row r="219" spans="1:7" s="129" customFormat="1" ht="15">
      <c r="A219" s="166"/>
      <c r="B219" s="305"/>
      <c r="C219" s="317"/>
      <c r="D219" s="317"/>
      <c r="E219" s="317"/>
      <c r="F219" s="317"/>
      <c r="G219" s="397"/>
    </row>
    <row r="220" spans="1:7" s="129" customFormat="1" ht="12.75" thickBot="1">
      <c r="A220" s="282">
        <v>1445</v>
      </c>
      <c r="B220" s="158" t="s">
        <v>375</v>
      </c>
      <c r="C220" s="314"/>
      <c r="D220" s="314"/>
      <c r="E220" s="314"/>
      <c r="F220" s="314"/>
      <c r="G220" s="781"/>
    </row>
    <row r="221" spans="1:7" s="129" customFormat="1" ht="15.75" thickBot="1">
      <c r="A221" s="156"/>
      <c r="B221" s="217" t="s">
        <v>376</v>
      </c>
      <c r="C221" s="320"/>
      <c r="D221" s="320"/>
      <c r="E221" s="320"/>
      <c r="F221" s="320"/>
      <c r="G221" s="396"/>
    </row>
    <row r="222" spans="1:7" s="129" customFormat="1" ht="15">
      <c r="A222" s="166"/>
      <c r="B222" s="305"/>
      <c r="C222" s="324"/>
      <c r="D222" s="324"/>
      <c r="E222" s="324"/>
      <c r="F222" s="804"/>
      <c r="G222" s="397"/>
    </row>
    <row r="223" spans="1:7" s="129" customFormat="1" ht="12">
      <c r="A223" s="148">
        <v>1450</v>
      </c>
      <c r="B223" s="146" t="s">
        <v>377</v>
      </c>
      <c r="C223" s="231"/>
      <c r="D223" s="231">
        <f>SUM('2.mell'!D521)</f>
        <v>96693</v>
      </c>
      <c r="E223" s="231">
        <f>SUM('2.mell'!E521)</f>
        <v>64697</v>
      </c>
      <c r="F223" s="231">
        <f>SUM('2.mell'!F521)</f>
        <v>64697</v>
      </c>
      <c r="G223" s="780">
        <f t="shared" si="3"/>
        <v>1</v>
      </c>
    </row>
    <row r="224" spans="1:7" s="129" customFormat="1" ht="12.75" thickBot="1">
      <c r="A224" s="167">
        <v>1451</v>
      </c>
      <c r="B224" s="152" t="s">
        <v>328</v>
      </c>
      <c r="C224" s="325">
        <f>SUM('2.mell'!C522+'2.mell'!C523)</f>
        <v>3442085</v>
      </c>
      <c r="D224" s="325">
        <f>SUM('2.mell'!D522+'2.mell'!D523)</f>
        <v>3532219</v>
      </c>
      <c r="E224" s="325">
        <f>SUM('2.mell'!E522+'2.mell'!E523)</f>
        <v>3594743</v>
      </c>
      <c r="F224" s="325">
        <f>SUM('2.mell'!F522+'2.mell'!F523)</f>
        <v>2389005</v>
      </c>
      <c r="G224" s="782">
        <f t="shared" si="3"/>
        <v>0.6645829757509786</v>
      </c>
    </row>
    <row r="225" spans="1:7" s="129" customFormat="1" ht="15.75" thickBot="1">
      <c r="A225" s="156"/>
      <c r="B225" s="217" t="s">
        <v>74</v>
      </c>
      <c r="C225" s="207">
        <f>SUM(C224)</f>
        <v>3442085</v>
      </c>
      <c r="D225" s="207">
        <f>SUM(D223:D224)</f>
        <v>3628912</v>
      </c>
      <c r="E225" s="207">
        <f>SUM(E223:E224)</f>
        <v>3659440</v>
      </c>
      <c r="F225" s="207">
        <f>SUM(F223:F224)</f>
        <v>2453702</v>
      </c>
      <c r="G225" s="395">
        <f t="shared" si="3"/>
        <v>0.6705129746627899</v>
      </c>
    </row>
    <row r="226" spans="1:7" s="173" customFormat="1" ht="13.5" customHeight="1">
      <c r="A226" s="166"/>
      <c r="B226" s="260"/>
      <c r="C226" s="324"/>
      <c r="D226" s="324"/>
      <c r="E226" s="324"/>
      <c r="F226" s="324"/>
      <c r="G226" s="397"/>
    </row>
    <row r="227" spans="1:7" s="173" customFormat="1" ht="12.75">
      <c r="A227" s="148">
        <v>1455</v>
      </c>
      <c r="B227" s="289" t="s">
        <v>379</v>
      </c>
      <c r="C227" s="231"/>
      <c r="D227" s="231"/>
      <c r="E227" s="231"/>
      <c r="F227" s="231"/>
      <c r="G227" s="390"/>
    </row>
    <row r="228" spans="1:7" s="173" customFormat="1" ht="13.5" thickBot="1">
      <c r="A228" s="153">
        <v>1456</v>
      </c>
      <c r="B228" s="154" t="s">
        <v>328</v>
      </c>
      <c r="C228" s="300"/>
      <c r="D228" s="300"/>
      <c r="E228" s="300"/>
      <c r="F228" s="300"/>
      <c r="G228" s="781"/>
    </row>
    <row r="229" spans="1:7" s="129" customFormat="1" ht="15.75" thickBot="1">
      <c r="A229" s="156"/>
      <c r="B229" s="323" t="s">
        <v>380</v>
      </c>
      <c r="C229" s="207">
        <f>SUM(C228)</f>
        <v>0</v>
      </c>
      <c r="D229" s="207">
        <f>SUM(D228)</f>
        <v>0</v>
      </c>
      <c r="E229" s="207">
        <f>SUM(E228)</f>
        <v>0</v>
      </c>
      <c r="F229" s="207">
        <f>SUM(F228)</f>
        <v>0</v>
      </c>
      <c r="G229" s="395"/>
    </row>
    <row r="230" spans="1:7" s="129" customFormat="1" ht="12.75" thickBot="1">
      <c r="A230" s="156"/>
      <c r="B230" s="147"/>
      <c r="C230" s="321"/>
      <c r="D230" s="321"/>
      <c r="E230" s="321"/>
      <c r="F230" s="321"/>
      <c r="G230" s="396"/>
    </row>
    <row r="231" spans="1:7" s="129" customFormat="1" ht="16.5" thickBot="1">
      <c r="A231" s="156"/>
      <c r="B231" s="309" t="s">
        <v>81</v>
      </c>
      <c r="C231" s="326">
        <f>SUM(C229+C225+C211)</f>
        <v>3881804</v>
      </c>
      <c r="D231" s="326">
        <f>SUM(D229+D225+D211)</f>
        <v>4075622</v>
      </c>
      <c r="E231" s="326">
        <f>SUM(E229+E225+E211)</f>
        <v>4139255</v>
      </c>
      <c r="F231" s="326">
        <f>SUM(F229+F225+F211)</f>
        <v>2870271</v>
      </c>
      <c r="G231" s="396">
        <f t="shared" si="3"/>
        <v>0.6934269572664646</v>
      </c>
    </row>
    <row r="232" spans="1:7" s="173" customFormat="1" ht="12.75">
      <c r="A232" s="172"/>
      <c r="B232" s="203"/>
      <c r="C232" s="241"/>
      <c r="D232" s="241"/>
      <c r="E232" s="241"/>
      <c r="F232" s="241"/>
      <c r="G232" s="397"/>
    </row>
    <row r="233" spans="1:7" s="173" customFormat="1" ht="17.25" customHeight="1">
      <c r="A233" s="174"/>
      <c r="B233" s="318" t="s">
        <v>531</v>
      </c>
      <c r="C233" s="227"/>
      <c r="D233" s="227"/>
      <c r="E233" s="227"/>
      <c r="F233" s="227"/>
      <c r="G233" s="390"/>
    </row>
    <row r="234" spans="1:7" s="173" customFormat="1" ht="12.75">
      <c r="A234" s="174"/>
      <c r="B234" s="133"/>
      <c r="C234" s="227"/>
      <c r="D234" s="227"/>
      <c r="E234" s="227"/>
      <c r="F234" s="227"/>
      <c r="G234" s="390"/>
    </row>
    <row r="235" spans="1:7" s="173" customFormat="1" ht="12.75">
      <c r="A235" s="148">
        <v>1500</v>
      </c>
      <c r="B235" s="146" t="s">
        <v>333</v>
      </c>
      <c r="C235" s="233">
        <f>SUM(C10)</f>
        <v>1475835</v>
      </c>
      <c r="D235" s="233">
        <f>SUM(D10)</f>
        <v>1605779</v>
      </c>
      <c r="E235" s="233">
        <f>SUM(E10)</f>
        <v>1656829</v>
      </c>
      <c r="F235" s="233">
        <f>SUM(F10)</f>
        <v>1357183</v>
      </c>
      <c r="G235" s="780">
        <f t="shared" si="3"/>
        <v>0.8191448845958152</v>
      </c>
    </row>
    <row r="236" spans="1:7" s="173" customFormat="1" ht="12.75">
      <c r="A236" s="148">
        <v>1501</v>
      </c>
      <c r="B236" s="146" t="s">
        <v>339</v>
      </c>
      <c r="C236" s="233"/>
      <c r="D236" s="233"/>
      <c r="E236" s="233">
        <f>SUM(E17)</f>
        <v>466</v>
      </c>
      <c r="F236" s="233">
        <f>SUM(F17)</f>
        <v>466</v>
      </c>
      <c r="G236" s="780">
        <f t="shared" si="3"/>
        <v>1</v>
      </c>
    </row>
    <row r="237" spans="1:7" s="173" customFormat="1" ht="13.5" thickBot="1">
      <c r="A237" s="153">
        <v>1502</v>
      </c>
      <c r="B237" s="154" t="s">
        <v>340</v>
      </c>
      <c r="C237" s="227"/>
      <c r="D237" s="233">
        <f>SUM(D196+D18+D116+D156)</f>
        <v>24211</v>
      </c>
      <c r="E237" s="233">
        <f>SUM(E195+E18+E115+E156)</f>
        <v>32686</v>
      </c>
      <c r="F237" s="233">
        <f>SUM(F195+F18+F115+F156)</f>
        <v>51981</v>
      </c>
      <c r="G237" s="782">
        <f t="shared" si="3"/>
        <v>1.5903138958575538</v>
      </c>
    </row>
    <row r="238" spans="1:7" s="173" customFormat="1" ht="13.5" thickBot="1">
      <c r="A238" s="156"/>
      <c r="B238" s="161" t="s">
        <v>341</v>
      </c>
      <c r="C238" s="232">
        <f>SUM(C235:C237)</f>
        <v>1475835</v>
      </c>
      <c r="D238" s="232">
        <f>SUM(D235:D237)</f>
        <v>1629990</v>
      </c>
      <c r="E238" s="232">
        <f>SUM(E235:E237)</f>
        <v>1689981</v>
      </c>
      <c r="F238" s="232">
        <f>SUM(F235:F237)</f>
        <v>1409630</v>
      </c>
      <c r="G238" s="396">
        <f t="shared" si="3"/>
        <v>0.8341099692836783</v>
      </c>
    </row>
    <row r="239" spans="1:7" s="173" customFormat="1" ht="12.75">
      <c r="A239" s="149">
        <v>1510</v>
      </c>
      <c r="B239" s="150" t="s">
        <v>342</v>
      </c>
      <c r="C239" s="235">
        <f>SUM(C21)</f>
        <v>3100000</v>
      </c>
      <c r="D239" s="235">
        <f>SUM(D21)</f>
        <v>3100000</v>
      </c>
      <c r="E239" s="235">
        <f>SUM(E21)</f>
        <v>3100000</v>
      </c>
      <c r="F239" s="235">
        <f>SUM(F21)</f>
        <v>2945119</v>
      </c>
      <c r="G239" s="862">
        <f t="shared" si="3"/>
        <v>0.9500383870967742</v>
      </c>
    </row>
    <row r="240" spans="1:7" s="173" customFormat="1" ht="12.75">
      <c r="A240" s="148">
        <v>1511</v>
      </c>
      <c r="B240" s="150" t="s">
        <v>343</v>
      </c>
      <c r="C240" s="233">
        <f>SUM(C24)</f>
        <v>3597165</v>
      </c>
      <c r="D240" s="233">
        <f>SUM(D24)</f>
        <v>3703165</v>
      </c>
      <c r="E240" s="233">
        <f>SUM(E24)</f>
        <v>3703165</v>
      </c>
      <c r="F240" s="233">
        <f>SUM(F24)</f>
        <v>1796607</v>
      </c>
      <c r="G240" s="780">
        <f t="shared" si="3"/>
        <v>0.48515445571558385</v>
      </c>
    </row>
    <row r="241" spans="1:7" s="173" customFormat="1" ht="13.5" thickBot="1">
      <c r="A241" s="153">
        <v>1514</v>
      </c>
      <c r="B241" s="154" t="s">
        <v>292</v>
      </c>
      <c r="C241" s="240">
        <f>SUM(C28)</f>
        <v>494368</v>
      </c>
      <c r="D241" s="240">
        <f>SUM(D28)</f>
        <v>494518</v>
      </c>
      <c r="E241" s="240">
        <f>SUM(E28)</f>
        <v>494518</v>
      </c>
      <c r="F241" s="240">
        <f>SUM(F28)</f>
        <v>361300</v>
      </c>
      <c r="G241" s="782">
        <f t="shared" si="3"/>
        <v>0.7306104125633445</v>
      </c>
    </row>
    <row r="242" spans="1:7" s="173" customFormat="1" ht="13.5" thickBot="1">
      <c r="A242" s="156"/>
      <c r="B242" s="329" t="s">
        <v>351</v>
      </c>
      <c r="C242" s="232">
        <f>SUM(C239:C241)</f>
        <v>7191533</v>
      </c>
      <c r="D242" s="232">
        <f>SUM(D239:D241)</f>
        <v>7297683</v>
      </c>
      <c r="E242" s="232">
        <f>SUM(E239:E241)</f>
        <v>7297683</v>
      </c>
      <c r="F242" s="232">
        <f>SUM(F239:F241)</f>
        <v>5103026</v>
      </c>
      <c r="G242" s="396">
        <f t="shared" si="3"/>
        <v>0.6992666028381885</v>
      </c>
    </row>
    <row r="243" spans="1:7" s="173" customFormat="1" ht="12.75">
      <c r="A243" s="149">
        <v>1520</v>
      </c>
      <c r="B243" s="277" t="s">
        <v>352</v>
      </c>
      <c r="C243" s="235">
        <f>SUM(C42+C117+C158+C197)</f>
        <v>1394459</v>
      </c>
      <c r="D243" s="235">
        <f>SUM(D42+D117+D158+D197)</f>
        <v>1394459</v>
      </c>
      <c r="E243" s="235">
        <f>SUM(E42+E117+E158+E197)</f>
        <v>1395218</v>
      </c>
      <c r="F243" s="235">
        <f>SUM(F42+F117+F158+F197)</f>
        <v>973897</v>
      </c>
      <c r="G243" s="862">
        <f t="shared" si="3"/>
        <v>0.6980249681411794</v>
      </c>
    </row>
    <row r="244" spans="1:7" s="173" customFormat="1" ht="12.75">
      <c r="A244" s="148">
        <v>1521</v>
      </c>
      <c r="B244" s="254" t="s">
        <v>353</v>
      </c>
      <c r="C244" s="233">
        <f>SUM(C50+C120+C161+C200)</f>
        <v>242925</v>
      </c>
      <c r="D244" s="233">
        <f>SUM(D50+D120+D161+D200)</f>
        <v>242925</v>
      </c>
      <c r="E244" s="233">
        <f>SUM(E50+E120+E161+E200)</f>
        <v>247925</v>
      </c>
      <c r="F244" s="233">
        <f>SUM(F50+F120+F161+F200)</f>
        <v>215994</v>
      </c>
      <c r="G244" s="780">
        <f t="shared" si="3"/>
        <v>0.8712070182514874</v>
      </c>
    </row>
    <row r="245" spans="1:7" s="173" customFormat="1" ht="12.75">
      <c r="A245" s="802">
        <v>1522</v>
      </c>
      <c r="B245" s="795" t="s">
        <v>537</v>
      </c>
      <c r="C245" s="796"/>
      <c r="D245" s="796"/>
      <c r="E245" s="796">
        <v>40000</v>
      </c>
      <c r="F245" s="796">
        <v>40000</v>
      </c>
      <c r="G245" s="780">
        <f t="shared" si="3"/>
        <v>1</v>
      </c>
    </row>
    <row r="246" spans="1:7" s="173" customFormat="1" ht="12.75">
      <c r="A246" s="148">
        <v>1523</v>
      </c>
      <c r="B246" s="146" t="s">
        <v>357</v>
      </c>
      <c r="C246" s="233">
        <f>SUM(C121+C162+C201+C55)</f>
        <v>216797</v>
      </c>
      <c r="D246" s="233">
        <f>SUM(D121+D162+D201+D55)</f>
        <v>223113</v>
      </c>
      <c r="E246" s="233">
        <f>SUM(E121+E162+E201+E55)</f>
        <v>222263</v>
      </c>
      <c r="F246" s="233">
        <f>SUM(F121+F162+F201+F55)</f>
        <v>166664</v>
      </c>
      <c r="G246" s="780">
        <f t="shared" si="3"/>
        <v>0.7498504024511502</v>
      </c>
    </row>
    <row r="247" spans="1:7" s="173" customFormat="1" ht="12.75">
      <c r="A247" s="148">
        <v>1524</v>
      </c>
      <c r="B247" s="146" t="s">
        <v>358</v>
      </c>
      <c r="C247" s="233">
        <f>SUM(C56+C122+C163+C202)</f>
        <v>1328238</v>
      </c>
      <c r="D247" s="233">
        <f>SUM(D56+D122+D163+D202)</f>
        <v>1328676</v>
      </c>
      <c r="E247" s="233">
        <f>SUM(E56+E122+E163+E202)</f>
        <v>484655</v>
      </c>
      <c r="F247" s="233">
        <f>SUM(F56+F122+F163+F202)</f>
        <v>362553</v>
      </c>
      <c r="G247" s="780">
        <f t="shared" si="3"/>
        <v>0.7480640868246484</v>
      </c>
    </row>
    <row r="248" spans="1:7" s="173" customFormat="1" ht="12.75">
      <c r="A248" s="148">
        <v>1525</v>
      </c>
      <c r="B248" s="150" t="s">
        <v>359</v>
      </c>
      <c r="C248" s="233">
        <f aca="true" t="shared" si="4" ref="C248:E249">SUM(C62+C123+C164+C203)</f>
        <v>0</v>
      </c>
      <c r="D248" s="233">
        <f t="shared" si="4"/>
        <v>0</v>
      </c>
      <c r="E248" s="233">
        <f t="shared" si="4"/>
        <v>0</v>
      </c>
      <c r="F248" s="233">
        <f>SUM(F62+F123+F164+F203)</f>
        <v>8116</v>
      </c>
      <c r="G248" s="780"/>
    </row>
    <row r="249" spans="1:7" s="173" customFormat="1" ht="12.75">
      <c r="A249" s="148">
        <v>1526</v>
      </c>
      <c r="B249" s="144" t="s">
        <v>360</v>
      </c>
      <c r="C249" s="233">
        <f t="shared" si="4"/>
        <v>40400</v>
      </c>
      <c r="D249" s="233">
        <f t="shared" si="4"/>
        <v>40522</v>
      </c>
      <c r="E249" s="233">
        <f t="shared" si="4"/>
        <v>40460</v>
      </c>
      <c r="F249" s="233">
        <f>SUM(F63+F124+F165+F204)</f>
        <v>40476</v>
      </c>
      <c r="G249" s="780">
        <f t="shared" si="3"/>
        <v>1.0003954522985665</v>
      </c>
    </row>
    <row r="250" spans="1:7" s="173" customFormat="1" ht="13.5" thickBot="1">
      <c r="A250" s="153">
        <v>1527</v>
      </c>
      <c r="B250" s="154" t="s">
        <v>361</v>
      </c>
      <c r="C250" s="240">
        <f>SUM(C65+C125+C166+C205)</f>
        <v>15021</v>
      </c>
      <c r="D250" s="240">
        <f>SUM(D65+D125+D166+D205)</f>
        <v>37000</v>
      </c>
      <c r="E250" s="240">
        <f>SUM(E65+E125+E166+E205)</f>
        <v>179312</v>
      </c>
      <c r="F250" s="240">
        <f>SUM(F65+F125+F166+F205)</f>
        <v>179099</v>
      </c>
      <c r="G250" s="782">
        <f t="shared" si="3"/>
        <v>0.9988121263496029</v>
      </c>
    </row>
    <row r="251" spans="1:7" s="173" customFormat="1" ht="13.5" thickBot="1">
      <c r="A251" s="156"/>
      <c r="B251" s="161" t="s">
        <v>533</v>
      </c>
      <c r="C251" s="232">
        <f>SUM(C243:C250)</f>
        <v>3237840</v>
      </c>
      <c r="D251" s="232">
        <f>SUM(D243:D250)</f>
        <v>3266695</v>
      </c>
      <c r="E251" s="232">
        <f>SUM(E243:E250)</f>
        <v>2609833</v>
      </c>
      <c r="F251" s="232">
        <f>SUM(F243:F250)</f>
        <v>1986799</v>
      </c>
      <c r="G251" s="396">
        <f t="shared" si="3"/>
        <v>0.7612743803913891</v>
      </c>
    </row>
    <row r="252" spans="1:7" s="173" customFormat="1" ht="13.5" thickBot="1">
      <c r="A252" s="169">
        <v>1530</v>
      </c>
      <c r="B252" s="336" t="s">
        <v>362</v>
      </c>
      <c r="C252" s="232">
        <f>SUM(C68)</f>
        <v>0</v>
      </c>
      <c r="D252" s="407">
        <f>SUM(D68)</f>
        <v>1500</v>
      </c>
      <c r="E252" s="407">
        <f>SUM(E68)</f>
        <v>1500</v>
      </c>
      <c r="F252" s="407">
        <f>SUM(F68)</f>
        <v>1500</v>
      </c>
      <c r="G252" s="863">
        <f t="shared" si="3"/>
        <v>1</v>
      </c>
    </row>
    <row r="253" spans="1:7" s="173" customFormat="1" ht="13.5" thickBot="1">
      <c r="A253" s="352"/>
      <c r="B253" s="333" t="s">
        <v>363</v>
      </c>
      <c r="C253" s="337">
        <f>SUM(C252)</f>
        <v>0</v>
      </c>
      <c r="D253" s="337">
        <f>SUM(D252)</f>
        <v>1500</v>
      </c>
      <c r="E253" s="337">
        <f>SUM(E252)</f>
        <v>1500</v>
      </c>
      <c r="F253" s="337">
        <f>SUM(F252)</f>
        <v>1500</v>
      </c>
      <c r="G253" s="864">
        <f t="shared" si="3"/>
        <v>1</v>
      </c>
    </row>
    <row r="254" spans="1:7" s="173" customFormat="1" ht="17.25" thickBot="1" thickTop="1">
      <c r="A254" s="353"/>
      <c r="B254" s="331" t="s">
        <v>107</v>
      </c>
      <c r="C254" s="335">
        <f>SUM(C238+C242+C251+C253)</f>
        <v>11905208</v>
      </c>
      <c r="D254" s="335">
        <f>SUM(D238+D242+D251+D253)</f>
        <v>12195868</v>
      </c>
      <c r="E254" s="335">
        <f>SUM(E238+E242+E251+E253)</f>
        <v>11598997</v>
      </c>
      <c r="F254" s="335">
        <f>SUM(F238+F242+F251+F253)</f>
        <v>8500955</v>
      </c>
      <c r="G254" s="865">
        <f t="shared" si="3"/>
        <v>0.7329043192269125</v>
      </c>
    </row>
    <row r="255" spans="1:7" s="173" customFormat="1" ht="13.5" thickTop="1">
      <c r="A255" s="149">
        <v>1540</v>
      </c>
      <c r="B255" s="150" t="s">
        <v>364</v>
      </c>
      <c r="C255" s="230"/>
      <c r="D255" s="235">
        <f aca="true" t="shared" si="5" ref="D255:F256">SUM(D73)</f>
        <v>305792</v>
      </c>
      <c r="E255" s="235">
        <f t="shared" si="5"/>
        <v>305792</v>
      </c>
      <c r="F255" s="235">
        <f t="shared" si="5"/>
        <v>312396</v>
      </c>
      <c r="G255" s="862">
        <f t="shared" si="3"/>
        <v>1.021596379238175</v>
      </c>
    </row>
    <row r="256" spans="1:7" s="173" customFormat="1" ht="12.75">
      <c r="A256" s="148">
        <v>1541</v>
      </c>
      <c r="B256" s="146" t="s">
        <v>365</v>
      </c>
      <c r="C256" s="233">
        <f>SUM(C74)</f>
        <v>2395920</v>
      </c>
      <c r="D256" s="233">
        <f t="shared" si="5"/>
        <v>2395920</v>
      </c>
      <c r="E256" s="233">
        <f t="shared" si="5"/>
        <v>2395920</v>
      </c>
      <c r="F256" s="233">
        <f t="shared" si="5"/>
        <v>1005302</v>
      </c>
      <c r="G256" s="780">
        <f t="shared" si="3"/>
        <v>0.41958913486259974</v>
      </c>
    </row>
    <row r="257" spans="1:7" s="173" customFormat="1" ht="12.75">
      <c r="A257" s="148">
        <v>1542</v>
      </c>
      <c r="B257" s="146" t="s">
        <v>366</v>
      </c>
      <c r="C257" s="233">
        <f>SUM(C78)</f>
        <v>1701355</v>
      </c>
      <c r="D257" s="233">
        <f>SUM(D78)</f>
        <v>1701355</v>
      </c>
      <c r="E257" s="233">
        <f>SUM(E78)</f>
        <v>1701355</v>
      </c>
      <c r="F257" s="233">
        <f>SUM(F78)</f>
        <v>109101</v>
      </c>
      <c r="G257" s="780">
        <f t="shared" si="3"/>
        <v>0.06412594667191739</v>
      </c>
    </row>
    <row r="258" spans="1:7" s="173" customFormat="1" ht="13.5" thickBot="1">
      <c r="A258" s="167">
        <v>1543</v>
      </c>
      <c r="B258" s="152" t="s">
        <v>375</v>
      </c>
      <c r="C258" s="394"/>
      <c r="D258" s="394">
        <f>SUM(D82)</f>
        <v>16526</v>
      </c>
      <c r="E258" s="394">
        <f>SUM(E82)</f>
        <v>16526</v>
      </c>
      <c r="F258" s="394">
        <f>SUM(F82)</f>
        <v>18062</v>
      </c>
      <c r="G258" s="782">
        <f t="shared" si="3"/>
        <v>1.0929444511678568</v>
      </c>
    </row>
    <row r="259" spans="1:7" s="173" customFormat="1" ht="13.5" thickBot="1">
      <c r="A259" s="156"/>
      <c r="B259" s="161" t="s">
        <v>368</v>
      </c>
      <c r="C259" s="232">
        <f>SUM(C256:C257)</f>
        <v>4097275</v>
      </c>
      <c r="D259" s="232">
        <f>SUM(D255:D258)</f>
        <v>4419593</v>
      </c>
      <c r="E259" s="232">
        <f>SUM(E255:E258)</f>
        <v>4419593</v>
      </c>
      <c r="F259" s="232">
        <f>SUM(F255:F258)</f>
        <v>1444861</v>
      </c>
      <c r="G259" s="396">
        <f t="shared" si="3"/>
        <v>0.32692173238576494</v>
      </c>
    </row>
    <row r="260" spans="1:7" s="173" customFormat="1" ht="12.75">
      <c r="A260" s="149">
        <v>1550</v>
      </c>
      <c r="B260" s="150" t="s">
        <v>369</v>
      </c>
      <c r="C260" s="235">
        <f>SUM(C85)</f>
        <v>880000</v>
      </c>
      <c r="D260" s="235">
        <f>SUM(D85)</f>
        <v>880000</v>
      </c>
      <c r="E260" s="235">
        <f>SUM(E85)</f>
        <v>880000</v>
      </c>
      <c r="F260" s="235">
        <f>SUM(F85)</f>
        <v>368100</v>
      </c>
      <c r="G260" s="862">
        <f t="shared" si="3"/>
        <v>0.4182954545454545</v>
      </c>
    </row>
    <row r="261" spans="1:7" s="173" customFormat="1" ht="13.5" thickBot="1">
      <c r="A261" s="153">
        <v>1551</v>
      </c>
      <c r="B261" s="154" t="s">
        <v>384</v>
      </c>
      <c r="C261" s="237"/>
      <c r="D261" s="240">
        <f>SUM(D217+D177+D137)</f>
        <v>1500</v>
      </c>
      <c r="E261" s="240">
        <f>SUM(E217+E177+E137)</f>
        <v>1500</v>
      </c>
      <c r="F261" s="240">
        <f>SUM(F217+F177+F137)</f>
        <v>1500</v>
      </c>
      <c r="G261" s="782">
        <f t="shared" si="3"/>
        <v>1</v>
      </c>
    </row>
    <row r="262" spans="1:7" s="173" customFormat="1" ht="13.5" thickBot="1">
      <c r="A262" s="156"/>
      <c r="B262" s="161" t="s">
        <v>373</v>
      </c>
      <c r="C262" s="232">
        <f>SUM(C260:C261)</f>
        <v>880000</v>
      </c>
      <c r="D262" s="232">
        <f>SUM(D260:D261)</f>
        <v>881500</v>
      </c>
      <c r="E262" s="232">
        <f>SUM(E260:E261)</f>
        <v>881500</v>
      </c>
      <c r="F262" s="232">
        <f>SUM(F260:F261)</f>
        <v>369600</v>
      </c>
      <c r="G262" s="396">
        <f t="shared" si="3"/>
        <v>0.4192853091321611</v>
      </c>
    </row>
    <row r="263" spans="1:7" s="173" customFormat="1" ht="12.75">
      <c r="A263" s="149">
        <v>1560</v>
      </c>
      <c r="B263" s="165" t="s">
        <v>374</v>
      </c>
      <c r="C263" s="235">
        <f>SUM(C93)</f>
        <v>65000</v>
      </c>
      <c r="D263" s="235">
        <f>SUM(D93)</f>
        <v>65000</v>
      </c>
      <c r="E263" s="235">
        <f>SUM(E93)</f>
        <v>65000</v>
      </c>
      <c r="F263" s="235">
        <f>SUM(F93)</f>
        <v>28305</v>
      </c>
      <c r="G263" s="862">
        <f t="shared" si="3"/>
        <v>0.43546153846153846</v>
      </c>
    </row>
    <row r="264" spans="1:7" s="173" customFormat="1" ht="12.75">
      <c r="A264" s="282">
        <v>1561</v>
      </c>
      <c r="B264" s="152" t="s">
        <v>375</v>
      </c>
      <c r="C264" s="421">
        <f>SUM(C97)</f>
        <v>2955</v>
      </c>
      <c r="D264" s="421">
        <f>SUM(D97)</f>
        <v>2955</v>
      </c>
      <c r="E264" s="421">
        <f>SUM(E97)</f>
        <v>2955</v>
      </c>
      <c r="F264" s="421">
        <f>SUM(F97)</f>
        <v>2955</v>
      </c>
      <c r="G264" s="780">
        <f t="shared" si="3"/>
        <v>1</v>
      </c>
    </row>
    <row r="265" spans="1:7" s="173" customFormat="1" ht="13.5" thickBot="1">
      <c r="A265" s="792">
        <v>1562</v>
      </c>
      <c r="B265" s="793" t="s">
        <v>23</v>
      </c>
      <c r="C265" s="794"/>
      <c r="D265" s="794"/>
      <c r="E265" s="794">
        <f>E98</f>
        <v>1103</v>
      </c>
      <c r="F265" s="794">
        <f>F98</f>
        <v>1103</v>
      </c>
      <c r="G265" s="782">
        <f t="shared" si="3"/>
        <v>1</v>
      </c>
    </row>
    <row r="266" spans="1:7" s="173" customFormat="1" ht="13.5" thickBot="1">
      <c r="A266" s="354"/>
      <c r="B266" s="330" t="s">
        <v>376</v>
      </c>
      <c r="C266" s="335">
        <f>SUM(C263:C264)</f>
        <v>67955</v>
      </c>
      <c r="D266" s="335">
        <f>SUM(D263:D264)</f>
        <v>67955</v>
      </c>
      <c r="E266" s="335">
        <f>SUM(E263:E265)</f>
        <v>69058</v>
      </c>
      <c r="F266" s="335">
        <f>SUM(F263:F265)</f>
        <v>32363</v>
      </c>
      <c r="G266" s="864">
        <f t="shared" si="3"/>
        <v>0.468635060384025</v>
      </c>
    </row>
    <row r="267" spans="1:7" s="173" customFormat="1" ht="17.25" thickBot="1" thickTop="1">
      <c r="A267" s="353"/>
      <c r="B267" s="334" t="s">
        <v>108</v>
      </c>
      <c r="C267" s="332">
        <f>SUM(C259+C262+C266)</f>
        <v>5045230</v>
      </c>
      <c r="D267" s="332">
        <f>SUM(D259+D262+D266)</f>
        <v>5369048</v>
      </c>
      <c r="E267" s="332">
        <f>SUM(E259+E262+E266)</f>
        <v>5370151</v>
      </c>
      <c r="F267" s="332">
        <f>SUM(F259+F262+F266)</f>
        <v>1846824</v>
      </c>
      <c r="G267" s="865">
        <f aca="true" t="shared" si="6" ref="G267:G276">SUM(F267/E267)</f>
        <v>0.34390541346044085</v>
      </c>
    </row>
    <row r="268" spans="1:7" s="173" customFormat="1" ht="13.5" thickTop="1">
      <c r="A268" s="149">
        <v>1570</v>
      </c>
      <c r="B268" s="150" t="s">
        <v>377</v>
      </c>
      <c r="C268" s="230"/>
      <c r="D268" s="235">
        <f>SUM(D182+D143+D103+D223)</f>
        <v>1425676</v>
      </c>
      <c r="E268" s="235">
        <f>SUM(E182+E143+E103+E223)</f>
        <v>1336363</v>
      </c>
      <c r="F268" s="235">
        <f>SUM(F182+F143+F103+F223)</f>
        <v>1336363</v>
      </c>
      <c r="G268" s="862">
        <f t="shared" si="6"/>
        <v>1</v>
      </c>
    </row>
    <row r="269" spans="1:7" s="173" customFormat="1" ht="13.5" thickBot="1">
      <c r="A269" s="153">
        <v>1571</v>
      </c>
      <c r="B269" s="154" t="s">
        <v>328</v>
      </c>
      <c r="C269" s="240">
        <f>SUM(C224+C183+C144)</f>
        <v>5454190</v>
      </c>
      <c r="D269" s="240">
        <f>SUM(D224+D183+D144)</f>
        <v>5546559</v>
      </c>
      <c r="E269" s="240">
        <f>SUM(E224+E183+E144)</f>
        <v>5596960</v>
      </c>
      <c r="F269" s="240">
        <f>SUM(F224+F183+F144)</f>
        <v>3719397</v>
      </c>
      <c r="G269" s="782">
        <f t="shared" si="6"/>
        <v>0.6645387853406135</v>
      </c>
    </row>
    <row r="270" spans="1:7" s="173" customFormat="1" ht="15" thickBot="1">
      <c r="A270" s="156"/>
      <c r="B270" s="351" t="s">
        <v>100</v>
      </c>
      <c r="C270" s="232">
        <f>SUM(C268:C269)</f>
        <v>5454190</v>
      </c>
      <c r="D270" s="232">
        <f>SUM(D268:D269)</f>
        <v>6972235</v>
      </c>
      <c r="E270" s="232">
        <f>SUM(E268:E269)</f>
        <v>6933323</v>
      </c>
      <c r="F270" s="232">
        <f>SUM(F268:F269)</f>
        <v>5055760</v>
      </c>
      <c r="G270" s="396">
        <f t="shared" si="6"/>
        <v>0.7291972406305028</v>
      </c>
    </row>
    <row r="271" spans="1:7" s="173" customFormat="1" ht="12.75">
      <c r="A271" s="149">
        <v>1580</v>
      </c>
      <c r="B271" s="150" t="s">
        <v>378</v>
      </c>
      <c r="C271" s="235">
        <f>SUM(C106)</f>
        <v>420000</v>
      </c>
      <c r="D271" s="235">
        <f>SUM(D106)</f>
        <v>420000</v>
      </c>
      <c r="E271" s="235">
        <f>SUM(E106)</f>
        <v>420000</v>
      </c>
      <c r="F271" s="235">
        <f>SUM(F106)</f>
        <v>420000</v>
      </c>
      <c r="G271" s="862">
        <f t="shared" si="6"/>
        <v>1</v>
      </c>
    </row>
    <row r="272" spans="1:7" s="173" customFormat="1" ht="12" customHeight="1">
      <c r="A272" s="148">
        <v>1581</v>
      </c>
      <c r="B272" s="146" t="s">
        <v>379</v>
      </c>
      <c r="C272" s="233">
        <f>SUM(C107)</f>
        <v>140000</v>
      </c>
      <c r="D272" s="233">
        <f>SUM(D107+D147)</f>
        <v>596902</v>
      </c>
      <c r="E272" s="233">
        <f>SUM(E107+E147)</f>
        <v>560882</v>
      </c>
      <c r="F272" s="233">
        <f>SUM(F107+F147)</f>
        <v>560882</v>
      </c>
      <c r="G272" s="780">
        <f t="shared" si="6"/>
        <v>1</v>
      </c>
    </row>
    <row r="273" spans="1:7" s="173" customFormat="1" ht="13.5" thickBot="1">
      <c r="A273" s="153">
        <v>1582</v>
      </c>
      <c r="B273" s="154" t="s">
        <v>328</v>
      </c>
      <c r="C273" s="240">
        <f>SUM(C228+C187+C148)</f>
        <v>176600</v>
      </c>
      <c r="D273" s="240">
        <f>SUM(D228+D187+D148)</f>
        <v>176600</v>
      </c>
      <c r="E273" s="240">
        <f>SUM(E228+E187+E148)</f>
        <v>217454</v>
      </c>
      <c r="F273" s="240">
        <f>SUM(F228+F187+F148)</f>
        <v>13813</v>
      </c>
      <c r="G273" s="782">
        <f t="shared" si="6"/>
        <v>0.06352148040505118</v>
      </c>
    </row>
    <row r="274" spans="1:7" s="173" customFormat="1" ht="13.5" thickBot="1">
      <c r="A274" s="156"/>
      <c r="B274" s="215" t="s">
        <v>380</v>
      </c>
      <c r="C274" s="232">
        <f>SUM(C271:C273)</f>
        <v>736600</v>
      </c>
      <c r="D274" s="232">
        <f>SUM(D271:D273)</f>
        <v>1193502</v>
      </c>
      <c r="E274" s="232">
        <f>SUM(E271:E273)</f>
        <v>1198336</v>
      </c>
      <c r="F274" s="232">
        <f>SUM(F271:F273)</f>
        <v>994695</v>
      </c>
      <c r="G274" s="396">
        <f t="shared" si="6"/>
        <v>0.830063521416364</v>
      </c>
    </row>
    <row r="275" spans="1:7" s="173" customFormat="1" ht="13.5" thickBot="1">
      <c r="A275" s="168"/>
      <c r="B275" s="803" t="s">
        <v>19</v>
      </c>
      <c r="C275" s="238"/>
      <c r="D275" s="238"/>
      <c r="E275" s="238"/>
      <c r="F275" s="238"/>
      <c r="G275" s="396"/>
    </row>
    <row r="276" spans="1:10" s="173" customFormat="1" ht="18.75" customHeight="1" thickBot="1">
      <c r="A276" s="156"/>
      <c r="B276" s="224" t="s">
        <v>96</v>
      </c>
      <c r="C276" s="232">
        <f>SUM(C254+C267+C271+C272)</f>
        <v>17510438</v>
      </c>
      <c r="D276" s="232">
        <f>SUM(D254+D267+D271+D272+D268)</f>
        <v>20007494</v>
      </c>
      <c r="E276" s="232">
        <f>SUM(E254+E267+E271+E272+E268)</f>
        <v>19286393</v>
      </c>
      <c r="F276" s="232">
        <f>SUM(F254+F267+F271+F272+F268)</f>
        <v>12665024</v>
      </c>
      <c r="G276" s="396">
        <f t="shared" si="6"/>
        <v>0.656681837811767</v>
      </c>
      <c r="H276" s="420"/>
      <c r="J276" s="787"/>
    </row>
    <row r="277" ht="12">
      <c r="J277" s="176"/>
    </row>
  </sheetData>
  <sheetProtection/>
  <mergeCells count="9">
    <mergeCell ref="A2:G2"/>
    <mergeCell ref="A1:G1"/>
    <mergeCell ref="G5:G6"/>
    <mergeCell ref="B5:B6"/>
    <mergeCell ref="A5:A6"/>
    <mergeCell ref="C5:C6"/>
    <mergeCell ref="D5:D6"/>
    <mergeCell ref="E5:E6"/>
    <mergeCell ref="F5:F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4" manualBreakCount="4">
    <brk id="49" max="255" man="1"/>
    <brk id="92" max="255" man="1"/>
    <brk id="131" max="255" man="1"/>
    <brk id="1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3"/>
  <sheetViews>
    <sheetView showZeros="0" zoomScalePageLayoutView="0" workbookViewId="0" topLeftCell="C151">
      <selection activeCell="H54" sqref="H54"/>
    </sheetView>
  </sheetViews>
  <sheetFormatPr defaultColWidth="9.00390625" defaultRowHeight="12.75"/>
  <cols>
    <col min="1" max="1" width="8.00390625" style="19" customWidth="1"/>
    <col min="2" max="2" width="71.625" style="19" customWidth="1"/>
    <col min="3" max="6" width="12.125" style="19" customWidth="1"/>
    <col min="7" max="8" width="9.125" style="19" customWidth="1"/>
    <col min="9" max="9" width="9.875" style="19" bestFit="1" customWidth="1"/>
    <col min="10" max="16384" width="9.125" style="19" customWidth="1"/>
  </cols>
  <sheetData>
    <row r="1" spans="1:7" ht="12.75">
      <c r="A1" s="881" t="s">
        <v>435</v>
      </c>
      <c r="B1" s="881"/>
      <c r="C1" s="891"/>
      <c r="D1" s="891"/>
      <c r="E1" s="891"/>
      <c r="F1" s="891"/>
      <c r="G1" s="891"/>
    </row>
    <row r="2" spans="1:7" ht="12.75">
      <c r="A2" s="881" t="s">
        <v>129</v>
      </c>
      <c r="B2" s="881"/>
      <c r="C2" s="891"/>
      <c r="D2" s="891"/>
      <c r="E2" s="891"/>
      <c r="F2" s="891"/>
      <c r="G2" s="891"/>
    </row>
    <row r="3" spans="1:2" ht="9" customHeight="1">
      <c r="A3" s="111"/>
      <c r="B3" s="111"/>
    </row>
    <row r="4" spans="1:7" ht="12" customHeight="1">
      <c r="A4" s="96"/>
      <c r="B4" s="95"/>
      <c r="C4" s="90"/>
      <c r="D4" s="90"/>
      <c r="E4" s="90"/>
      <c r="F4" s="90"/>
      <c r="G4" s="90" t="s">
        <v>288</v>
      </c>
    </row>
    <row r="5" spans="1:7" s="21" customFormat="1" ht="12" customHeight="1">
      <c r="A5" s="101"/>
      <c r="B5" s="20"/>
      <c r="C5" s="888" t="s">
        <v>91</v>
      </c>
      <c r="D5" s="888" t="s">
        <v>156</v>
      </c>
      <c r="E5" s="888" t="s">
        <v>534</v>
      </c>
      <c r="F5" s="874" t="s">
        <v>302</v>
      </c>
      <c r="G5" s="883" t="s">
        <v>306</v>
      </c>
    </row>
    <row r="6" spans="1:7" s="21" customFormat="1" ht="12" customHeight="1">
      <c r="A6" s="1" t="s">
        <v>301</v>
      </c>
      <c r="B6" s="1" t="s">
        <v>262</v>
      </c>
      <c r="C6" s="882"/>
      <c r="D6" s="873"/>
      <c r="E6" s="873"/>
      <c r="F6" s="873"/>
      <c r="G6" s="879"/>
    </row>
    <row r="7" spans="1:7" s="21" customFormat="1" ht="12.75" customHeight="1" thickBot="1">
      <c r="A7" s="22"/>
      <c r="B7" s="22"/>
      <c r="C7" s="878"/>
      <c r="D7" s="878"/>
      <c r="E7" s="878"/>
      <c r="F7" s="875"/>
      <c r="G7" s="880"/>
    </row>
    <row r="8" spans="1:7" ht="12" customHeight="1">
      <c r="A8" s="2" t="s">
        <v>263</v>
      </c>
      <c r="B8" s="3" t="s">
        <v>264</v>
      </c>
      <c r="C8" s="15" t="s">
        <v>265</v>
      </c>
      <c r="D8" s="15" t="s">
        <v>266</v>
      </c>
      <c r="E8" s="15" t="s">
        <v>267</v>
      </c>
      <c r="F8" s="15" t="s">
        <v>67</v>
      </c>
      <c r="G8" s="15" t="s">
        <v>572</v>
      </c>
    </row>
    <row r="9" spans="1:7" ht="15" customHeight="1">
      <c r="A9" s="2"/>
      <c r="B9" s="122" t="s">
        <v>436</v>
      </c>
      <c r="C9" s="8"/>
      <c r="D9" s="8"/>
      <c r="E9" s="8"/>
      <c r="F9" s="8"/>
      <c r="G9" s="5"/>
    </row>
    <row r="10" spans="1:7" ht="12">
      <c r="A10" s="2"/>
      <c r="B10" s="109"/>
      <c r="C10" s="8"/>
      <c r="D10" s="8"/>
      <c r="E10" s="8"/>
      <c r="F10" s="8"/>
      <c r="G10" s="5"/>
    </row>
    <row r="11" spans="1:7" ht="12">
      <c r="A11" s="4">
        <v>1710</v>
      </c>
      <c r="B11" s="4" t="s">
        <v>493</v>
      </c>
      <c r="C11" s="4">
        <f>SUM(C12:C18)</f>
        <v>1818473</v>
      </c>
      <c r="D11" s="4">
        <f>SUM(D12:D18)</f>
        <v>1935545</v>
      </c>
      <c r="E11" s="432">
        <f>SUM(E12:E18)</f>
        <v>1940671</v>
      </c>
      <c r="F11" s="432">
        <f>SUM(F12:F18)</f>
        <v>1184109</v>
      </c>
      <c r="G11" s="246">
        <f>SUM(F11/E11)</f>
        <v>0.6101544259691623</v>
      </c>
    </row>
    <row r="12" spans="1:7" ht="12">
      <c r="A12" s="8">
        <v>1711</v>
      </c>
      <c r="B12" s="8" t="s">
        <v>437</v>
      </c>
      <c r="C12" s="8">
        <f>SUM('3a.m.'!C53)</f>
        <v>984903</v>
      </c>
      <c r="D12" s="8">
        <f>SUM('3a.m.'!D53)</f>
        <v>1017138</v>
      </c>
      <c r="E12" s="423">
        <f>SUM('3a.m.'!E53)</f>
        <v>1018064</v>
      </c>
      <c r="F12" s="423">
        <f>SUM('3a.m.'!F53)</f>
        <v>720583</v>
      </c>
      <c r="G12" s="399">
        <f aca="true" t="shared" si="0" ref="G12:G75">SUM(F12/E12)</f>
        <v>0.7077973486932059</v>
      </c>
    </row>
    <row r="13" spans="1:7" ht="12">
      <c r="A13" s="8">
        <v>1712</v>
      </c>
      <c r="B13" s="8" t="s">
        <v>174</v>
      </c>
      <c r="C13" s="8">
        <f>SUM('3a.m.'!C54)</f>
        <v>274499</v>
      </c>
      <c r="D13" s="8">
        <f>SUM('3a.m.'!D54)</f>
        <v>296902</v>
      </c>
      <c r="E13" s="423">
        <f>SUM('3a.m.'!E54)</f>
        <v>297152</v>
      </c>
      <c r="F13" s="423">
        <f>SUM('3a.m.'!F54)</f>
        <v>223296</v>
      </c>
      <c r="G13" s="399">
        <f t="shared" si="0"/>
        <v>0.7514538014214948</v>
      </c>
    </row>
    <row r="14" spans="1:7" ht="12">
      <c r="A14" s="8">
        <v>1713</v>
      </c>
      <c r="B14" s="8" t="s">
        <v>175</v>
      </c>
      <c r="C14" s="8">
        <f>SUM('3a.m.'!C55)</f>
        <v>396471</v>
      </c>
      <c r="D14" s="8">
        <f>SUM('3a.m.'!D55)</f>
        <v>421851</v>
      </c>
      <c r="E14" s="423">
        <f>SUM('3a.m.'!E55)</f>
        <v>425001</v>
      </c>
      <c r="F14" s="423">
        <f>SUM('3a.m.'!F55)</f>
        <v>202057</v>
      </c>
      <c r="G14" s="399">
        <f t="shared" si="0"/>
        <v>0.4754271166420785</v>
      </c>
    </row>
    <row r="15" spans="1:7" ht="12">
      <c r="A15" s="8">
        <v>1714</v>
      </c>
      <c r="B15" s="8" t="s">
        <v>194</v>
      </c>
      <c r="C15" s="8">
        <f>SUM('3a.m.'!C56)</f>
        <v>0</v>
      </c>
      <c r="D15" s="8">
        <f>SUM('3a.m.'!D56)</f>
        <v>0</v>
      </c>
      <c r="E15" s="423">
        <f>SUM('3a.m.'!E56)</f>
        <v>0</v>
      </c>
      <c r="F15" s="423">
        <f>SUM('3a.m.'!F56)</f>
        <v>0</v>
      </c>
      <c r="G15" s="246"/>
    </row>
    <row r="16" spans="1:7" ht="12">
      <c r="A16" s="8">
        <v>1715</v>
      </c>
      <c r="B16" s="5" t="s">
        <v>455</v>
      </c>
      <c r="C16" s="8">
        <f>SUM('3a.m.'!C57)</f>
        <v>0</v>
      </c>
      <c r="D16" s="8">
        <f>SUM('3a.m.'!D57)</f>
        <v>0</v>
      </c>
      <c r="E16" s="423">
        <f>SUM('3a.m.'!E57)</f>
        <v>0</v>
      </c>
      <c r="F16" s="423">
        <f>SUM('3a.m.'!F57)</f>
        <v>0</v>
      </c>
      <c r="G16" s="246"/>
    </row>
    <row r="17" spans="1:7" ht="12">
      <c r="A17" s="8">
        <v>1716</v>
      </c>
      <c r="B17" s="48" t="s">
        <v>394</v>
      </c>
      <c r="C17" s="8">
        <f>SUM('3a.m.'!C61)</f>
        <v>162100</v>
      </c>
      <c r="D17" s="8">
        <f>SUM('3a.m.'!D61)</f>
        <v>137154</v>
      </c>
      <c r="E17" s="423">
        <f>SUM('3a.m.'!E61)</f>
        <v>137954</v>
      </c>
      <c r="F17" s="423">
        <f>SUM('3a.m.'!F61)</f>
        <v>38173</v>
      </c>
      <c r="G17" s="399">
        <f t="shared" si="0"/>
        <v>0.2767081780883483</v>
      </c>
    </row>
    <row r="18" spans="1:7" ht="12">
      <c r="A18" s="8">
        <v>1717</v>
      </c>
      <c r="B18" s="49" t="s">
        <v>395</v>
      </c>
      <c r="C18" s="8">
        <f>SUM('3a.m.'!C60)</f>
        <v>500</v>
      </c>
      <c r="D18" s="8">
        <f>SUM('3a.m.'!D60)</f>
        <v>62500</v>
      </c>
      <c r="E18" s="423">
        <f>SUM('3a.m.'!E60)</f>
        <v>62500</v>
      </c>
      <c r="F18" s="423">
        <f>SUM('3a.m.'!F60)</f>
        <v>0</v>
      </c>
      <c r="G18" s="246">
        <f t="shared" si="0"/>
        <v>0</v>
      </c>
    </row>
    <row r="19" spans="1:7" ht="12">
      <c r="A19" s="8">
        <v>1718</v>
      </c>
      <c r="B19" s="49" t="s">
        <v>176</v>
      </c>
      <c r="C19" s="8"/>
      <c r="D19" s="8"/>
      <c r="E19" s="423"/>
      <c r="F19" s="423"/>
      <c r="G19" s="246"/>
    </row>
    <row r="20" spans="1:7" ht="9.75" customHeight="1">
      <c r="A20" s="8"/>
      <c r="B20" s="8"/>
      <c r="C20" s="8"/>
      <c r="D20" s="8"/>
      <c r="E20" s="423"/>
      <c r="F20" s="423"/>
      <c r="G20" s="246"/>
    </row>
    <row r="21" spans="1:7" ht="12">
      <c r="A21" s="84">
        <v>1720</v>
      </c>
      <c r="B21" s="84" t="s">
        <v>494</v>
      </c>
      <c r="C21" s="84">
        <f>SUM('4.mell.'!C95)</f>
        <v>0</v>
      </c>
      <c r="D21" s="84">
        <f>SUM('4.mell.'!D95)</f>
        <v>0</v>
      </c>
      <c r="E21" s="433">
        <f>SUM('4.mell.'!E95)</f>
        <v>0</v>
      </c>
      <c r="F21" s="433">
        <f>SUM('4.mell.'!F95)</f>
        <v>0</v>
      </c>
      <c r="G21" s="246"/>
    </row>
    <row r="22" spans="1:7" ht="12">
      <c r="A22" s="84"/>
      <c r="B22" s="84"/>
      <c r="C22" s="84"/>
      <c r="D22" s="84"/>
      <c r="E22" s="433"/>
      <c r="F22" s="433"/>
      <c r="G22" s="246"/>
    </row>
    <row r="23" spans="1:7" ht="12">
      <c r="A23" s="84">
        <v>1730</v>
      </c>
      <c r="B23" s="84" t="s">
        <v>495</v>
      </c>
      <c r="C23" s="84"/>
      <c r="D23" s="84"/>
      <c r="E23" s="433"/>
      <c r="F23" s="433"/>
      <c r="G23" s="246"/>
    </row>
    <row r="24" spans="1:7" ht="12">
      <c r="A24" s="8"/>
      <c r="B24" s="8"/>
      <c r="C24" s="8"/>
      <c r="D24" s="8"/>
      <c r="E24" s="423"/>
      <c r="F24" s="423"/>
      <c r="G24" s="246"/>
    </row>
    <row r="25" spans="1:7" ht="12.75">
      <c r="A25" s="8"/>
      <c r="B25" s="123" t="s">
        <v>484</v>
      </c>
      <c r="C25" s="8"/>
      <c r="D25" s="8"/>
      <c r="E25" s="423"/>
      <c r="F25" s="423"/>
      <c r="G25" s="246"/>
    </row>
    <row r="26" spans="1:7" ht="6.75" customHeight="1">
      <c r="A26" s="8"/>
      <c r="B26" s="8"/>
      <c r="C26" s="8"/>
      <c r="D26" s="8"/>
      <c r="E26" s="423"/>
      <c r="F26" s="423"/>
      <c r="G26" s="246"/>
    </row>
    <row r="27" spans="1:7" ht="12">
      <c r="A27" s="84">
        <v>1740</v>
      </c>
      <c r="B27" s="84" t="s">
        <v>120</v>
      </c>
      <c r="C27" s="84">
        <f>SUM(C28:C35)</f>
        <v>394982</v>
      </c>
      <c r="D27" s="84">
        <f>SUM(D28:D35)</f>
        <v>413700</v>
      </c>
      <c r="E27" s="433">
        <f>SUM(E28:E35)</f>
        <v>436273</v>
      </c>
      <c r="F27" s="433">
        <f>SUM(F28:F35)</f>
        <v>295229</v>
      </c>
      <c r="G27" s="246">
        <f t="shared" si="0"/>
        <v>0.6767070160197858</v>
      </c>
    </row>
    <row r="28" spans="1:7" ht="12">
      <c r="A28" s="8">
        <v>1741</v>
      </c>
      <c r="B28" s="8" t="s">
        <v>437</v>
      </c>
      <c r="C28" s="8">
        <f>SUM('3b.m.'!C34)</f>
        <v>208450</v>
      </c>
      <c r="D28" s="8">
        <f>SUM('3b.m.'!D34)</f>
        <v>212955</v>
      </c>
      <c r="E28" s="423">
        <f>SUM('3b.m.'!E34)</f>
        <v>227199</v>
      </c>
      <c r="F28" s="423">
        <f>SUM('3b.m.'!F34)</f>
        <v>158991</v>
      </c>
      <c r="G28" s="399">
        <f t="shared" si="0"/>
        <v>0.6997874110361402</v>
      </c>
    </row>
    <row r="29" spans="1:7" ht="12">
      <c r="A29" s="8">
        <v>1742</v>
      </c>
      <c r="B29" s="8" t="s">
        <v>174</v>
      </c>
      <c r="C29" s="8">
        <f>SUM('3b.m.'!C35)</f>
        <v>56282</v>
      </c>
      <c r="D29" s="8">
        <f>SUM('3b.m.'!D35)</f>
        <v>59011</v>
      </c>
      <c r="E29" s="423">
        <f>SUM('3b.m.'!E35)</f>
        <v>62857</v>
      </c>
      <c r="F29" s="423">
        <f>SUM('3b.m.'!F35)</f>
        <v>42644</v>
      </c>
      <c r="G29" s="399">
        <f t="shared" si="0"/>
        <v>0.6784288146109423</v>
      </c>
    </row>
    <row r="30" spans="1:7" ht="12">
      <c r="A30" s="8">
        <v>1743</v>
      </c>
      <c r="B30" s="8" t="s">
        <v>175</v>
      </c>
      <c r="C30" s="8">
        <f>SUM('3b.m.'!C36)</f>
        <v>116250</v>
      </c>
      <c r="D30" s="8">
        <f>SUM('3b.m.'!D36)</f>
        <v>127734</v>
      </c>
      <c r="E30" s="423">
        <f>SUM('3b.m.'!E36)</f>
        <v>129217</v>
      </c>
      <c r="F30" s="423">
        <f>SUM('3b.m.'!F36)</f>
        <v>79781</v>
      </c>
      <c r="G30" s="399">
        <f t="shared" si="0"/>
        <v>0.617418760689383</v>
      </c>
    </row>
    <row r="31" spans="1:7" ht="12">
      <c r="A31" s="8">
        <v>1744</v>
      </c>
      <c r="B31" s="8" t="s">
        <v>194</v>
      </c>
      <c r="C31" s="8">
        <f>SUM('3b.m.'!C37)</f>
        <v>0</v>
      </c>
      <c r="D31" s="8">
        <f>SUM('3b.m.'!D37)</f>
        <v>0</v>
      </c>
      <c r="E31" s="423">
        <f>SUM('3b.m.'!E37)</f>
        <v>0</v>
      </c>
      <c r="F31" s="423">
        <f>SUM('3b.m.'!F37)</f>
        <v>0</v>
      </c>
      <c r="G31" s="399"/>
    </row>
    <row r="32" spans="1:7" ht="12">
      <c r="A32" s="8">
        <v>1745</v>
      </c>
      <c r="B32" s="8" t="s">
        <v>455</v>
      </c>
      <c r="C32" s="8">
        <f>SUM('3b.m.'!C38)</f>
        <v>0</v>
      </c>
      <c r="D32" s="8">
        <f>SUM('3b.m.'!D38)</f>
        <v>0</v>
      </c>
      <c r="E32" s="423">
        <f>SUM('3b.m.'!E38)</f>
        <v>0</v>
      </c>
      <c r="F32" s="423">
        <f>SUM('3b.m.'!F38)</f>
        <v>0</v>
      </c>
      <c r="G32" s="399"/>
    </row>
    <row r="33" spans="1:7" ht="12">
      <c r="A33" s="8">
        <v>1746</v>
      </c>
      <c r="B33" s="8" t="s">
        <v>394</v>
      </c>
      <c r="C33" s="8">
        <f>SUM('3b.m.'!C40)</f>
        <v>14000</v>
      </c>
      <c r="D33" s="8">
        <f>SUM('3b.m.'!D40)</f>
        <v>14000</v>
      </c>
      <c r="E33" s="423">
        <f>SUM('3b.m.'!E40)</f>
        <v>17000</v>
      </c>
      <c r="F33" s="423">
        <f>SUM('3b.m.'!F40)</f>
        <v>13813</v>
      </c>
      <c r="G33" s="399">
        <f t="shared" si="0"/>
        <v>0.8125294117647058</v>
      </c>
    </row>
    <row r="34" spans="1:7" ht="12">
      <c r="A34" s="8">
        <v>1747</v>
      </c>
      <c r="B34" s="8" t="s">
        <v>395</v>
      </c>
      <c r="C34" s="8">
        <f>SUM('3b.m.'!C41)</f>
        <v>0</v>
      </c>
      <c r="D34" s="8">
        <f>SUM('3b.m.'!D41)</f>
        <v>0</v>
      </c>
      <c r="E34" s="423">
        <f>SUM('3b.m.'!G41)</f>
        <v>0</v>
      </c>
      <c r="F34" s="423">
        <f>SUM('3b.m.'!H41)</f>
        <v>0</v>
      </c>
      <c r="G34" s="246"/>
    </row>
    <row r="35" spans="1:7" ht="12">
      <c r="A35" s="8">
        <v>1748</v>
      </c>
      <c r="B35" s="5" t="s">
        <v>176</v>
      </c>
      <c r="C35" s="8"/>
      <c r="D35" s="8"/>
      <c r="E35" s="423"/>
      <c r="F35" s="423"/>
      <c r="G35" s="246"/>
    </row>
    <row r="36" spans="1:7" ht="7.5" customHeight="1">
      <c r="A36" s="8"/>
      <c r="B36" s="8"/>
      <c r="C36" s="8"/>
      <c r="D36" s="8"/>
      <c r="E36" s="423"/>
      <c r="F36" s="423"/>
      <c r="G36" s="246"/>
    </row>
    <row r="37" spans="1:7" ht="12.75">
      <c r="A37" s="8"/>
      <c r="B37" s="123" t="s">
        <v>485</v>
      </c>
      <c r="C37" s="8"/>
      <c r="D37" s="8"/>
      <c r="E37" s="423"/>
      <c r="F37" s="423"/>
      <c r="G37" s="246"/>
    </row>
    <row r="38" spans="1:7" ht="7.5" customHeight="1">
      <c r="A38" s="2"/>
      <c r="B38" s="109"/>
      <c r="C38" s="8"/>
      <c r="D38" s="8"/>
      <c r="E38" s="423"/>
      <c r="F38" s="423"/>
      <c r="G38" s="246"/>
    </row>
    <row r="39" spans="1:7" ht="12">
      <c r="A39" s="9">
        <v>1750</v>
      </c>
      <c r="B39" s="9" t="s">
        <v>75</v>
      </c>
      <c r="C39" s="9">
        <f>SUM(C40:C48)</f>
        <v>3651259</v>
      </c>
      <c r="D39" s="9">
        <f>SUM(D40:D48)</f>
        <v>4387269</v>
      </c>
      <c r="E39" s="434">
        <f>SUM(E40:E48)</f>
        <v>4427395</v>
      </c>
      <c r="F39" s="434">
        <f>SUM(F40:F48)</f>
        <v>2853895</v>
      </c>
      <c r="G39" s="246">
        <f t="shared" si="0"/>
        <v>0.6445991378677529</v>
      </c>
    </row>
    <row r="40" spans="1:7" ht="12">
      <c r="A40" s="8">
        <v>1751</v>
      </c>
      <c r="B40" s="8" t="s">
        <v>437</v>
      </c>
      <c r="C40" s="8">
        <f>SUM('3c.m.'!C773)</f>
        <v>78936</v>
      </c>
      <c r="D40" s="8">
        <f>SUM('3c.m.'!D773)</f>
        <v>79942</v>
      </c>
      <c r="E40" s="423">
        <f>SUM('3c.m.'!E773)</f>
        <v>79832</v>
      </c>
      <c r="F40" s="423">
        <f>SUM('3c.m.'!F773)</f>
        <v>46857</v>
      </c>
      <c r="G40" s="399">
        <f t="shared" si="0"/>
        <v>0.5869450846778235</v>
      </c>
    </row>
    <row r="41" spans="1:7" ht="12">
      <c r="A41" s="8">
        <v>1752</v>
      </c>
      <c r="B41" s="8" t="s">
        <v>174</v>
      </c>
      <c r="C41" s="8">
        <f>SUM('3c.m.'!C774)</f>
        <v>21911</v>
      </c>
      <c r="D41" s="8">
        <f>SUM('3c.m.'!D774)</f>
        <v>22419</v>
      </c>
      <c r="E41" s="423">
        <f>SUM('3c.m.'!E774)</f>
        <v>20699</v>
      </c>
      <c r="F41" s="423">
        <f>SUM('3c.m.'!F774)</f>
        <v>10745</v>
      </c>
      <c r="G41" s="399">
        <f t="shared" si="0"/>
        <v>0.5191072032465337</v>
      </c>
    </row>
    <row r="42" spans="1:7" ht="12">
      <c r="A42" s="8">
        <v>1753</v>
      </c>
      <c r="B42" s="8" t="s">
        <v>175</v>
      </c>
      <c r="C42" s="8">
        <f>SUM('3c.m.'!C775)</f>
        <v>2742401</v>
      </c>
      <c r="D42" s="8">
        <f>SUM('3c.m.'!D775)</f>
        <v>2992415</v>
      </c>
      <c r="E42" s="423">
        <f>SUM('3c.m.'!E775)</f>
        <v>2997051</v>
      </c>
      <c r="F42" s="423">
        <f>SUM('3c.m.'!F775)</f>
        <v>1982010</v>
      </c>
      <c r="G42" s="399">
        <f t="shared" si="0"/>
        <v>0.6613200776363165</v>
      </c>
    </row>
    <row r="43" spans="1:7" ht="12">
      <c r="A43" s="8">
        <v>1754</v>
      </c>
      <c r="B43" s="8" t="s">
        <v>194</v>
      </c>
      <c r="C43" s="8">
        <f>SUM('3c.m.'!C776)</f>
        <v>185205</v>
      </c>
      <c r="D43" s="8">
        <f>SUM('3c.m.'!D776)</f>
        <v>277285</v>
      </c>
      <c r="E43" s="423">
        <f>SUM('3c.m.'!E776)</f>
        <v>311677</v>
      </c>
      <c r="F43" s="423">
        <f>SUM('3c.m.'!F776)</f>
        <v>214299</v>
      </c>
      <c r="G43" s="399">
        <f t="shared" si="0"/>
        <v>0.6875675779733507</v>
      </c>
    </row>
    <row r="44" spans="1:7" ht="12">
      <c r="A44" s="8">
        <v>1755</v>
      </c>
      <c r="B44" s="8" t="s">
        <v>455</v>
      </c>
      <c r="C44" s="8">
        <f>SUM('3c.m.'!C777)</f>
        <v>90000</v>
      </c>
      <c r="D44" s="8">
        <f>SUM('3c.m.'!D777)</f>
        <v>109897</v>
      </c>
      <c r="E44" s="423">
        <f>SUM('3c.m.'!E777)</f>
        <v>118397</v>
      </c>
      <c r="F44" s="423">
        <f>SUM('3c.m.'!F777)</f>
        <v>56458</v>
      </c>
      <c r="G44" s="399">
        <f t="shared" si="0"/>
        <v>0.4768532986477698</v>
      </c>
    </row>
    <row r="45" spans="1:7" ht="12">
      <c r="A45" s="8">
        <v>1756</v>
      </c>
      <c r="B45" s="8" t="s">
        <v>394</v>
      </c>
      <c r="C45" s="8">
        <f>SUM('3c.m.'!C780)</f>
        <v>32806</v>
      </c>
      <c r="D45" s="8">
        <f>SUM('3c.m.'!D780)</f>
        <v>36256</v>
      </c>
      <c r="E45" s="423">
        <f>SUM('3c.m.'!E780)</f>
        <v>38065</v>
      </c>
      <c r="F45" s="423">
        <f>SUM('3c.m.'!F780)</f>
        <v>5468</v>
      </c>
      <c r="G45" s="399">
        <f t="shared" si="0"/>
        <v>0.1436490214107448</v>
      </c>
    </row>
    <row r="46" spans="1:7" ht="12">
      <c r="A46" s="5">
        <v>1757</v>
      </c>
      <c r="B46" s="5" t="s">
        <v>395</v>
      </c>
      <c r="C46" s="8">
        <f>SUM('3c.m.'!C781)</f>
        <v>0</v>
      </c>
      <c r="D46" s="8">
        <f>SUM('3c.m.'!D781)</f>
        <v>0</v>
      </c>
      <c r="E46" s="423">
        <f>SUM('3c.m.'!E779)</f>
        <v>0</v>
      </c>
      <c r="F46" s="423">
        <f>SUM('3c.m.'!F779)</f>
        <v>0</v>
      </c>
      <c r="G46" s="399"/>
    </row>
    <row r="47" spans="1:7" ht="12">
      <c r="A47" s="8">
        <v>1758</v>
      </c>
      <c r="B47" s="8" t="s">
        <v>540</v>
      </c>
      <c r="C47" s="8">
        <f>SUM('3c.m.'!C782)</f>
        <v>500000</v>
      </c>
      <c r="D47" s="8">
        <f>SUM('3c.m.'!D782)</f>
        <v>869055</v>
      </c>
      <c r="E47" s="423">
        <f>SUM('3c.m.'!E782)</f>
        <v>861674</v>
      </c>
      <c r="F47" s="423">
        <f>SUM('3c.m.'!F782)</f>
        <v>538058</v>
      </c>
      <c r="G47" s="399">
        <f t="shared" si="0"/>
        <v>0.6244333703929792</v>
      </c>
    </row>
    <row r="48" spans="1:7" ht="12">
      <c r="A48" s="8"/>
      <c r="B48" s="8"/>
      <c r="C48" s="8"/>
      <c r="D48" s="8"/>
      <c r="E48" s="423"/>
      <c r="F48" s="423"/>
      <c r="G48" s="246"/>
    </row>
    <row r="49" spans="1:7" ht="12">
      <c r="A49" s="8"/>
      <c r="B49" s="8"/>
      <c r="C49" s="8"/>
      <c r="D49" s="8"/>
      <c r="E49" s="423"/>
      <c r="F49" s="423"/>
      <c r="G49" s="246"/>
    </row>
    <row r="50" spans="1:7" ht="12">
      <c r="A50" s="4">
        <v>1760</v>
      </c>
      <c r="B50" s="4" t="s">
        <v>498</v>
      </c>
      <c r="C50" s="4">
        <f>SUM(C51:C56)</f>
        <v>962520</v>
      </c>
      <c r="D50" s="4">
        <f>SUM(D51:D56)</f>
        <v>1120072</v>
      </c>
      <c r="E50" s="432">
        <f>SUM(E51:E56)</f>
        <v>1120072</v>
      </c>
      <c r="F50" s="432">
        <f>SUM(F51:F56)</f>
        <v>688582</v>
      </c>
      <c r="G50" s="246">
        <f t="shared" si="0"/>
        <v>0.6147658364819405</v>
      </c>
    </row>
    <row r="51" spans="1:7" ht="12">
      <c r="A51" s="8">
        <v>1761</v>
      </c>
      <c r="B51" s="8" t="s">
        <v>437</v>
      </c>
      <c r="C51" s="5">
        <f>SUM('3d.m.'!C47)</f>
        <v>0</v>
      </c>
      <c r="D51" s="5">
        <f>SUM('3d.m.'!D47)</f>
        <v>0</v>
      </c>
      <c r="E51" s="5">
        <f>SUM('3d.m.'!G47)</f>
        <v>0</v>
      </c>
      <c r="F51" s="5">
        <f>SUM('3d.m.'!H47)</f>
        <v>0</v>
      </c>
      <c r="G51" s="246"/>
    </row>
    <row r="52" spans="1:7" ht="12">
      <c r="A52" s="5">
        <v>1762</v>
      </c>
      <c r="B52" s="5" t="s">
        <v>174</v>
      </c>
      <c r="C52" s="5">
        <f>SUM('3d.m.'!C48)</f>
        <v>0</v>
      </c>
      <c r="D52" s="5">
        <f>SUM('3d.m.'!D48)</f>
        <v>0</v>
      </c>
      <c r="E52" s="5">
        <f>SUM('3d.m.'!G48)</f>
        <v>0</v>
      </c>
      <c r="F52" s="5">
        <f>SUM('3d.m.'!H48)</f>
        <v>0</v>
      </c>
      <c r="G52" s="246"/>
    </row>
    <row r="53" spans="1:7" ht="12">
      <c r="A53" s="8">
        <v>1763</v>
      </c>
      <c r="B53" s="8" t="s">
        <v>175</v>
      </c>
      <c r="C53" s="5">
        <f>SUM('3d.m.'!C49)</f>
        <v>0</v>
      </c>
      <c r="D53" s="5">
        <f>SUM('3d.m.'!D49)</f>
        <v>0</v>
      </c>
      <c r="E53" s="5">
        <f>SUM('3d.m.'!G49)</f>
        <v>0</v>
      </c>
      <c r="F53" s="5">
        <f>SUM('3d.m.'!H49)</f>
        <v>0</v>
      </c>
      <c r="G53" s="246"/>
    </row>
    <row r="54" spans="1:7" ht="12">
      <c r="A54" s="8">
        <v>1764</v>
      </c>
      <c r="B54" s="8" t="s">
        <v>455</v>
      </c>
      <c r="C54" s="5">
        <f>SUM('3d.m.'!C50)</f>
        <v>758520</v>
      </c>
      <c r="D54" s="5">
        <f>SUM('3d.m.'!D50)</f>
        <v>808520</v>
      </c>
      <c r="E54" s="5">
        <f>SUM('3d.m.'!E50)</f>
        <v>808520</v>
      </c>
      <c r="F54" s="5">
        <f>SUM('3d.m.'!F50)</f>
        <v>620917</v>
      </c>
      <c r="G54" s="399">
        <f t="shared" si="0"/>
        <v>0.7679673972196112</v>
      </c>
    </row>
    <row r="55" spans="1:7" ht="12">
      <c r="A55" s="8">
        <v>1765</v>
      </c>
      <c r="B55" s="8" t="s">
        <v>500</v>
      </c>
      <c r="C55" s="5">
        <f>SUM('3d.m.'!C51)</f>
        <v>204000</v>
      </c>
      <c r="D55" s="5">
        <f>SUM('3d.m.'!D51)</f>
        <v>311552</v>
      </c>
      <c r="E55" s="5">
        <f>SUM('3d.m.'!E51)</f>
        <v>311552</v>
      </c>
      <c r="F55" s="5">
        <f>SUM('3d.m.'!F51)</f>
        <v>67665</v>
      </c>
      <c r="G55" s="399">
        <f t="shared" si="0"/>
        <v>0.21718685805258833</v>
      </c>
    </row>
    <row r="56" spans="1:7" ht="12">
      <c r="A56" s="8"/>
      <c r="B56" s="8"/>
      <c r="C56" s="5"/>
      <c r="D56" s="5"/>
      <c r="E56" s="5"/>
      <c r="F56" s="5"/>
      <c r="G56" s="246"/>
    </row>
    <row r="57" spans="1:7" ht="12">
      <c r="A57" s="2"/>
      <c r="B57" s="109"/>
      <c r="C57" s="8"/>
      <c r="D57" s="8"/>
      <c r="E57" s="423"/>
      <c r="F57" s="423"/>
      <c r="G57" s="246"/>
    </row>
    <row r="58" spans="1:7" ht="12">
      <c r="A58" s="4">
        <v>1770</v>
      </c>
      <c r="B58" s="23" t="s">
        <v>486</v>
      </c>
      <c r="C58" s="4">
        <f>SUM(C61:C66)-C65</f>
        <v>5415201</v>
      </c>
      <c r="D58" s="4">
        <f>SUM(D61:D66)-D65</f>
        <v>5979868</v>
      </c>
      <c r="E58" s="432">
        <f>SUM(E59:E66)-E65</f>
        <v>5125208</v>
      </c>
      <c r="F58" s="432">
        <f>SUM(F59:F66)-F65</f>
        <v>1519150</v>
      </c>
      <c r="G58" s="246">
        <f t="shared" si="0"/>
        <v>0.29640748238900744</v>
      </c>
    </row>
    <row r="59" spans="1:7" ht="12">
      <c r="A59" s="82">
        <v>1771</v>
      </c>
      <c r="B59" s="8" t="s">
        <v>437</v>
      </c>
      <c r="C59" s="89">
        <f>SUM('4.mell.'!C97)</f>
        <v>0</v>
      </c>
      <c r="D59" s="89">
        <f>SUM('4.mell.'!D97)</f>
        <v>0</v>
      </c>
      <c r="E59" s="221">
        <f>SUM('4.mell.'!E97)</f>
        <v>38966</v>
      </c>
      <c r="F59" s="221">
        <f>SUM('4.mell.'!F97)</f>
        <v>26900</v>
      </c>
      <c r="G59" s="399">
        <f t="shared" si="0"/>
        <v>0.6903454293486629</v>
      </c>
    </row>
    <row r="60" spans="1:7" ht="12">
      <c r="A60" s="82">
        <v>1772</v>
      </c>
      <c r="B60" s="8" t="s">
        <v>174</v>
      </c>
      <c r="C60" s="89">
        <f>SUM('4.mell.'!C98)</f>
        <v>0</v>
      </c>
      <c r="D60" s="89">
        <f>SUM('4.mell.'!D98)</f>
        <v>0</v>
      </c>
      <c r="E60" s="221">
        <f>SUM('4.mell.'!E98)</f>
        <v>7571</v>
      </c>
      <c r="F60" s="221">
        <f>SUM('4.mell.'!F98)</f>
        <v>6349</v>
      </c>
      <c r="G60" s="399">
        <f t="shared" si="0"/>
        <v>0.8385946374323074</v>
      </c>
    </row>
    <row r="61" spans="1:7" ht="12">
      <c r="A61" s="8">
        <v>1773</v>
      </c>
      <c r="B61" s="8" t="s">
        <v>175</v>
      </c>
      <c r="C61" s="5"/>
      <c r="D61" s="5">
        <f>SUM('4.mell.'!D99)</f>
        <v>4692</v>
      </c>
      <c r="E61" s="221">
        <f>SUM('4.mell.'!E99)</f>
        <v>98727</v>
      </c>
      <c r="F61" s="221">
        <f>SUM('4.mell.'!F99)</f>
        <v>93487</v>
      </c>
      <c r="G61" s="399">
        <f t="shared" si="0"/>
        <v>0.9469243469365016</v>
      </c>
    </row>
    <row r="62" spans="1:7" ht="12">
      <c r="A62" s="8">
        <v>1774</v>
      </c>
      <c r="B62" s="8" t="s">
        <v>426</v>
      </c>
      <c r="C62" s="5">
        <f>SUM('4.mell.'!C100)</f>
        <v>0</v>
      </c>
      <c r="D62" s="5">
        <f>SUM('4.mell.'!D100)</f>
        <v>540</v>
      </c>
      <c r="E62" s="221">
        <f>SUM('4.mell.'!E100)</f>
        <v>540</v>
      </c>
      <c r="F62" s="221">
        <f>SUM('4.mell.'!F100)</f>
        <v>0</v>
      </c>
      <c r="G62" s="399">
        <f t="shared" si="0"/>
        <v>0</v>
      </c>
    </row>
    <row r="63" spans="1:7" ht="12">
      <c r="A63" s="8">
        <v>1775</v>
      </c>
      <c r="B63" s="8" t="s">
        <v>394</v>
      </c>
      <c r="C63" s="5"/>
      <c r="D63" s="5"/>
      <c r="E63" s="221">
        <f>SUM('4.mell.'!E103)</f>
        <v>16756</v>
      </c>
      <c r="F63" s="221">
        <f>SUM('4.mell.'!F103)</f>
        <v>12717</v>
      </c>
      <c r="G63" s="399">
        <f t="shared" si="0"/>
        <v>0.758952017187873</v>
      </c>
    </row>
    <row r="64" spans="1:7" ht="12">
      <c r="A64" s="8">
        <v>1776</v>
      </c>
      <c r="B64" s="8" t="s">
        <v>395</v>
      </c>
      <c r="C64" s="5">
        <f>SUM('4.mell.'!C104)</f>
        <v>5385201</v>
      </c>
      <c r="D64" s="5">
        <f>SUM('4.mell.'!D104)</f>
        <v>5936327</v>
      </c>
      <c r="E64" s="435">
        <f>SUM('4.mell.'!E104)</f>
        <v>4924339</v>
      </c>
      <c r="F64" s="435">
        <f>SUM('4.mell.'!F104)</f>
        <v>1355855</v>
      </c>
      <c r="G64" s="399">
        <f t="shared" si="0"/>
        <v>0.2753374615354467</v>
      </c>
    </row>
    <row r="65" spans="1:7" ht="12">
      <c r="A65" s="8"/>
      <c r="B65" s="78" t="s">
        <v>197</v>
      </c>
      <c r="C65" s="274">
        <f>SUM('4.mell.'!C105)</f>
        <v>369270</v>
      </c>
      <c r="D65" s="274">
        <f>SUM('4.mell.'!D105)</f>
        <v>369270</v>
      </c>
      <c r="E65" s="436">
        <f>SUM('4.mell.'!E105)</f>
        <v>0</v>
      </c>
      <c r="F65" s="436">
        <f>SUM('4.mell.'!F105)</f>
        <v>0</v>
      </c>
      <c r="G65" s="399"/>
    </row>
    <row r="66" spans="1:7" ht="12">
      <c r="A66" s="8">
        <v>1777</v>
      </c>
      <c r="B66" s="8" t="s">
        <v>176</v>
      </c>
      <c r="C66" s="5">
        <f>SUM('4.mell.'!C106)</f>
        <v>30000</v>
      </c>
      <c r="D66" s="5">
        <f>SUM('4.mell.'!D106)</f>
        <v>38309</v>
      </c>
      <c r="E66" s="435">
        <f>SUM('4.mell.'!E106)</f>
        <v>38309</v>
      </c>
      <c r="F66" s="435">
        <f>SUM('4.mell.'!F106)</f>
        <v>23842</v>
      </c>
      <c r="G66" s="399">
        <f t="shared" si="0"/>
        <v>0.6223602808739461</v>
      </c>
    </row>
    <row r="67" spans="1:7" ht="12">
      <c r="A67" s="8"/>
      <c r="B67" s="8"/>
      <c r="C67" s="8"/>
      <c r="D67" s="8"/>
      <c r="E67" s="423"/>
      <c r="F67" s="423"/>
      <c r="G67" s="246"/>
    </row>
    <row r="68" spans="1:7" ht="12">
      <c r="A68" s="4">
        <v>1780</v>
      </c>
      <c r="B68" s="4" t="s">
        <v>487</v>
      </c>
      <c r="C68" s="4">
        <f>SUM(C69:C75)</f>
        <v>729360</v>
      </c>
      <c r="D68" s="4">
        <f>SUM(D69:D75)</f>
        <v>826508</v>
      </c>
      <c r="E68" s="432">
        <f>SUM(E69:E75)</f>
        <v>824740</v>
      </c>
      <c r="F68" s="432">
        <f>SUM(F69:F75)</f>
        <v>42012</v>
      </c>
      <c r="G68" s="246">
        <f t="shared" si="0"/>
        <v>0.05093969008414773</v>
      </c>
    </row>
    <row r="69" spans="1:7" ht="12">
      <c r="A69" s="82">
        <v>1781</v>
      </c>
      <c r="B69" s="8" t="s">
        <v>437</v>
      </c>
      <c r="C69" s="89">
        <f>SUM('5.mell. '!C48)</f>
        <v>0</v>
      </c>
      <c r="D69" s="89">
        <f>SUM('5.mell. '!D48)</f>
        <v>0</v>
      </c>
      <c r="E69" s="435">
        <f>SUM('5.mell. '!G48)</f>
        <v>0</v>
      </c>
      <c r="F69" s="435">
        <f>SUM('5.mell. '!H48)</f>
        <v>0</v>
      </c>
      <c r="G69" s="246"/>
    </row>
    <row r="70" spans="1:7" ht="12">
      <c r="A70" s="82">
        <v>1782</v>
      </c>
      <c r="B70" s="8" t="s">
        <v>174</v>
      </c>
      <c r="C70" s="89">
        <f>SUM('5.mell. '!C49)</f>
        <v>0</v>
      </c>
      <c r="D70" s="89">
        <f>SUM('5.mell. '!D49)</f>
        <v>0</v>
      </c>
      <c r="E70" s="435">
        <f>SUM('5.mell. '!G49)</f>
        <v>0</v>
      </c>
      <c r="F70" s="435">
        <f>SUM('5.mell. '!H49)</f>
        <v>0</v>
      </c>
      <c r="G70" s="246"/>
    </row>
    <row r="71" spans="1:7" ht="12">
      <c r="A71" s="8">
        <v>1783</v>
      </c>
      <c r="B71" s="8" t="s">
        <v>175</v>
      </c>
      <c r="C71" s="5">
        <f>SUM('5.mell. '!C50)</f>
        <v>0</v>
      </c>
      <c r="D71" s="5">
        <f>SUM('5.mell. '!D50)</f>
        <v>18350</v>
      </c>
      <c r="E71" s="221">
        <f>SUM('5.mell. '!E50)</f>
        <v>20570</v>
      </c>
      <c r="F71" s="221">
        <f>SUM('5.mell. '!F50)</f>
        <v>9671</v>
      </c>
      <c r="G71" s="399">
        <f t="shared" si="0"/>
        <v>0.4701507049100632</v>
      </c>
    </row>
    <row r="72" spans="1:7" ht="12">
      <c r="A72" s="8">
        <v>1784</v>
      </c>
      <c r="B72" s="8" t="s">
        <v>426</v>
      </c>
      <c r="C72" s="5"/>
      <c r="D72" s="5"/>
      <c r="E72" s="5">
        <f>SUM('5.mell. '!E51)</f>
        <v>0</v>
      </c>
      <c r="F72" s="5">
        <f>SUM('5.mell. '!F51)</f>
        <v>0</v>
      </c>
      <c r="G72" s="399"/>
    </row>
    <row r="73" spans="1:7" ht="12">
      <c r="A73" s="8">
        <v>1785</v>
      </c>
      <c r="B73" s="8" t="s">
        <v>394</v>
      </c>
      <c r="C73" s="5">
        <f>SUM('5.mell. '!C55)</f>
        <v>729360</v>
      </c>
      <c r="D73" s="5">
        <f>SUM('5.mell. '!D55)</f>
        <v>806922</v>
      </c>
      <c r="E73" s="5">
        <f>SUM('5.mell. '!E55)</f>
        <v>802498</v>
      </c>
      <c r="F73" s="5">
        <f>SUM('5.mell. '!F55)</f>
        <v>30762</v>
      </c>
      <c r="G73" s="399">
        <f t="shared" si="0"/>
        <v>0.038332805813846266</v>
      </c>
    </row>
    <row r="74" spans="1:7" ht="12">
      <c r="A74" s="8">
        <v>1786</v>
      </c>
      <c r="B74" s="8" t="s">
        <v>395</v>
      </c>
      <c r="C74" s="5">
        <f>SUM('5.mell. '!C51)</f>
        <v>0</v>
      </c>
      <c r="D74" s="5">
        <f>SUM('5.mell. '!D51)</f>
        <v>0</v>
      </c>
      <c r="E74" s="5">
        <f>SUM('5.mell. '!E53)</f>
        <v>0</v>
      </c>
      <c r="F74" s="5">
        <f>SUM('5.mell. '!F54)</f>
        <v>1143</v>
      </c>
      <c r="G74" s="399"/>
    </row>
    <row r="75" spans="1:7" ht="12">
      <c r="A75" s="5">
        <v>1787</v>
      </c>
      <c r="B75" s="8" t="s">
        <v>176</v>
      </c>
      <c r="C75" s="5"/>
      <c r="D75" s="5">
        <f>SUM('5.mell. '!D56)</f>
        <v>1236</v>
      </c>
      <c r="E75" s="5">
        <f>SUM('5.mell. '!E56)</f>
        <v>1672</v>
      </c>
      <c r="F75" s="5">
        <f>SUM('5.mell. '!F56)</f>
        <v>436</v>
      </c>
      <c r="G75" s="399">
        <f t="shared" si="0"/>
        <v>0.2607655502392344</v>
      </c>
    </row>
    <row r="76" spans="1:7" s="21" customFormat="1" ht="12">
      <c r="A76" s="5"/>
      <c r="B76" s="78"/>
      <c r="C76" s="8"/>
      <c r="D76" s="8"/>
      <c r="E76" s="8"/>
      <c r="F76" s="8"/>
      <c r="G76" s="246"/>
    </row>
    <row r="77" spans="1:7" s="25" customFormat="1" ht="13.5" customHeight="1">
      <c r="A77" s="4">
        <v>1801</v>
      </c>
      <c r="B77" s="9" t="s">
        <v>179</v>
      </c>
      <c r="C77" s="4">
        <v>50000</v>
      </c>
      <c r="D77" s="4">
        <v>50608</v>
      </c>
      <c r="E77" s="4">
        <v>50608</v>
      </c>
      <c r="F77" s="4">
        <v>28470</v>
      </c>
      <c r="G77" s="246">
        <f aca="true" t="shared" si="1" ref="G77:G139">SUM(F77/E77)</f>
        <v>0.5625592791653493</v>
      </c>
    </row>
    <row r="78" spans="1:7" s="25" customFormat="1" ht="13.5" customHeight="1">
      <c r="A78" s="4"/>
      <c r="B78" s="9"/>
      <c r="C78" s="4"/>
      <c r="D78" s="4"/>
      <c r="E78" s="4"/>
      <c r="F78" s="4"/>
      <c r="G78" s="246"/>
    </row>
    <row r="79" spans="1:7" s="25" customFormat="1" ht="13.5" customHeight="1">
      <c r="A79" s="4">
        <v>1803</v>
      </c>
      <c r="B79" s="9" t="s">
        <v>76</v>
      </c>
      <c r="C79" s="4">
        <v>5000</v>
      </c>
      <c r="D79" s="4">
        <v>5000</v>
      </c>
      <c r="E79" s="4">
        <v>5000</v>
      </c>
      <c r="F79" s="4">
        <v>2014</v>
      </c>
      <c r="G79" s="246">
        <f t="shared" si="1"/>
        <v>0.4028</v>
      </c>
    </row>
    <row r="80" spans="1:7" ht="12" customHeight="1">
      <c r="A80" s="83"/>
      <c r="B80" s="84"/>
      <c r="C80" s="83"/>
      <c r="D80" s="83"/>
      <c r="E80" s="83"/>
      <c r="F80" s="83"/>
      <c r="G80" s="246"/>
    </row>
    <row r="81" spans="1:7" s="25" customFormat="1" ht="12">
      <c r="A81" s="4">
        <v>1804</v>
      </c>
      <c r="B81" s="9" t="s">
        <v>77</v>
      </c>
      <c r="C81" s="4">
        <v>180000</v>
      </c>
      <c r="D81" s="4">
        <v>180000</v>
      </c>
      <c r="E81" s="4">
        <v>180000</v>
      </c>
      <c r="F81" s="4">
        <v>75429</v>
      </c>
      <c r="G81" s="246">
        <f t="shared" si="1"/>
        <v>0.41905</v>
      </c>
    </row>
    <row r="82" spans="1:7" s="25" customFormat="1" ht="12" customHeight="1">
      <c r="A82" s="4"/>
      <c r="B82" s="9"/>
      <c r="C82" s="83"/>
      <c r="D82" s="83"/>
      <c r="E82" s="83"/>
      <c r="F82" s="83"/>
      <c r="G82" s="246"/>
    </row>
    <row r="83" spans="1:7" s="25" customFormat="1" ht="12">
      <c r="A83" s="4">
        <v>1805</v>
      </c>
      <c r="B83" s="9" t="s">
        <v>25</v>
      </c>
      <c r="C83" s="20"/>
      <c r="D83" s="20"/>
      <c r="E83" s="20"/>
      <c r="F83" s="20"/>
      <c r="G83" s="246"/>
    </row>
    <row r="84" spans="1:7" s="25" customFormat="1" ht="12">
      <c r="A84" s="4"/>
      <c r="B84" s="9"/>
      <c r="C84" s="20"/>
      <c r="D84" s="20"/>
      <c r="E84" s="20"/>
      <c r="F84" s="20"/>
      <c r="G84" s="246"/>
    </row>
    <row r="85" spans="1:7" s="25" customFormat="1" ht="12">
      <c r="A85" s="4">
        <v>1806</v>
      </c>
      <c r="B85" s="4" t="s">
        <v>24</v>
      </c>
      <c r="C85" s="83"/>
      <c r="D85" s="83">
        <f>SUM(D86:D87)</f>
        <v>70565</v>
      </c>
      <c r="E85" s="83">
        <f>SUM(E86:E87)</f>
        <v>70565</v>
      </c>
      <c r="F85" s="83">
        <f>SUM(F86:F87)</f>
        <v>73646</v>
      </c>
      <c r="G85" s="246">
        <f t="shared" si="1"/>
        <v>1.0436618720328774</v>
      </c>
    </row>
    <row r="86" spans="1:7" s="25" customFormat="1" ht="12">
      <c r="A86" s="20"/>
      <c r="B86" s="89" t="s">
        <v>26</v>
      </c>
      <c r="C86" s="85"/>
      <c r="D86" s="274">
        <v>70565</v>
      </c>
      <c r="E86" s="274"/>
      <c r="F86" s="274"/>
      <c r="G86" s="246"/>
    </row>
    <row r="87" spans="1:7" s="25" customFormat="1" ht="12">
      <c r="A87" s="20"/>
      <c r="B87" s="89" t="s">
        <v>27</v>
      </c>
      <c r="C87" s="85"/>
      <c r="D87" s="414"/>
      <c r="E87" s="436">
        <v>70565</v>
      </c>
      <c r="F87" s="436">
        <v>73646</v>
      </c>
      <c r="G87" s="827">
        <f t="shared" si="1"/>
        <v>1.0436618720328774</v>
      </c>
    </row>
    <row r="88" spans="1:7" s="25" customFormat="1" ht="12">
      <c r="A88" s="20"/>
      <c r="B88" s="4"/>
      <c r="C88" s="85"/>
      <c r="D88" s="85"/>
      <c r="E88" s="437"/>
      <c r="F88" s="437"/>
      <c r="G88" s="246"/>
    </row>
    <row r="89" spans="1:7" s="25" customFormat="1" ht="12">
      <c r="A89" s="20">
        <v>1807</v>
      </c>
      <c r="B89" s="4" t="s">
        <v>3</v>
      </c>
      <c r="C89" s="85"/>
      <c r="D89" s="85">
        <v>124867</v>
      </c>
      <c r="E89" s="437">
        <v>124867</v>
      </c>
      <c r="F89" s="437">
        <v>124867</v>
      </c>
      <c r="G89" s="246">
        <f t="shared" si="1"/>
        <v>1</v>
      </c>
    </row>
    <row r="90" spans="1:7" s="25" customFormat="1" ht="12">
      <c r="A90" s="4"/>
      <c r="B90" s="4"/>
      <c r="C90" s="4"/>
      <c r="D90" s="4"/>
      <c r="E90" s="432"/>
      <c r="F90" s="432"/>
      <c r="G90" s="246"/>
    </row>
    <row r="91" spans="1:7" s="25" customFormat="1" ht="12">
      <c r="A91" s="83">
        <v>1812</v>
      </c>
      <c r="B91" s="119" t="s">
        <v>78</v>
      </c>
      <c r="C91" s="4">
        <f>SUM('6.mell. '!C12)</f>
        <v>262093</v>
      </c>
      <c r="D91" s="4">
        <f>SUM('6.mell. '!D12)</f>
        <v>449602</v>
      </c>
      <c r="E91" s="432">
        <f>SUM('6.mell. '!E12)</f>
        <v>428114</v>
      </c>
      <c r="F91" s="432"/>
      <c r="G91" s="246">
        <f t="shared" si="1"/>
        <v>0</v>
      </c>
    </row>
    <row r="92" spans="1:7" s="25" customFormat="1" ht="12">
      <c r="A92" s="83">
        <v>1813</v>
      </c>
      <c r="B92" s="113" t="s">
        <v>79</v>
      </c>
      <c r="C92" s="20">
        <f>SUM('6.mell. '!C14)</f>
        <v>89312</v>
      </c>
      <c r="D92" s="20">
        <f>SUM('6.mell. '!D14+'6.mell. '!D20)</f>
        <v>12650</v>
      </c>
      <c r="E92" s="438">
        <f>SUM('6.mell. '!E14+'6.mell. '!E20)</f>
        <v>13753</v>
      </c>
      <c r="F92" s="438"/>
      <c r="G92" s="246">
        <f t="shared" si="1"/>
        <v>0</v>
      </c>
    </row>
    <row r="93" spans="1:7" s="25" customFormat="1" ht="12">
      <c r="A93" s="20">
        <v>1816</v>
      </c>
      <c r="B93" s="83" t="s">
        <v>122</v>
      </c>
      <c r="C93" s="83">
        <f>SUM(C91+C92)</f>
        <v>351405</v>
      </c>
      <c r="D93" s="83">
        <f>SUM(D91+D92)</f>
        <v>462252</v>
      </c>
      <c r="E93" s="439">
        <f>SUM(E91+E92)</f>
        <v>441867</v>
      </c>
      <c r="F93" s="439"/>
      <c r="G93" s="246">
        <f t="shared" si="1"/>
        <v>0</v>
      </c>
    </row>
    <row r="94" spans="1:7" ht="12">
      <c r="A94" s="5"/>
      <c r="B94" s="5"/>
      <c r="C94" s="83"/>
      <c r="D94" s="83"/>
      <c r="E94" s="83"/>
      <c r="F94" s="83"/>
      <c r="G94" s="246"/>
    </row>
    <row r="95" spans="1:7" s="28" customFormat="1" ht="13.5" customHeight="1">
      <c r="A95" s="98"/>
      <c r="B95" s="98" t="s">
        <v>111</v>
      </c>
      <c r="C95" s="98"/>
      <c r="D95" s="412"/>
      <c r="E95" s="412"/>
      <c r="F95" s="412"/>
      <c r="G95" s="246"/>
    </row>
    <row r="96" spans="1:7" s="21" customFormat="1" ht="12" customHeight="1">
      <c r="A96" s="5">
        <v>1821</v>
      </c>
      <c r="B96" s="8" t="s">
        <v>437</v>
      </c>
      <c r="C96" s="6">
        <f aca="true" t="shared" si="2" ref="C96:E97">SUM(C12+C28+C40+C51+C59+C69)</f>
        <v>1272289</v>
      </c>
      <c r="D96" s="6">
        <f t="shared" si="2"/>
        <v>1310035</v>
      </c>
      <c r="E96" s="6">
        <f t="shared" si="2"/>
        <v>1364061</v>
      </c>
      <c r="F96" s="6">
        <f>SUM(F12+F28+F40+F51+F59+F69)</f>
        <v>953331</v>
      </c>
      <c r="G96" s="399">
        <f t="shared" si="1"/>
        <v>0.6988917651043465</v>
      </c>
    </row>
    <row r="97" spans="1:7" s="21" customFormat="1" ht="12" customHeight="1">
      <c r="A97" s="5">
        <v>1822</v>
      </c>
      <c r="B97" s="8" t="s">
        <v>174</v>
      </c>
      <c r="C97" s="5">
        <f t="shared" si="2"/>
        <v>352692</v>
      </c>
      <c r="D97" s="5">
        <f t="shared" si="2"/>
        <v>378332</v>
      </c>
      <c r="E97" s="5">
        <f t="shared" si="2"/>
        <v>388279</v>
      </c>
      <c r="F97" s="5">
        <f>SUM(F13+F29+F41+F52+F60+F70)</f>
        <v>283034</v>
      </c>
      <c r="G97" s="399">
        <f t="shared" si="1"/>
        <v>0.7289449081717013</v>
      </c>
    </row>
    <row r="98" spans="1:7" s="21" customFormat="1" ht="12">
      <c r="A98" s="208">
        <v>1823</v>
      </c>
      <c r="B98" s="8" t="s">
        <v>175</v>
      </c>
      <c r="C98" s="5">
        <f>SUM(C14+C30+C42+C53+C61+C71+C77+C81)</f>
        <v>3485122</v>
      </c>
      <c r="D98" s="5">
        <f>SUM(D14+D30+D42+D53+D61+D71+D77+D81+D89+D86)</f>
        <v>3991082</v>
      </c>
      <c r="E98" s="5">
        <f>SUM(E14+E30+E42+E53+E61+E71+E77+E81+E89)</f>
        <v>4026041</v>
      </c>
      <c r="F98" s="5">
        <f>SUM(F14+F30+F42+F53+F61+F71+F77+F81+F89)</f>
        <v>2595772</v>
      </c>
      <c r="G98" s="399">
        <f t="shared" si="1"/>
        <v>0.6447455453136219</v>
      </c>
    </row>
    <row r="99" spans="1:7" s="21" customFormat="1" ht="12">
      <c r="A99" s="208">
        <v>1824</v>
      </c>
      <c r="B99" s="8" t="s">
        <v>194</v>
      </c>
      <c r="C99" s="6">
        <f>SUM(C15+C31+C43)</f>
        <v>185205</v>
      </c>
      <c r="D99" s="6">
        <f>SUM(D15+D31+D43)</f>
        <v>277285</v>
      </c>
      <c r="E99" s="6">
        <f>SUM(E15+E31+E43)</f>
        <v>311677</v>
      </c>
      <c r="F99" s="6">
        <f>SUM(F15+F31+F43)</f>
        <v>214299</v>
      </c>
      <c r="G99" s="399">
        <f t="shared" si="1"/>
        <v>0.6875675779733507</v>
      </c>
    </row>
    <row r="100" spans="1:7" s="21" customFormat="1" ht="12">
      <c r="A100" s="5">
        <v>1825</v>
      </c>
      <c r="B100" s="8" t="s">
        <v>455</v>
      </c>
      <c r="C100" s="221">
        <f>SUM(C16+C32+C44+C54+C62+C72+C91+C92)</f>
        <v>1199925</v>
      </c>
      <c r="D100" s="221">
        <f>SUM(D16+D32+D44+D54+D62+D72+D91+D92)</f>
        <v>1381209</v>
      </c>
      <c r="E100" s="221">
        <f>SUM(E16+E32+E44+E54+E62+E72+E91+E92+E87)</f>
        <v>1439889</v>
      </c>
      <c r="F100" s="221">
        <f>SUM(F16+F32+F44+F54+F62+F72+F91+F92+F87)</f>
        <v>751021</v>
      </c>
      <c r="G100" s="399">
        <f t="shared" si="1"/>
        <v>0.5215825664339404</v>
      </c>
    </row>
    <row r="101" spans="1:7" s="21" customFormat="1" ht="12.75" thickBot="1">
      <c r="A101" s="118"/>
      <c r="B101" s="251" t="s">
        <v>142</v>
      </c>
      <c r="C101" s="365">
        <v>351405</v>
      </c>
      <c r="D101" s="365">
        <f>SUM(D93)</f>
        <v>462252</v>
      </c>
      <c r="E101" s="365">
        <f>SUM(E93)</f>
        <v>441867</v>
      </c>
      <c r="F101" s="365">
        <f>SUM(F93)</f>
        <v>0</v>
      </c>
      <c r="G101" s="403">
        <f t="shared" si="1"/>
        <v>0</v>
      </c>
    </row>
    <row r="102" spans="1:7" s="21" customFormat="1" ht="17.25" customHeight="1" thickBot="1">
      <c r="A102" s="219">
        <v>1820</v>
      </c>
      <c r="B102" s="219" t="s">
        <v>99</v>
      </c>
      <c r="C102" s="219">
        <f>SUM(C96:C101)-C101</f>
        <v>6495233</v>
      </c>
      <c r="D102" s="219">
        <f>SUM(D96:D101)-D101</f>
        <v>7337943</v>
      </c>
      <c r="E102" s="219">
        <f>SUM(E96:E101)-E101</f>
        <v>7529947</v>
      </c>
      <c r="F102" s="219">
        <f>SUM(F96:F101)-F101</f>
        <v>4797457</v>
      </c>
      <c r="G102" s="401">
        <f t="shared" si="1"/>
        <v>0.6371169677555499</v>
      </c>
    </row>
    <row r="103" spans="1:7" s="21" customFormat="1" ht="12">
      <c r="A103" s="84"/>
      <c r="B103" s="84"/>
      <c r="C103" s="84"/>
      <c r="D103" s="84"/>
      <c r="E103" s="84"/>
      <c r="F103" s="84"/>
      <c r="G103" s="400"/>
    </row>
    <row r="104" spans="1:7" s="21" customFormat="1" ht="12">
      <c r="A104" s="5"/>
      <c r="B104" s="119" t="s">
        <v>112</v>
      </c>
      <c r="C104" s="83"/>
      <c r="D104" s="83"/>
      <c r="E104" s="83"/>
      <c r="F104" s="83"/>
      <c r="G104" s="246"/>
    </row>
    <row r="105" spans="1:7" s="21" customFormat="1" ht="12">
      <c r="A105" s="5">
        <v>1831</v>
      </c>
      <c r="B105" s="8" t="s">
        <v>394</v>
      </c>
      <c r="C105" s="6">
        <f>SUM(C17+C33+C45+C63+C73)</f>
        <v>938266</v>
      </c>
      <c r="D105" s="6">
        <f>SUM(D17+D33+D45+D63+D73)</f>
        <v>994332</v>
      </c>
      <c r="E105" s="6">
        <f>SUM(E17+E33+E45+E63+E73)</f>
        <v>1012273</v>
      </c>
      <c r="F105" s="6">
        <f>SUM(F17+F33+F45+F63+F73)</f>
        <v>100933</v>
      </c>
      <c r="G105" s="399">
        <f t="shared" si="1"/>
        <v>0.09970926815197086</v>
      </c>
    </row>
    <row r="106" spans="1:7" s="21" customFormat="1" ht="12">
      <c r="A106" s="5">
        <v>1832</v>
      </c>
      <c r="B106" s="8" t="s">
        <v>395</v>
      </c>
      <c r="C106" s="6">
        <f>SUM(C18+C46+C34+C64+C74)</f>
        <v>5385701</v>
      </c>
      <c r="D106" s="6">
        <f>SUM(D18+D46+D34+D64+D74)</f>
        <v>5998827</v>
      </c>
      <c r="E106" s="6">
        <f>SUM(E18+E46+E34+E64+E74)</f>
        <v>4986839</v>
      </c>
      <c r="F106" s="6">
        <f>SUM(F18+F46+F34+F64+F74)</f>
        <v>1356998</v>
      </c>
      <c r="G106" s="399">
        <f t="shared" si="1"/>
        <v>0.2721158633755772</v>
      </c>
    </row>
    <row r="107" spans="1:7" s="21" customFormat="1" ht="12.75" thickBot="1">
      <c r="A107" s="5">
        <v>1833</v>
      </c>
      <c r="B107" s="8" t="s">
        <v>176</v>
      </c>
      <c r="C107" s="5">
        <f>SUM(C83+C47+C66+C55+C79)</f>
        <v>739000</v>
      </c>
      <c r="D107" s="5">
        <f>SUM(D83+D47+D66+D55+D79+D75)</f>
        <v>1225152</v>
      </c>
      <c r="E107" s="5">
        <f>SUM(E83+E47+E66+E55+E79+E75)</f>
        <v>1218207</v>
      </c>
      <c r="F107" s="5">
        <f>SUM(F83+F47+F66+F55+F79+F75)</f>
        <v>632015</v>
      </c>
      <c r="G107" s="402">
        <f t="shared" si="1"/>
        <v>0.5188075589780718</v>
      </c>
    </row>
    <row r="108" spans="1:7" s="21" customFormat="1" ht="18.75" customHeight="1" thickBot="1">
      <c r="A108" s="200">
        <v>1830</v>
      </c>
      <c r="B108" s="200" t="s">
        <v>113</v>
      </c>
      <c r="C108" s="218">
        <f>SUM(C105:C107)</f>
        <v>7062967</v>
      </c>
      <c r="D108" s="218">
        <f>SUM(D105:D107)</f>
        <v>8218311</v>
      </c>
      <c r="E108" s="218">
        <f>SUM(E105:E107)</f>
        <v>7217319</v>
      </c>
      <c r="F108" s="218">
        <f>SUM(F105:F107)</f>
        <v>2089946</v>
      </c>
      <c r="G108" s="401">
        <f t="shared" si="1"/>
        <v>0.2895737322958844</v>
      </c>
    </row>
    <row r="109" spans="1:7" s="21" customFormat="1" ht="12">
      <c r="A109" s="84"/>
      <c r="B109" s="82"/>
      <c r="C109" s="223"/>
      <c r="D109" s="223"/>
      <c r="E109" s="223"/>
      <c r="F109" s="223"/>
      <c r="G109" s="400"/>
    </row>
    <row r="110" spans="1:7" s="21" customFormat="1" ht="12">
      <c r="A110" s="89">
        <v>1841</v>
      </c>
      <c r="B110" s="150" t="s">
        <v>123</v>
      </c>
      <c r="C110" s="84"/>
      <c r="D110" s="84"/>
      <c r="E110" s="84"/>
      <c r="F110" s="84"/>
      <c r="G110" s="246"/>
    </row>
    <row r="111" spans="1:7" s="21" customFormat="1" ht="12">
      <c r="A111" s="89">
        <v>1842</v>
      </c>
      <c r="B111" s="146" t="s">
        <v>124</v>
      </c>
      <c r="C111" s="84"/>
      <c r="D111" s="84"/>
      <c r="E111" s="84"/>
      <c r="F111" s="84"/>
      <c r="G111" s="246"/>
    </row>
    <row r="112" spans="1:7" s="21" customFormat="1" ht="12">
      <c r="A112" s="89">
        <v>1844</v>
      </c>
      <c r="B112" s="146" t="s">
        <v>117</v>
      </c>
      <c r="C112" s="84">
        <f>SUM(C113:C117)</f>
        <v>5454190</v>
      </c>
      <c r="D112" s="84">
        <f>SUM(D113:D117)</f>
        <v>5546559</v>
      </c>
      <c r="E112" s="84">
        <f>SUM(E113:E117)</f>
        <v>5596960</v>
      </c>
      <c r="F112" s="84">
        <f>SUM(F113:F117)</f>
        <v>3681225</v>
      </c>
      <c r="G112" s="246">
        <f t="shared" si="1"/>
        <v>0.6577186544123953</v>
      </c>
    </row>
    <row r="113" spans="1:7" s="21" customFormat="1" ht="12">
      <c r="A113" s="89">
        <v>1845</v>
      </c>
      <c r="B113" s="82" t="s">
        <v>14</v>
      </c>
      <c r="C113" s="82">
        <f>SUM('2.mell'!C522)</f>
        <v>3214555</v>
      </c>
      <c r="D113" s="82">
        <f>SUM('2.mell'!D522)</f>
        <v>3304689</v>
      </c>
      <c r="E113" s="82">
        <f>SUM('2.mell'!E522)</f>
        <v>3341474</v>
      </c>
      <c r="F113" s="82">
        <f>SUM('2.mell'!F522)</f>
        <v>2239078</v>
      </c>
      <c r="G113" s="399">
        <f t="shared" si="1"/>
        <v>0.670086913739266</v>
      </c>
    </row>
    <row r="114" spans="1:7" s="21" customFormat="1" ht="12">
      <c r="A114" s="89">
        <v>1846</v>
      </c>
      <c r="B114" s="89" t="s">
        <v>15</v>
      </c>
      <c r="C114" s="82">
        <f>SUM('2.mell'!C523)</f>
        <v>227530</v>
      </c>
      <c r="D114" s="82">
        <f>SUM('2.mell'!D523)</f>
        <v>227530</v>
      </c>
      <c r="E114" s="82">
        <f>SUM('2.mell'!E523)</f>
        <v>253269</v>
      </c>
      <c r="F114" s="82">
        <f>SUM('2.mell'!F523)</f>
        <v>149927</v>
      </c>
      <c r="G114" s="399">
        <f t="shared" si="1"/>
        <v>0.5919674338351713</v>
      </c>
    </row>
    <row r="115" spans="1:7" s="21" customFormat="1" ht="12">
      <c r="A115" s="89">
        <v>1847</v>
      </c>
      <c r="B115" s="82" t="s">
        <v>16</v>
      </c>
      <c r="C115" s="82"/>
      <c r="D115" s="82"/>
      <c r="E115" s="82"/>
      <c r="F115" s="82"/>
      <c r="G115" s="399"/>
    </row>
    <row r="116" spans="1:7" s="21" customFormat="1" ht="12">
      <c r="A116" s="89">
        <v>1848</v>
      </c>
      <c r="B116" s="82" t="s">
        <v>114</v>
      </c>
      <c r="C116" s="82">
        <f>SUM('3b.m.'!C27)</f>
        <v>378982</v>
      </c>
      <c r="D116" s="82">
        <f>SUM('3b.m.'!D27)</f>
        <v>379920</v>
      </c>
      <c r="E116" s="82">
        <f>SUM('3b.m.'!E27)</f>
        <v>398213</v>
      </c>
      <c r="F116" s="82">
        <f>SUM('3b.m.'!F27)</f>
        <v>279083</v>
      </c>
      <c r="G116" s="399">
        <f t="shared" si="1"/>
        <v>0.7008384959807942</v>
      </c>
    </row>
    <row r="117" spans="1:7" s="21" customFormat="1" ht="12.75" thickBot="1">
      <c r="A117" s="199">
        <v>1849</v>
      </c>
      <c r="B117" s="82" t="s">
        <v>541</v>
      </c>
      <c r="C117" s="199">
        <f>SUM(C12+C13+C14)-'1b.mell '!C131-'1b.mell '!C138-'1b.mell '!C143-'1b.mell '!C147</f>
        <v>1633123</v>
      </c>
      <c r="D117" s="199">
        <v>1634420</v>
      </c>
      <c r="E117" s="199">
        <v>1604004</v>
      </c>
      <c r="F117" s="199">
        <v>1013137</v>
      </c>
      <c r="G117" s="402">
        <f t="shared" si="1"/>
        <v>0.6316299709975786</v>
      </c>
    </row>
    <row r="118" spans="1:7" s="21" customFormat="1" ht="18.75" customHeight="1" thickBot="1">
      <c r="A118" s="116">
        <v>1840</v>
      </c>
      <c r="B118" s="200" t="s">
        <v>101</v>
      </c>
      <c r="C118" s="219">
        <f>SUM(C112)</f>
        <v>5454190</v>
      </c>
      <c r="D118" s="219">
        <f>SUM(D112)</f>
        <v>5546559</v>
      </c>
      <c r="E118" s="219">
        <f>SUM(E112)</f>
        <v>5596960</v>
      </c>
      <c r="F118" s="219">
        <f>SUM(F112)</f>
        <v>3681225</v>
      </c>
      <c r="G118" s="401">
        <f t="shared" si="1"/>
        <v>0.6577186544123953</v>
      </c>
    </row>
    <row r="119" spans="1:7" s="21" customFormat="1" ht="12">
      <c r="A119" s="222"/>
      <c r="B119" s="222"/>
      <c r="C119" s="84"/>
      <c r="D119" s="84"/>
      <c r="E119" s="84"/>
      <c r="F119" s="84"/>
      <c r="G119" s="400"/>
    </row>
    <row r="120" spans="1:7" s="21" customFormat="1" ht="12">
      <c r="A120" s="84">
        <v>1851</v>
      </c>
      <c r="B120" s="141" t="s">
        <v>143</v>
      </c>
      <c r="C120" s="84">
        <v>14063</v>
      </c>
      <c r="D120" s="84">
        <v>319247</v>
      </c>
      <c r="E120" s="84">
        <v>319247</v>
      </c>
      <c r="F120" s="84">
        <v>319247</v>
      </c>
      <c r="G120" s="246">
        <f t="shared" si="1"/>
        <v>1</v>
      </c>
    </row>
    <row r="121" spans="1:7" s="21" customFormat="1" ht="12">
      <c r="A121" s="83">
        <v>1852</v>
      </c>
      <c r="B121" s="151" t="s">
        <v>125</v>
      </c>
      <c r="C121" s="84">
        <f>SUM(C122:C126)</f>
        <v>56371</v>
      </c>
      <c r="D121" s="84">
        <f>SUM(D122:D126)</f>
        <v>56371</v>
      </c>
      <c r="E121" s="84">
        <f>SUM(E122:E126)</f>
        <v>80625</v>
      </c>
      <c r="F121" s="84">
        <f>SUM(F122:F126)</f>
        <v>65651</v>
      </c>
      <c r="G121" s="246">
        <f t="shared" si="1"/>
        <v>0.8142759689922481</v>
      </c>
    </row>
    <row r="122" spans="1:7" s="21" customFormat="1" ht="12">
      <c r="A122" s="89">
        <v>1853</v>
      </c>
      <c r="B122" s="93" t="s">
        <v>178</v>
      </c>
      <c r="C122" s="82">
        <v>3520</v>
      </c>
      <c r="D122" s="82">
        <v>3520</v>
      </c>
      <c r="E122" s="82">
        <v>3520</v>
      </c>
      <c r="F122" s="82">
        <v>1760</v>
      </c>
      <c r="G122" s="399">
        <f t="shared" si="1"/>
        <v>0.5</v>
      </c>
    </row>
    <row r="123" spans="1:7" s="21" customFormat="1" ht="12">
      <c r="A123" s="89">
        <v>1854</v>
      </c>
      <c r="B123" s="93" t="s">
        <v>482</v>
      </c>
      <c r="C123" s="82">
        <v>1479</v>
      </c>
      <c r="D123" s="82">
        <v>1479</v>
      </c>
      <c r="E123" s="82">
        <v>1479</v>
      </c>
      <c r="F123" s="82">
        <v>1109</v>
      </c>
      <c r="G123" s="399">
        <f t="shared" si="1"/>
        <v>0.7498309668695065</v>
      </c>
    </row>
    <row r="124" spans="1:7" s="21" customFormat="1" ht="12">
      <c r="A124" s="89">
        <v>1855</v>
      </c>
      <c r="B124" s="93" t="s">
        <v>548</v>
      </c>
      <c r="C124" s="82">
        <v>12127</v>
      </c>
      <c r="D124" s="82">
        <v>12127</v>
      </c>
      <c r="E124" s="440">
        <v>36381</v>
      </c>
      <c r="F124" s="440">
        <v>33348</v>
      </c>
      <c r="G124" s="399">
        <f t="shared" si="1"/>
        <v>0.9166323080728952</v>
      </c>
    </row>
    <row r="125" spans="1:7" s="21" customFormat="1" ht="12">
      <c r="A125" s="89">
        <v>1856</v>
      </c>
      <c r="B125" s="5" t="s">
        <v>177</v>
      </c>
      <c r="C125" s="89">
        <v>9931</v>
      </c>
      <c r="D125" s="89">
        <v>9931</v>
      </c>
      <c r="E125" s="89">
        <v>9931</v>
      </c>
      <c r="F125" s="89">
        <v>7448</v>
      </c>
      <c r="G125" s="399">
        <f t="shared" si="1"/>
        <v>0.7499748263014803</v>
      </c>
    </row>
    <row r="126" spans="1:7" s="21" customFormat="1" ht="12">
      <c r="A126" s="89">
        <v>1857</v>
      </c>
      <c r="B126" s="5" t="s">
        <v>560</v>
      </c>
      <c r="C126" s="89">
        <v>29314</v>
      </c>
      <c r="D126" s="89">
        <v>29314</v>
      </c>
      <c r="E126" s="89">
        <v>29314</v>
      </c>
      <c r="F126" s="89">
        <v>21986</v>
      </c>
      <c r="G126" s="399">
        <f t="shared" si="1"/>
        <v>0.750017056696459</v>
      </c>
    </row>
    <row r="127" spans="1:7" s="21" customFormat="1" ht="12">
      <c r="A127" s="83">
        <v>1862</v>
      </c>
      <c r="B127" s="151" t="s">
        <v>117</v>
      </c>
      <c r="C127" s="85">
        <f>SUM(C128:C129)</f>
        <v>176600</v>
      </c>
      <c r="D127" s="85">
        <f>SUM(D128:D129)</f>
        <v>213654</v>
      </c>
      <c r="E127" s="85">
        <f>SUM(E128:E129)</f>
        <v>217454</v>
      </c>
      <c r="F127" s="85">
        <f>SUM(F128:F129)</f>
        <v>51986</v>
      </c>
      <c r="G127" s="246">
        <f t="shared" si="1"/>
        <v>0.2390666531772237</v>
      </c>
    </row>
    <row r="128" spans="1:7" s="21" customFormat="1" ht="12">
      <c r="A128" s="89">
        <v>1863</v>
      </c>
      <c r="B128" s="82" t="s">
        <v>476</v>
      </c>
      <c r="C128" s="89">
        <f>SUM('3b.m.'!C30)</f>
        <v>14000</v>
      </c>
      <c r="D128" s="89">
        <f>SUM('3b.m.'!D30)</f>
        <v>14000</v>
      </c>
      <c r="E128" s="89">
        <f>SUM('3b.m.'!E30)</f>
        <v>17000</v>
      </c>
      <c r="F128" s="89">
        <f>SUM('3b.m.'!F30)</f>
        <v>13813</v>
      </c>
      <c r="G128" s="399">
        <f t="shared" si="1"/>
        <v>0.8125294117647058</v>
      </c>
    </row>
    <row r="129" spans="1:7" s="21" customFormat="1" ht="12.75" thickBot="1">
      <c r="A129" s="199">
        <v>1864</v>
      </c>
      <c r="B129" s="82" t="s">
        <v>541</v>
      </c>
      <c r="C129" s="92">
        <f>SUM(C17+C18)</f>
        <v>162600</v>
      </c>
      <c r="D129" s="92">
        <f>SUM(D17+D18)-'1b.mell '!G147</f>
        <v>199654</v>
      </c>
      <c r="E129" s="92">
        <f>SUM(E17+E18)-'1b.mell '!H147</f>
        <v>200454</v>
      </c>
      <c r="F129" s="92">
        <f>SUM(F17+F18)-'1b.mell '!I147</f>
        <v>38173</v>
      </c>
      <c r="G129" s="402">
        <f t="shared" si="1"/>
        <v>0.19043271773075118</v>
      </c>
    </row>
    <row r="130" spans="1:7" s="21" customFormat="1" ht="18.75" customHeight="1" thickBot="1">
      <c r="A130" s="218">
        <v>1865</v>
      </c>
      <c r="B130" s="200" t="s">
        <v>104</v>
      </c>
      <c r="C130" s="200">
        <f>SUM(C120+C121+C127)</f>
        <v>247034</v>
      </c>
      <c r="D130" s="200">
        <f>SUM(D120+D121+D127)</f>
        <v>589272</v>
      </c>
      <c r="E130" s="200">
        <f>SUM(E120+E121+E127)</f>
        <v>617326</v>
      </c>
      <c r="F130" s="200">
        <f>SUM(F120+F121+F127)</f>
        <v>436884</v>
      </c>
      <c r="G130" s="401">
        <f t="shared" si="1"/>
        <v>0.7077038712122931</v>
      </c>
    </row>
    <row r="131" spans="1:7" s="21" customFormat="1" ht="18.75" customHeight="1" thickBot="1">
      <c r="A131" s="218"/>
      <c r="B131" s="290"/>
      <c r="C131" s="200"/>
      <c r="D131" s="200"/>
      <c r="E131" s="200"/>
      <c r="F131" s="200"/>
      <c r="G131" s="401"/>
    </row>
    <row r="132" spans="1:7" s="21" customFormat="1" ht="18" customHeight="1" thickBot="1">
      <c r="A132" s="116">
        <v>1870</v>
      </c>
      <c r="B132" s="198" t="s">
        <v>115</v>
      </c>
      <c r="C132" s="116">
        <f>SUM(C130+C118+C108+C102)</f>
        <v>19259424</v>
      </c>
      <c r="D132" s="116">
        <f>SUM(D130+D118+D108+D102)</f>
        <v>21692085</v>
      </c>
      <c r="E132" s="116">
        <f>SUM(E130+E118+E108+E102)</f>
        <v>20961552</v>
      </c>
      <c r="F132" s="116">
        <f>SUM(F130+F118+F108+F102)</f>
        <v>11005512</v>
      </c>
      <c r="G132" s="401">
        <f t="shared" si="1"/>
        <v>0.5250332608959489</v>
      </c>
    </row>
    <row r="133" spans="1:7" s="21" customFormat="1" ht="12.75" thickBot="1">
      <c r="A133" s="80"/>
      <c r="B133" s="197"/>
      <c r="C133" s="116"/>
      <c r="D133" s="116"/>
      <c r="E133" s="116"/>
      <c r="F133" s="116"/>
      <c r="G133" s="401"/>
    </row>
    <row r="134" spans="1:7" ht="7.5" customHeight="1">
      <c r="A134" s="9"/>
      <c r="B134" s="68"/>
      <c r="C134" s="9"/>
      <c r="D134" s="9"/>
      <c r="E134" s="9"/>
      <c r="F134" s="9"/>
      <c r="G134" s="400"/>
    </row>
    <row r="135" spans="1:7" s="31" customFormat="1" ht="12" customHeight="1">
      <c r="A135" s="16"/>
      <c r="B135" s="30" t="s">
        <v>12</v>
      </c>
      <c r="C135" s="30"/>
      <c r="D135" s="30"/>
      <c r="E135" s="30"/>
      <c r="F135" s="30"/>
      <c r="G135" s="246"/>
    </row>
    <row r="136" spans="1:7" s="31" customFormat="1" ht="9" customHeight="1">
      <c r="A136" s="16"/>
      <c r="B136" s="30"/>
      <c r="C136" s="30"/>
      <c r="D136" s="30"/>
      <c r="E136" s="30"/>
      <c r="F136" s="30"/>
      <c r="G136" s="246"/>
    </row>
    <row r="137" spans="1:7" s="31" customFormat="1" ht="12" customHeight="1">
      <c r="A137" s="16"/>
      <c r="B137" s="98" t="s">
        <v>111</v>
      </c>
      <c r="C137" s="30"/>
      <c r="D137" s="30"/>
      <c r="E137" s="30"/>
      <c r="F137" s="30"/>
      <c r="G137" s="246"/>
    </row>
    <row r="138" spans="1:7" s="21" customFormat="1" ht="12">
      <c r="A138" s="5">
        <v>1911</v>
      </c>
      <c r="B138" s="8" t="s">
        <v>437</v>
      </c>
      <c r="C138" s="5">
        <f>SUM('2.mell'!C527)</f>
        <v>1705990</v>
      </c>
      <c r="D138" s="5">
        <f>SUM('2.mell'!D527)</f>
        <v>1764662</v>
      </c>
      <c r="E138" s="5">
        <f>SUM('2.mell'!E527)</f>
        <v>1773951</v>
      </c>
      <c r="F138" s="5">
        <f>SUM('2.mell'!F527)</f>
        <v>1209321</v>
      </c>
      <c r="G138" s="399">
        <f t="shared" si="1"/>
        <v>0.6817104869300223</v>
      </c>
    </row>
    <row r="139" spans="1:7" s="21" customFormat="1" ht="12">
      <c r="A139" s="5">
        <v>1912</v>
      </c>
      <c r="B139" s="8" t="s">
        <v>174</v>
      </c>
      <c r="C139" s="5">
        <f>SUM('2.mell'!C528)</f>
        <v>483752</v>
      </c>
      <c r="D139" s="5">
        <f>SUM('2.mell'!D528)</f>
        <v>498832</v>
      </c>
      <c r="E139" s="5">
        <f>SUM('2.mell'!E528)</f>
        <v>501339</v>
      </c>
      <c r="F139" s="5">
        <f>SUM('2.mell'!F528)</f>
        <v>338706</v>
      </c>
      <c r="G139" s="399">
        <f t="shared" si="1"/>
        <v>0.6756027358733312</v>
      </c>
    </row>
    <row r="140" spans="1:7" s="21" customFormat="1" ht="12">
      <c r="A140" s="5">
        <v>1913</v>
      </c>
      <c r="B140" s="5" t="s">
        <v>175</v>
      </c>
      <c r="C140" s="5">
        <f>SUM('2.mell'!C529)</f>
        <v>1671062</v>
      </c>
      <c r="D140" s="5">
        <f>SUM('2.mell'!D529)</f>
        <v>1774038</v>
      </c>
      <c r="E140" s="5">
        <f>SUM('2.mell'!E529)</f>
        <v>1780250</v>
      </c>
      <c r="F140" s="5">
        <f>SUM('2.mell'!F529)</f>
        <v>1161558</v>
      </c>
      <c r="G140" s="399">
        <f aca="true" t="shared" si="3" ref="G140:G176">SUM(F140/E140)</f>
        <v>0.6524690352478585</v>
      </c>
    </row>
    <row r="141" spans="1:7" s="29" customFormat="1" ht="12">
      <c r="A141" s="114">
        <v>1914</v>
      </c>
      <c r="B141" s="24" t="s">
        <v>268</v>
      </c>
      <c r="C141" s="5"/>
      <c r="D141" s="5"/>
      <c r="E141" s="5"/>
      <c r="F141" s="5"/>
      <c r="G141" s="399"/>
    </row>
    <row r="142" spans="1:7" s="29" customFormat="1" ht="12">
      <c r="A142" s="89">
        <v>1915</v>
      </c>
      <c r="B142" s="8" t="s">
        <v>385</v>
      </c>
      <c r="C142" s="5">
        <f>SUM('2.mell'!C530)</f>
        <v>0</v>
      </c>
      <c r="D142" s="5">
        <f>SUM('2.mell'!D530)</f>
        <v>0</v>
      </c>
      <c r="E142" s="5">
        <f>SUM('2.mell'!G530)</f>
        <v>0</v>
      </c>
      <c r="F142" s="5">
        <f>SUM('2.mell'!H530)</f>
        <v>0</v>
      </c>
      <c r="G142" s="399"/>
    </row>
    <row r="143" spans="1:7" s="21" customFormat="1" ht="12">
      <c r="A143" s="5">
        <v>1916</v>
      </c>
      <c r="B143" s="8" t="s">
        <v>455</v>
      </c>
      <c r="C143" s="5">
        <f>SUM('2.mell'!C531)</f>
        <v>0</v>
      </c>
      <c r="D143" s="5">
        <f>SUM('2.mell'!D531)</f>
        <v>0</v>
      </c>
      <c r="E143" s="5">
        <f>SUM('2.mell'!E531)</f>
        <v>466</v>
      </c>
      <c r="F143" s="5">
        <f>SUM('2.mell'!F531)</f>
        <v>466</v>
      </c>
      <c r="G143" s="399">
        <f t="shared" si="3"/>
        <v>1</v>
      </c>
    </row>
    <row r="144" spans="1:7" s="21" customFormat="1" ht="12">
      <c r="A144" s="83">
        <v>1910</v>
      </c>
      <c r="B144" s="84" t="s">
        <v>99</v>
      </c>
      <c r="C144" s="83">
        <f>SUM(C138:C143)</f>
        <v>3860804</v>
      </c>
      <c r="D144" s="83">
        <f>SUM(D138:D143)</f>
        <v>4037532</v>
      </c>
      <c r="E144" s="83">
        <f>SUM(E138:E143)</f>
        <v>4056006</v>
      </c>
      <c r="F144" s="83">
        <f>SUM(F138:F143)</f>
        <v>2710051</v>
      </c>
      <c r="G144" s="246">
        <f t="shared" si="3"/>
        <v>0.6681575421732611</v>
      </c>
    </row>
    <row r="145" spans="1:7" s="21" customFormat="1" ht="12">
      <c r="A145" s="5"/>
      <c r="B145" s="113" t="s">
        <v>112</v>
      </c>
      <c r="C145" s="83"/>
      <c r="D145" s="83"/>
      <c r="E145" s="83"/>
      <c r="F145" s="83"/>
      <c r="G145" s="246"/>
    </row>
    <row r="146" spans="1:7" s="21" customFormat="1" ht="12">
      <c r="A146" s="5">
        <v>1921</v>
      </c>
      <c r="B146" s="8" t="s">
        <v>394</v>
      </c>
      <c r="C146" s="5">
        <f>SUM('2.mell'!C533)</f>
        <v>0</v>
      </c>
      <c r="D146" s="5">
        <f>SUM('2.mell'!D533)</f>
        <v>15090</v>
      </c>
      <c r="E146" s="5">
        <f>SUM('2.mell'!E533)</f>
        <v>40541</v>
      </c>
      <c r="F146" s="5">
        <f>SUM('2.mell'!F533)</f>
        <v>24538</v>
      </c>
      <c r="G146" s="399">
        <f t="shared" si="3"/>
        <v>0.6052638070101872</v>
      </c>
    </row>
    <row r="147" spans="1:7" s="21" customFormat="1" ht="12">
      <c r="A147" s="5">
        <v>1922</v>
      </c>
      <c r="B147" s="8" t="s">
        <v>395</v>
      </c>
      <c r="C147" s="5">
        <f>SUM('2.mell'!C534)</f>
        <v>21000</v>
      </c>
      <c r="D147" s="5">
        <f>SUM('2.mell'!D534)</f>
        <v>23000</v>
      </c>
      <c r="E147" s="5">
        <f>SUM('2.mell'!E534)</f>
        <v>42708</v>
      </c>
      <c r="F147" s="5">
        <f>SUM('2.mell'!F534)</f>
        <v>8000</v>
      </c>
      <c r="G147" s="399">
        <f t="shared" si="3"/>
        <v>0.18731853516905497</v>
      </c>
    </row>
    <row r="148" spans="1:7" s="21" customFormat="1" ht="12">
      <c r="A148" s="5">
        <v>1923</v>
      </c>
      <c r="B148" s="8" t="s">
        <v>176</v>
      </c>
      <c r="C148" s="5">
        <f>SUM('2.mell'!C535)</f>
        <v>0</v>
      </c>
      <c r="D148" s="5">
        <f>SUM('2.mell'!D535)</f>
        <v>0</v>
      </c>
      <c r="E148" s="5">
        <f>SUM('2.mell'!G535)</f>
        <v>0</v>
      </c>
      <c r="F148" s="5">
        <f>SUM('2.mell'!H535)</f>
        <v>0</v>
      </c>
      <c r="G148" s="246"/>
    </row>
    <row r="149" spans="1:7" s="21" customFormat="1" ht="12.75" thickBot="1">
      <c r="A149" s="115">
        <v>1920</v>
      </c>
      <c r="B149" s="115" t="s">
        <v>106</v>
      </c>
      <c r="C149" s="115">
        <f>SUM(C146:C148)</f>
        <v>21000</v>
      </c>
      <c r="D149" s="115">
        <f>SUM(D146:D148)</f>
        <v>38090</v>
      </c>
      <c r="E149" s="115">
        <f>SUM(E146:E148)</f>
        <v>83249</v>
      </c>
      <c r="F149" s="115">
        <f>SUM(F146:F148)</f>
        <v>32538</v>
      </c>
      <c r="G149" s="403">
        <f t="shared" si="3"/>
        <v>0.3908515417602614</v>
      </c>
    </row>
    <row r="150" spans="1:7" s="21" customFormat="1" ht="16.5" customHeight="1" thickBot="1">
      <c r="A150" s="116"/>
      <c r="B150" s="200"/>
      <c r="C150" s="116"/>
      <c r="D150" s="116"/>
      <c r="E150" s="116"/>
      <c r="F150" s="116"/>
      <c r="G150" s="401"/>
    </row>
    <row r="151" spans="1:7" s="33" customFormat="1" ht="13.5" thickBot="1">
      <c r="A151" s="32">
        <v>1940</v>
      </c>
      <c r="B151" s="117" t="s">
        <v>13</v>
      </c>
      <c r="C151" s="34">
        <f>SUM(C144+C149)</f>
        <v>3881804</v>
      </c>
      <c r="D151" s="34">
        <f>SUM(D144+D149)</f>
        <v>4075622</v>
      </c>
      <c r="E151" s="34">
        <f>SUM(E144+E149)</f>
        <v>4139255</v>
      </c>
      <c r="F151" s="34">
        <f>SUM(F144+F149)</f>
        <v>2742589</v>
      </c>
      <c r="G151" s="401">
        <f t="shared" si="3"/>
        <v>0.6625803435642404</v>
      </c>
    </row>
    <row r="152" spans="1:7" s="33" customFormat="1" ht="12.75">
      <c r="A152" s="112"/>
      <c r="B152" s="256"/>
      <c r="C152" s="112"/>
      <c r="D152" s="112"/>
      <c r="E152" s="112"/>
      <c r="F152" s="112"/>
      <c r="G152" s="400"/>
    </row>
    <row r="153" spans="1:7" ht="14.25" customHeight="1">
      <c r="A153" s="16"/>
      <c r="B153" s="16" t="s">
        <v>546</v>
      </c>
      <c r="C153" s="16"/>
      <c r="D153" s="16"/>
      <c r="E153" s="16"/>
      <c r="F153" s="16"/>
      <c r="G153" s="246"/>
    </row>
    <row r="154" spans="1:7" ht="14.25" customHeight="1">
      <c r="A154" s="16"/>
      <c r="B154" s="98" t="s">
        <v>111</v>
      </c>
      <c r="C154" s="30"/>
      <c r="D154" s="30"/>
      <c r="E154" s="30"/>
      <c r="F154" s="30"/>
      <c r="G154" s="246"/>
    </row>
    <row r="155" spans="1:7" ht="12">
      <c r="A155" s="5">
        <v>1951</v>
      </c>
      <c r="B155" s="8" t="s">
        <v>256</v>
      </c>
      <c r="C155" s="8">
        <f aca="true" t="shared" si="4" ref="C155:D157">SUM(C96+C138)</f>
        <v>2978279</v>
      </c>
      <c r="D155" s="8">
        <f t="shared" si="4"/>
        <v>3074697</v>
      </c>
      <c r="E155" s="8">
        <f aca="true" t="shared" si="5" ref="E155:F157">SUM(E96+E138)</f>
        <v>3138012</v>
      </c>
      <c r="F155" s="8">
        <f t="shared" si="5"/>
        <v>2162652</v>
      </c>
      <c r="G155" s="399">
        <f t="shared" si="3"/>
        <v>0.6891790088756831</v>
      </c>
    </row>
    <row r="156" spans="1:7" ht="12">
      <c r="A156" s="5">
        <v>1952</v>
      </c>
      <c r="B156" s="8" t="s">
        <v>472</v>
      </c>
      <c r="C156" s="8">
        <f t="shared" si="4"/>
        <v>836444</v>
      </c>
      <c r="D156" s="8">
        <f t="shared" si="4"/>
        <v>877164</v>
      </c>
      <c r="E156" s="8">
        <f t="shared" si="5"/>
        <v>889618</v>
      </c>
      <c r="F156" s="8">
        <f t="shared" si="5"/>
        <v>621740</v>
      </c>
      <c r="G156" s="399">
        <f t="shared" si="3"/>
        <v>0.6988842402019744</v>
      </c>
    </row>
    <row r="157" spans="1:7" ht="12">
      <c r="A157" s="5">
        <v>1953</v>
      </c>
      <c r="B157" s="8" t="s">
        <v>473</v>
      </c>
      <c r="C157" s="8">
        <f t="shared" si="4"/>
        <v>5156184</v>
      </c>
      <c r="D157" s="8">
        <f t="shared" si="4"/>
        <v>5765120</v>
      </c>
      <c r="E157" s="8">
        <f t="shared" si="5"/>
        <v>5806291</v>
      </c>
      <c r="F157" s="8">
        <f t="shared" si="5"/>
        <v>3757330</v>
      </c>
      <c r="G157" s="399">
        <f t="shared" si="3"/>
        <v>0.6471136221040248</v>
      </c>
    </row>
    <row r="158" spans="1:7" ht="12">
      <c r="A158" s="5">
        <v>1954</v>
      </c>
      <c r="B158" s="8" t="s">
        <v>261</v>
      </c>
      <c r="C158" s="8">
        <f>SUM(C142+C99)</f>
        <v>185205</v>
      </c>
      <c r="D158" s="8">
        <f>SUM(D142+D99)</f>
        <v>277285</v>
      </c>
      <c r="E158" s="8">
        <f>SUM(E142+E99)</f>
        <v>311677</v>
      </c>
      <c r="F158" s="8">
        <f>SUM(F142+F99)</f>
        <v>214299</v>
      </c>
      <c r="G158" s="399">
        <f t="shared" si="3"/>
        <v>0.6875675779733507</v>
      </c>
    </row>
    <row r="159" spans="1:7" ht="12.75" thickBot="1">
      <c r="A159" s="5">
        <v>1955</v>
      </c>
      <c r="B159" s="8" t="s">
        <v>161</v>
      </c>
      <c r="C159" s="8">
        <f>SUM(C100+C142)</f>
        <v>1199925</v>
      </c>
      <c r="D159" s="8">
        <f>SUM(D100+D142)</f>
        <v>1381209</v>
      </c>
      <c r="E159" s="8">
        <f>SUM(E100+E143)</f>
        <v>1440355</v>
      </c>
      <c r="F159" s="8">
        <f>SUM(F100+F143)</f>
        <v>751487</v>
      </c>
      <c r="G159" s="399">
        <f t="shared" si="3"/>
        <v>0.521737349472873</v>
      </c>
    </row>
    <row r="160" spans="1:7" ht="18" customHeight="1" thickBot="1">
      <c r="A160" s="200">
        <v>1950</v>
      </c>
      <c r="B160" s="200" t="s">
        <v>99</v>
      </c>
      <c r="C160" s="200">
        <f>SUM(C155:C159)</f>
        <v>10356037</v>
      </c>
      <c r="D160" s="200">
        <f>SUM(D155:D159)</f>
        <v>11375475</v>
      </c>
      <c r="E160" s="200">
        <f>SUM(E155:E159)</f>
        <v>11585953</v>
      </c>
      <c r="F160" s="200">
        <f>SUM(F155:F159)</f>
        <v>7507508</v>
      </c>
      <c r="G160" s="403">
        <f t="shared" si="3"/>
        <v>0.6479836401891153</v>
      </c>
    </row>
    <row r="161" spans="1:7" ht="12">
      <c r="A161" s="8"/>
      <c r="B161" s="113" t="s">
        <v>112</v>
      </c>
      <c r="C161" s="8"/>
      <c r="D161" s="8"/>
      <c r="E161" s="8"/>
      <c r="F161" s="8"/>
      <c r="G161" s="400"/>
    </row>
    <row r="162" spans="1:7" ht="12">
      <c r="A162" s="8">
        <v>1961</v>
      </c>
      <c r="B162" s="113" t="s">
        <v>396</v>
      </c>
      <c r="C162" s="8">
        <f aca="true" t="shared" si="6" ref="C162:E163">SUM(C105+C146)</f>
        <v>938266</v>
      </c>
      <c r="D162" s="8">
        <f t="shared" si="6"/>
        <v>1009422</v>
      </c>
      <c r="E162" s="8">
        <f t="shared" si="6"/>
        <v>1052814</v>
      </c>
      <c r="F162" s="8">
        <f>SUM(F105+F146)</f>
        <v>125471</v>
      </c>
      <c r="G162" s="399">
        <f t="shared" si="3"/>
        <v>0.11917679666113863</v>
      </c>
    </row>
    <row r="163" spans="1:7" ht="12">
      <c r="A163" s="5">
        <v>1962</v>
      </c>
      <c r="B163" s="8" t="s">
        <v>395</v>
      </c>
      <c r="C163" s="8">
        <f t="shared" si="6"/>
        <v>5406701</v>
      </c>
      <c r="D163" s="8">
        <f t="shared" si="6"/>
        <v>6021827</v>
      </c>
      <c r="E163" s="8">
        <f t="shared" si="6"/>
        <v>5029547</v>
      </c>
      <c r="F163" s="8">
        <f>SUM(F106+F147)</f>
        <v>1364998</v>
      </c>
      <c r="G163" s="399">
        <f t="shared" si="3"/>
        <v>0.27139581357923487</v>
      </c>
    </row>
    <row r="164" spans="1:7" ht="12.75" thickBot="1">
      <c r="A164" s="5">
        <v>1963</v>
      </c>
      <c r="B164" s="8" t="s">
        <v>176</v>
      </c>
      <c r="C164" s="8">
        <f>SUM(C148+C107)</f>
        <v>739000</v>
      </c>
      <c r="D164" s="8">
        <f>SUM(D148+D107)</f>
        <v>1225152</v>
      </c>
      <c r="E164" s="8">
        <f>SUM(E148+E107)</f>
        <v>1218207</v>
      </c>
      <c r="F164" s="8">
        <f>SUM(F148+F107)</f>
        <v>632015</v>
      </c>
      <c r="G164" s="402">
        <f t="shared" si="3"/>
        <v>0.5188075589780718</v>
      </c>
    </row>
    <row r="165" spans="1:7" ht="17.25" customHeight="1" thickBot="1">
      <c r="A165" s="200">
        <v>1960</v>
      </c>
      <c r="B165" s="200" t="s">
        <v>106</v>
      </c>
      <c r="C165" s="200">
        <f>SUM(C162:C164)</f>
        <v>7083967</v>
      </c>
      <c r="D165" s="200">
        <f>SUM(D162:D164)</f>
        <v>8256401</v>
      </c>
      <c r="E165" s="200">
        <f>SUM(E162:E164)</f>
        <v>7300568</v>
      </c>
      <c r="F165" s="200">
        <f>SUM(F162:F164)</f>
        <v>2122484</v>
      </c>
      <c r="G165" s="405">
        <f t="shared" si="3"/>
        <v>0.29072861180116394</v>
      </c>
    </row>
    <row r="166" spans="1:7" ht="12">
      <c r="A166" s="8">
        <v>1971</v>
      </c>
      <c r="B166" s="150" t="s">
        <v>123</v>
      </c>
      <c r="C166" s="82"/>
      <c r="D166" s="82"/>
      <c r="E166" s="82"/>
      <c r="F166" s="82"/>
      <c r="G166" s="400"/>
    </row>
    <row r="167" spans="1:7" ht="12">
      <c r="A167" s="5">
        <v>1972</v>
      </c>
      <c r="B167" s="146" t="s">
        <v>125</v>
      </c>
      <c r="C167" s="82"/>
      <c r="D167" s="82"/>
      <c r="E167" s="82"/>
      <c r="F167" s="82"/>
      <c r="G167" s="246"/>
    </row>
    <row r="168" spans="1:7" ht="12">
      <c r="A168" s="5">
        <v>1973</v>
      </c>
      <c r="B168" s="146" t="s">
        <v>116</v>
      </c>
      <c r="C168" s="82"/>
      <c r="D168" s="82"/>
      <c r="E168" s="82"/>
      <c r="F168" s="82"/>
      <c r="G168" s="246"/>
    </row>
    <row r="169" spans="1:7" ht="12.75" thickBot="1">
      <c r="A169" s="251">
        <v>1974</v>
      </c>
      <c r="B169" s="252" t="s">
        <v>117</v>
      </c>
      <c r="C169" s="251">
        <f>SUM(C112)</f>
        <v>5454190</v>
      </c>
      <c r="D169" s="251">
        <f>SUM(D112)</f>
        <v>5546559</v>
      </c>
      <c r="E169" s="251">
        <f>SUM(E112)</f>
        <v>5596960</v>
      </c>
      <c r="F169" s="251">
        <f>SUM(F112)</f>
        <v>3681225</v>
      </c>
      <c r="G169" s="828">
        <f t="shared" si="3"/>
        <v>0.6577186544123953</v>
      </c>
    </row>
    <row r="170" spans="1:7" ht="17.25" customHeight="1" thickBot="1">
      <c r="A170" s="218">
        <v>1970</v>
      </c>
      <c r="B170" s="200" t="s">
        <v>49</v>
      </c>
      <c r="C170" s="218">
        <f>SUM(C166:C169)</f>
        <v>5454190</v>
      </c>
      <c r="D170" s="218">
        <f>SUM(D166:D169)</f>
        <v>5546559</v>
      </c>
      <c r="E170" s="218">
        <f>SUM(E166:E169)</f>
        <v>5596960</v>
      </c>
      <c r="F170" s="218">
        <f>SUM(F166:F169)</f>
        <v>3681225</v>
      </c>
      <c r="G170" s="401">
        <f t="shared" si="3"/>
        <v>0.6577186544123953</v>
      </c>
    </row>
    <row r="171" spans="1:7" ht="12" customHeight="1">
      <c r="A171" s="8">
        <v>1981</v>
      </c>
      <c r="B171" s="150" t="s">
        <v>123</v>
      </c>
      <c r="C171" s="82">
        <f aca="true" t="shared" si="7" ref="C171:E172">SUM(C120)</f>
        <v>14063</v>
      </c>
      <c r="D171" s="82">
        <f t="shared" si="7"/>
        <v>319247</v>
      </c>
      <c r="E171" s="82">
        <f t="shared" si="7"/>
        <v>319247</v>
      </c>
      <c r="F171" s="82">
        <f>SUM(F120)</f>
        <v>319247</v>
      </c>
      <c r="G171" s="404">
        <f t="shared" si="3"/>
        <v>1</v>
      </c>
    </row>
    <row r="172" spans="1:7" ht="12" customHeight="1">
      <c r="A172" s="5">
        <v>1982</v>
      </c>
      <c r="B172" s="146" t="s">
        <v>125</v>
      </c>
      <c r="C172" s="82">
        <f t="shared" si="7"/>
        <v>56371</v>
      </c>
      <c r="D172" s="82">
        <f t="shared" si="7"/>
        <v>56371</v>
      </c>
      <c r="E172" s="82">
        <f t="shared" si="7"/>
        <v>80625</v>
      </c>
      <c r="F172" s="82">
        <f>SUM(F121)</f>
        <v>65651</v>
      </c>
      <c r="G172" s="399">
        <f t="shared" si="3"/>
        <v>0.8142759689922481</v>
      </c>
    </row>
    <row r="173" spans="1:7" ht="12" customHeight="1">
      <c r="A173" s="5">
        <v>1984</v>
      </c>
      <c r="B173" s="146" t="s">
        <v>116</v>
      </c>
      <c r="C173" s="82"/>
      <c r="D173" s="82"/>
      <c r="E173" s="82"/>
      <c r="F173" s="82"/>
      <c r="G173" s="246"/>
    </row>
    <row r="174" spans="1:7" ht="12" customHeight="1" thickBot="1">
      <c r="A174" s="251">
        <v>1985</v>
      </c>
      <c r="B174" s="252" t="s">
        <v>117</v>
      </c>
      <c r="C174" s="78">
        <f>SUM(C127)</f>
        <v>176600</v>
      </c>
      <c r="D174" s="78">
        <f>SUM(D127)</f>
        <v>213654</v>
      </c>
      <c r="E174" s="78">
        <f>SUM(E127)</f>
        <v>217454</v>
      </c>
      <c r="F174" s="78">
        <f>SUM(F127)</f>
        <v>51986</v>
      </c>
      <c r="G174" s="403">
        <f t="shared" si="3"/>
        <v>0.2390666531772237</v>
      </c>
    </row>
    <row r="175" spans="1:7" ht="17.25" customHeight="1" thickBot="1">
      <c r="A175" s="218">
        <v>1980</v>
      </c>
      <c r="B175" s="200" t="s">
        <v>48</v>
      </c>
      <c r="C175" s="218">
        <f>SUM(C171:C174)</f>
        <v>247034</v>
      </c>
      <c r="D175" s="218">
        <f>SUM(D171:D174)</f>
        <v>589272</v>
      </c>
      <c r="E175" s="218">
        <f>SUM(E171:E174)</f>
        <v>617326</v>
      </c>
      <c r="F175" s="218">
        <f>SUM(F171:F174)</f>
        <v>436884</v>
      </c>
      <c r="G175" s="401">
        <f t="shared" si="3"/>
        <v>0.7077038712122931</v>
      </c>
    </row>
    <row r="176" spans="1:9" ht="26.25" customHeight="1" thickBot="1">
      <c r="A176" s="34"/>
      <c r="B176" s="224" t="s">
        <v>95</v>
      </c>
      <c r="C176" s="220">
        <f>SUM(C171+C172+C165+C160)</f>
        <v>17510438</v>
      </c>
      <c r="D176" s="220">
        <f>SUM(D171+D172+D165+D160)</f>
        <v>20007494</v>
      </c>
      <c r="E176" s="220">
        <f>SUM(E171+E172+E165+E160)</f>
        <v>19286393</v>
      </c>
      <c r="F176" s="220">
        <f>SUM(F171+F172+F165+F160)</f>
        <v>10014890</v>
      </c>
      <c r="G176" s="829">
        <f t="shared" si="3"/>
        <v>0.5192723180534587</v>
      </c>
      <c r="I176" s="788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</sheetData>
  <sheetProtection/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90" max="255" man="1"/>
    <brk id="1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37"/>
  <sheetViews>
    <sheetView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8.625" style="292" customWidth="1"/>
    <col min="2" max="2" width="61.875" style="292" customWidth="1"/>
    <col min="3" max="4" width="10.625" style="292" customWidth="1"/>
    <col min="5" max="6" width="10.875" style="292" customWidth="1"/>
    <col min="7" max="7" width="8.75390625" style="292" customWidth="1"/>
    <col min="8" max="16384" width="9.125" style="292" customWidth="1"/>
  </cols>
  <sheetData>
    <row r="1" spans="1:7" ht="12.75">
      <c r="A1" s="900" t="s">
        <v>439</v>
      </c>
      <c r="B1" s="899"/>
      <c r="C1" s="899"/>
      <c r="D1" s="899"/>
      <c r="E1" s="899"/>
      <c r="F1" s="899"/>
      <c r="G1" s="899"/>
    </row>
    <row r="2" spans="1:7" ht="12.75">
      <c r="A2" s="872" t="s">
        <v>381</v>
      </c>
      <c r="B2" s="898"/>
      <c r="C2" s="899"/>
      <c r="D2" s="899"/>
      <c r="E2" s="899"/>
      <c r="F2" s="899"/>
      <c r="G2" s="899"/>
    </row>
    <row r="3" spans="1:2" ht="12.75">
      <c r="A3" s="293"/>
      <c r="B3" s="293"/>
    </row>
    <row r="4" spans="1:7" ht="12.75">
      <c r="A4" s="441"/>
      <c r="B4" s="442"/>
      <c r="C4" s="443"/>
      <c r="D4" s="443"/>
      <c r="E4" s="443"/>
      <c r="F4" s="443"/>
      <c r="G4" s="443" t="s">
        <v>288</v>
      </c>
    </row>
    <row r="5" spans="1:7" ht="12" customHeight="1">
      <c r="A5" s="903" t="s">
        <v>440</v>
      </c>
      <c r="B5" s="903" t="s">
        <v>262</v>
      </c>
      <c r="C5" s="874" t="s">
        <v>92</v>
      </c>
      <c r="D5" s="874" t="s">
        <v>156</v>
      </c>
      <c r="E5" s="874" t="s">
        <v>534</v>
      </c>
      <c r="F5" s="874" t="s">
        <v>302</v>
      </c>
      <c r="G5" s="876" t="s">
        <v>11</v>
      </c>
    </row>
    <row r="6" spans="1:7" ht="12.75">
      <c r="A6" s="904"/>
      <c r="B6" s="904"/>
      <c r="C6" s="901"/>
      <c r="D6" s="906"/>
      <c r="E6" s="906"/>
      <c r="F6" s="873"/>
      <c r="G6" s="877"/>
    </row>
    <row r="7" spans="1:7" ht="13.5" thickBot="1">
      <c r="A7" s="905"/>
      <c r="B7" s="905"/>
      <c r="C7" s="902"/>
      <c r="D7" s="907"/>
      <c r="E7" s="907"/>
      <c r="F7" s="875"/>
      <c r="G7" s="871"/>
    </row>
    <row r="8" spans="1:7" ht="13.5" thickBot="1">
      <c r="A8" s="444" t="s">
        <v>442</v>
      </c>
      <c r="B8" s="445" t="s">
        <v>444</v>
      </c>
      <c r="C8" s="444" t="s">
        <v>265</v>
      </c>
      <c r="D8" s="444" t="s">
        <v>266</v>
      </c>
      <c r="E8" s="444" t="s">
        <v>267</v>
      </c>
      <c r="F8" s="444" t="s">
        <v>67</v>
      </c>
      <c r="G8" s="444">
        <v>7</v>
      </c>
    </row>
    <row r="9" spans="1:7" ht="15">
      <c r="A9" s="294">
        <v>2305</v>
      </c>
      <c r="B9" s="446" t="s">
        <v>499</v>
      </c>
      <c r="C9" s="447"/>
      <c r="D9" s="447"/>
      <c r="E9" s="447"/>
      <c r="F9" s="447"/>
      <c r="G9" s="448"/>
    </row>
    <row r="10" spans="1:7" ht="12.75" customHeight="1">
      <c r="A10" s="294"/>
      <c r="B10" s="449" t="s">
        <v>312</v>
      </c>
      <c r="C10" s="447"/>
      <c r="D10" s="447"/>
      <c r="E10" s="447"/>
      <c r="F10" s="447"/>
      <c r="G10" s="448"/>
    </row>
    <row r="11" spans="1:7" ht="12.75" customHeight="1" thickBot="1">
      <c r="A11" s="294"/>
      <c r="B11" s="450" t="s">
        <v>313</v>
      </c>
      <c r="C11" s="444"/>
      <c r="D11" s="444"/>
      <c r="E11" s="444"/>
      <c r="F11" s="444"/>
      <c r="G11" s="451"/>
    </row>
    <row r="12" spans="1:7" ht="13.5" customHeight="1" thickBot="1">
      <c r="A12" s="294"/>
      <c r="B12" s="452" t="s">
        <v>314</v>
      </c>
      <c r="C12" s="444"/>
      <c r="D12" s="444"/>
      <c r="E12" s="444"/>
      <c r="F12" s="444"/>
      <c r="G12" s="451"/>
    </row>
    <row r="13" spans="1:7" ht="12.75">
      <c r="A13" s="453"/>
      <c r="B13" s="449" t="s">
        <v>315</v>
      </c>
      <c r="C13" s="454">
        <v>581</v>
      </c>
      <c r="D13" s="454">
        <v>581</v>
      </c>
      <c r="E13" s="454">
        <v>581</v>
      </c>
      <c r="F13" s="454">
        <v>288</v>
      </c>
      <c r="G13" s="455">
        <f>SUM(F13/E13)</f>
        <v>0.49569707401032703</v>
      </c>
    </row>
    <row r="14" spans="1:7" ht="12.75">
      <c r="A14" s="453"/>
      <c r="B14" s="456" t="s">
        <v>316</v>
      </c>
      <c r="C14" s="457">
        <v>381</v>
      </c>
      <c r="D14" s="457">
        <v>381</v>
      </c>
      <c r="E14" s="457">
        <v>381</v>
      </c>
      <c r="F14" s="457"/>
      <c r="G14" s="455">
        <f aca="true" t="shared" si="0" ref="G14:G70">SUM(F14/E14)</f>
        <v>0</v>
      </c>
    </row>
    <row r="15" spans="1:7" ht="12.75">
      <c r="A15" s="453"/>
      <c r="B15" s="456" t="s">
        <v>317</v>
      </c>
      <c r="C15" s="457">
        <v>200</v>
      </c>
      <c r="D15" s="457">
        <v>200</v>
      </c>
      <c r="E15" s="457">
        <v>200</v>
      </c>
      <c r="F15" s="457">
        <v>288</v>
      </c>
      <c r="G15" s="455">
        <f t="shared" si="0"/>
        <v>1.44</v>
      </c>
    </row>
    <row r="16" spans="1:7" ht="12.75">
      <c r="A16" s="453"/>
      <c r="B16" s="458" t="s">
        <v>318</v>
      </c>
      <c r="C16" s="454"/>
      <c r="D16" s="454"/>
      <c r="E16" s="454"/>
      <c r="F16" s="454"/>
      <c r="G16" s="455"/>
    </row>
    <row r="17" spans="1:7" ht="12.75">
      <c r="A17" s="453"/>
      <c r="B17" s="458" t="s">
        <v>319</v>
      </c>
      <c r="C17" s="454">
        <v>5472</v>
      </c>
      <c r="D17" s="454">
        <v>5472</v>
      </c>
      <c r="E17" s="454">
        <v>5472</v>
      </c>
      <c r="F17" s="454">
        <v>6681</v>
      </c>
      <c r="G17" s="455">
        <f t="shared" si="0"/>
        <v>1.2209429824561404</v>
      </c>
    </row>
    <row r="18" spans="1:7" ht="12.75">
      <c r="A18" s="453"/>
      <c r="B18" s="458" t="s">
        <v>320</v>
      </c>
      <c r="C18" s="454">
        <v>1477</v>
      </c>
      <c r="D18" s="454">
        <v>1477</v>
      </c>
      <c r="E18" s="454">
        <v>1477</v>
      </c>
      <c r="F18" s="454">
        <v>1205</v>
      </c>
      <c r="G18" s="455">
        <f t="shared" si="0"/>
        <v>0.8158429248476642</v>
      </c>
    </row>
    <row r="19" spans="1:7" ht="12.75">
      <c r="A19" s="453"/>
      <c r="B19" s="459" t="s">
        <v>321</v>
      </c>
      <c r="C19" s="454"/>
      <c r="D19" s="454"/>
      <c r="E19" s="454"/>
      <c r="F19" s="454"/>
      <c r="G19" s="455"/>
    </row>
    <row r="20" spans="1:7" ht="13.5" thickBot="1">
      <c r="A20" s="453"/>
      <c r="B20" s="460" t="s">
        <v>322</v>
      </c>
      <c r="C20" s="461"/>
      <c r="D20" s="461"/>
      <c r="E20" s="461"/>
      <c r="F20" s="461"/>
      <c r="G20" s="817"/>
    </row>
    <row r="21" spans="1:7" ht="13.5" thickBot="1">
      <c r="A21" s="453"/>
      <c r="B21" s="462" t="s">
        <v>533</v>
      </c>
      <c r="C21" s="463">
        <f>SUM(C13+C16+C17+C18)</f>
        <v>7530</v>
      </c>
      <c r="D21" s="463">
        <f>SUM(D13+D16+D17+D18)</f>
        <v>7530</v>
      </c>
      <c r="E21" s="463">
        <f>SUM(E13+E16+E17+E18)</f>
        <v>7530</v>
      </c>
      <c r="F21" s="463">
        <f>SUM(F13+F16+F17+F18)</f>
        <v>8174</v>
      </c>
      <c r="G21" s="814">
        <f t="shared" si="0"/>
        <v>1.0855245683930943</v>
      </c>
    </row>
    <row r="22" spans="1:7" ht="18.75" customHeight="1" thickBot="1">
      <c r="A22" s="464"/>
      <c r="B22" s="465" t="s">
        <v>107</v>
      </c>
      <c r="C22" s="466">
        <f>SUM(C21+C12)</f>
        <v>7530</v>
      </c>
      <c r="D22" s="466">
        <f>SUM(D21+D12)</f>
        <v>7530</v>
      </c>
      <c r="E22" s="466">
        <f>SUM(E21+E12)</f>
        <v>7530</v>
      </c>
      <c r="F22" s="466">
        <f>SUM(F21+F12)</f>
        <v>8174</v>
      </c>
      <c r="G22" s="816">
        <f t="shared" si="0"/>
        <v>1.0855245683930943</v>
      </c>
    </row>
    <row r="23" spans="1:7" ht="18.75" customHeight="1" thickBot="1">
      <c r="A23" s="453"/>
      <c r="B23" s="467" t="s">
        <v>108</v>
      </c>
      <c r="C23" s="468"/>
      <c r="D23" s="468"/>
      <c r="E23" s="468"/>
      <c r="F23" s="468"/>
      <c r="G23" s="815"/>
    </row>
    <row r="24" spans="1:7" ht="12.75" customHeight="1">
      <c r="A24" s="453"/>
      <c r="B24" s="469" t="s">
        <v>323</v>
      </c>
      <c r="C24" s="470"/>
      <c r="D24" s="470">
        <v>4265</v>
      </c>
      <c r="E24" s="470">
        <v>4265</v>
      </c>
      <c r="F24" s="470">
        <v>4265</v>
      </c>
      <c r="G24" s="455">
        <f t="shared" si="0"/>
        <v>1</v>
      </c>
    </row>
    <row r="25" spans="1:7" ht="12.75">
      <c r="A25" s="453"/>
      <c r="B25" s="471" t="s">
        <v>328</v>
      </c>
      <c r="C25" s="454">
        <v>138414</v>
      </c>
      <c r="D25" s="454">
        <v>139923</v>
      </c>
      <c r="E25" s="454">
        <v>141055</v>
      </c>
      <c r="F25" s="454">
        <v>101877</v>
      </c>
      <c r="G25" s="455">
        <f t="shared" si="0"/>
        <v>0.7222501860976215</v>
      </c>
    </row>
    <row r="26" spans="1:7" ht="13.5" thickBot="1">
      <c r="A26" s="453"/>
      <c r="B26" s="472" t="s">
        <v>329</v>
      </c>
      <c r="C26" s="461">
        <v>7109</v>
      </c>
      <c r="D26" s="461">
        <v>7109</v>
      </c>
      <c r="E26" s="461">
        <v>13401</v>
      </c>
      <c r="F26" s="461">
        <v>9068</v>
      </c>
      <c r="G26" s="817">
        <f t="shared" si="0"/>
        <v>0.6766659204536974</v>
      </c>
    </row>
    <row r="27" spans="1:7" ht="18.75" customHeight="1" thickBot="1">
      <c r="A27" s="453"/>
      <c r="B27" s="473" t="s">
        <v>100</v>
      </c>
      <c r="C27" s="474">
        <f>SUM(C25:C26)</f>
        <v>145523</v>
      </c>
      <c r="D27" s="474">
        <f>SUM(D24:D26)</f>
        <v>151297</v>
      </c>
      <c r="E27" s="474">
        <f>SUM(E24:E26)</f>
        <v>158721</v>
      </c>
      <c r="F27" s="474">
        <f>SUM(F24:F26)</f>
        <v>115210</v>
      </c>
      <c r="G27" s="816">
        <f t="shared" si="0"/>
        <v>0.7258648824037147</v>
      </c>
    </row>
    <row r="28" spans="1:7" ht="15.75" thickBot="1">
      <c r="A28" s="476"/>
      <c r="B28" s="477" t="s">
        <v>118</v>
      </c>
      <c r="C28" s="478">
        <f>SUM(C22+C23+C27)</f>
        <v>153053</v>
      </c>
      <c r="D28" s="478">
        <f>SUM(D22+D23+D27)</f>
        <v>158827</v>
      </c>
      <c r="E28" s="478">
        <f>SUM(E22+E23+E27)</f>
        <v>166251</v>
      </c>
      <c r="F28" s="478">
        <f>SUM(F22+F23+F27)</f>
        <v>123384</v>
      </c>
      <c r="G28" s="816">
        <f t="shared" si="0"/>
        <v>0.7421549344064096</v>
      </c>
    </row>
    <row r="29" spans="1:7" ht="12.75">
      <c r="A29" s="447"/>
      <c r="B29" s="479" t="s">
        <v>504</v>
      </c>
      <c r="C29" s="454">
        <v>85472</v>
      </c>
      <c r="D29" s="454">
        <v>86586</v>
      </c>
      <c r="E29" s="454">
        <v>86745</v>
      </c>
      <c r="F29" s="783">
        <v>46736</v>
      </c>
      <c r="G29" s="455">
        <f t="shared" si="0"/>
        <v>0.5387745691394317</v>
      </c>
    </row>
    <row r="30" spans="1:7" ht="12.75">
      <c r="A30" s="447"/>
      <c r="B30" s="479" t="s">
        <v>505</v>
      </c>
      <c r="C30" s="454">
        <v>24866</v>
      </c>
      <c r="D30" s="454">
        <v>25166</v>
      </c>
      <c r="E30" s="454">
        <v>25209</v>
      </c>
      <c r="F30" s="783">
        <v>13413</v>
      </c>
      <c r="G30" s="455">
        <f t="shared" si="0"/>
        <v>0.5320718790908009</v>
      </c>
    </row>
    <row r="31" spans="1:7" ht="12.75">
      <c r="A31" s="447"/>
      <c r="B31" s="479" t="s">
        <v>506</v>
      </c>
      <c r="C31" s="454">
        <v>42715</v>
      </c>
      <c r="D31" s="454">
        <v>47075</v>
      </c>
      <c r="E31" s="454">
        <v>53367</v>
      </c>
      <c r="F31" s="783">
        <v>35521</v>
      </c>
      <c r="G31" s="455">
        <f t="shared" si="0"/>
        <v>0.665598590889501</v>
      </c>
    </row>
    <row r="32" spans="1:7" ht="12.75">
      <c r="A32" s="447"/>
      <c r="B32" s="480" t="s">
        <v>508</v>
      </c>
      <c r="C32" s="454"/>
      <c r="D32" s="454"/>
      <c r="E32" s="454"/>
      <c r="F32" s="783"/>
      <c r="G32" s="455"/>
    </row>
    <row r="33" spans="1:7" ht="13.5" thickBot="1">
      <c r="A33" s="447"/>
      <c r="B33" s="481" t="s">
        <v>507</v>
      </c>
      <c r="C33" s="461"/>
      <c r="D33" s="461"/>
      <c r="E33" s="461"/>
      <c r="F33" s="461"/>
      <c r="G33" s="817"/>
    </row>
    <row r="34" spans="1:7" ht="13.5" thickBot="1">
      <c r="A34" s="447"/>
      <c r="B34" s="482" t="s">
        <v>99</v>
      </c>
      <c r="C34" s="463">
        <f>SUM(C29:C33)</f>
        <v>153053</v>
      </c>
      <c r="D34" s="463">
        <f>SUM(D29:D33)</f>
        <v>158827</v>
      </c>
      <c r="E34" s="463">
        <f>SUM(E29:E33)</f>
        <v>165321</v>
      </c>
      <c r="F34" s="463">
        <f>SUM(F29:F33)</f>
        <v>95670</v>
      </c>
      <c r="G34" s="816">
        <f t="shared" si="0"/>
        <v>0.5786923621318526</v>
      </c>
    </row>
    <row r="35" spans="1:7" ht="12.75">
      <c r="A35" s="447"/>
      <c r="B35" s="479" t="s">
        <v>397</v>
      </c>
      <c r="C35" s="454"/>
      <c r="D35" s="454"/>
      <c r="E35" s="454"/>
      <c r="F35" s="454"/>
      <c r="G35" s="455"/>
    </row>
    <row r="36" spans="1:7" ht="12.75">
      <c r="A36" s="447"/>
      <c r="B36" s="479" t="s">
        <v>398</v>
      </c>
      <c r="C36" s="454"/>
      <c r="D36" s="454"/>
      <c r="E36" s="454">
        <v>930</v>
      </c>
      <c r="F36" s="454"/>
      <c r="G36" s="455">
        <f t="shared" si="0"/>
        <v>0</v>
      </c>
    </row>
    <row r="37" spans="1:7" ht="13.5" thickBot="1">
      <c r="A37" s="447"/>
      <c r="B37" s="481" t="s">
        <v>516</v>
      </c>
      <c r="C37" s="461"/>
      <c r="D37" s="461"/>
      <c r="E37" s="461"/>
      <c r="F37" s="461"/>
      <c r="G37" s="817"/>
    </row>
    <row r="38" spans="1:7" ht="13.5" thickBot="1">
      <c r="A38" s="447"/>
      <c r="B38" s="483" t="s">
        <v>106</v>
      </c>
      <c r="C38" s="484"/>
      <c r="D38" s="484"/>
      <c r="E38" s="463">
        <f>SUM(E35:E37)</f>
        <v>930</v>
      </c>
      <c r="F38" s="463">
        <f>SUM(F35:F37)</f>
        <v>0</v>
      </c>
      <c r="G38" s="816">
        <f t="shared" si="0"/>
        <v>0</v>
      </c>
    </row>
    <row r="39" spans="1:7" ht="15.75" thickBot="1">
      <c r="A39" s="444"/>
      <c r="B39" s="486" t="s">
        <v>183</v>
      </c>
      <c r="C39" s="478">
        <f>SUM(C34+C38)</f>
        <v>153053</v>
      </c>
      <c r="D39" s="478">
        <f>SUM(D34+D38)</f>
        <v>158827</v>
      </c>
      <c r="E39" s="478">
        <f>SUM(E34+E38)</f>
        <v>166251</v>
      </c>
      <c r="F39" s="478">
        <f>SUM(F34+F38)</f>
        <v>95670</v>
      </c>
      <c r="G39" s="816">
        <f t="shared" si="0"/>
        <v>0.5754551852319685</v>
      </c>
    </row>
    <row r="40" spans="1:7" ht="15">
      <c r="A40" s="294">
        <v>2309</v>
      </c>
      <c r="B40" s="487" t="s">
        <v>517</v>
      </c>
      <c r="C40" s="447"/>
      <c r="D40" s="447"/>
      <c r="E40" s="447"/>
      <c r="F40" s="447"/>
      <c r="G40" s="455"/>
    </row>
    <row r="41" spans="1:7" ht="12.75">
      <c r="A41" s="447"/>
      <c r="B41" s="449" t="s">
        <v>312</v>
      </c>
      <c r="C41" s="447"/>
      <c r="D41" s="447"/>
      <c r="E41" s="447"/>
      <c r="F41" s="447"/>
      <c r="G41" s="455"/>
    </row>
    <row r="42" spans="1:7" ht="13.5" thickBot="1">
      <c r="A42" s="447"/>
      <c r="B42" s="450" t="s">
        <v>313</v>
      </c>
      <c r="C42" s="444"/>
      <c r="D42" s="444"/>
      <c r="E42" s="444"/>
      <c r="F42" s="809">
        <v>998</v>
      </c>
      <c r="G42" s="817"/>
    </row>
    <row r="43" spans="1:7" ht="13.5" thickBot="1">
      <c r="A43" s="447"/>
      <c r="B43" s="452" t="s">
        <v>314</v>
      </c>
      <c r="C43" s="444"/>
      <c r="D43" s="444"/>
      <c r="E43" s="444"/>
      <c r="F43" s="808">
        <f>SUM(F42)</f>
        <v>998</v>
      </c>
      <c r="G43" s="815"/>
    </row>
    <row r="44" spans="1:7" ht="12.75">
      <c r="A44" s="447"/>
      <c r="B44" s="449" t="s">
        <v>315</v>
      </c>
      <c r="C44" s="454"/>
      <c r="D44" s="454"/>
      <c r="E44" s="454"/>
      <c r="F44" s="454"/>
      <c r="G44" s="455"/>
    </row>
    <row r="45" spans="1:7" ht="12.75">
      <c r="A45" s="447"/>
      <c r="B45" s="456" t="s">
        <v>316</v>
      </c>
      <c r="C45" s="457"/>
      <c r="D45" s="457"/>
      <c r="E45" s="457"/>
      <c r="F45" s="457"/>
      <c r="G45" s="455"/>
    </row>
    <row r="46" spans="1:7" ht="12.75">
      <c r="A46" s="447"/>
      <c r="B46" s="456" t="s">
        <v>317</v>
      </c>
      <c r="C46" s="457"/>
      <c r="D46" s="457"/>
      <c r="E46" s="457"/>
      <c r="F46" s="457"/>
      <c r="G46" s="455"/>
    </row>
    <row r="47" spans="1:7" ht="12.75">
      <c r="A47" s="447"/>
      <c r="B47" s="458" t="s">
        <v>318</v>
      </c>
      <c r="C47" s="454"/>
      <c r="D47" s="454"/>
      <c r="E47" s="454"/>
      <c r="F47" s="454"/>
      <c r="G47" s="455"/>
    </row>
    <row r="48" spans="1:7" ht="12.75">
      <c r="A48" s="447"/>
      <c r="B48" s="458" t="s">
        <v>319</v>
      </c>
      <c r="C48" s="454">
        <v>7277</v>
      </c>
      <c r="D48" s="454">
        <v>7277</v>
      </c>
      <c r="E48" s="454">
        <v>7277</v>
      </c>
      <c r="F48" s="783">
        <v>5325</v>
      </c>
      <c r="G48" s="455">
        <f t="shared" si="0"/>
        <v>0.7317575924144565</v>
      </c>
    </row>
    <row r="49" spans="1:7" ht="12.75">
      <c r="A49" s="447"/>
      <c r="B49" s="458" t="s">
        <v>320</v>
      </c>
      <c r="C49" s="454">
        <v>1830</v>
      </c>
      <c r="D49" s="454">
        <v>1830</v>
      </c>
      <c r="E49" s="454">
        <v>1830</v>
      </c>
      <c r="F49" s="783">
        <v>1880</v>
      </c>
      <c r="G49" s="455">
        <f t="shared" si="0"/>
        <v>1.0273224043715847</v>
      </c>
    </row>
    <row r="50" spans="1:7" ht="12.75">
      <c r="A50" s="447"/>
      <c r="B50" s="459" t="s">
        <v>321</v>
      </c>
      <c r="C50" s="454"/>
      <c r="D50" s="454"/>
      <c r="E50" s="454"/>
      <c r="F50" s="783"/>
      <c r="G50" s="455"/>
    </row>
    <row r="51" spans="1:7" ht="13.5" thickBot="1">
      <c r="A51" s="447"/>
      <c r="B51" s="460" t="s">
        <v>322</v>
      </c>
      <c r="C51" s="461">
        <v>500</v>
      </c>
      <c r="D51" s="461">
        <v>500</v>
      </c>
      <c r="E51" s="461">
        <v>500</v>
      </c>
      <c r="F51" s="810">
        <v>472</v>
      </c>
      <c r="G51" s="817">
        <f t="shared" si="0"/>
        <v>0.944</v>
      </c>
    </row>
    <row r="52" spans="1:7" ht="13.5" thickBot="1">
      <c r="A52" s="447"/>
      <c r="B52" s="462" t="s">
        <v>533</v>
      </c>
      <c r="C52" s="463">
        <f>SUM(C44+C47+C48+C49+C51)</f>
        <v>9607</v>
      </c>
      <c r="D52" s="463">
        <f>SUM(D44+D47+D48+D49+D51)</f>
        <v>9607</v>
      </c>
      <c r="E52" s="463">
        <f>SUM(E44+E47+E48+E49+E51)</f>
        <v>9607</v>
      </c>
      <c r="F52" s="463">
        <f>SUM(F44+F47+F48+F49+F51)</f>
        <v>7677</v>
      </c>
      <c r="G52" s="816">
        <f t="shared" si="0"/>
        <v>0.799104819402519</v>
      </c>
    </row>
    <row r="53" spans="1:7" ht="13.5" thickBot="1">
      <c r="A53" s="447"/>
      <c r="B53" s="465" t="s">
        <v>107</v>
      </c>
      <c r="C53" s="466">
        <f>SUM(C52+C43)</f>
        <v>9607</v>
      </c>
      <c r="D53" s="466">
        <f>SUM(D52+D43)</f>
        <v>9607</v>
      </c>
      <c r="E53" s="466">
        <f>SUM(E52+E43)</f>
        <v>9607</v>
      </c>
      <c r="F53" s="466">
        <f>SUM(F52+F43)</f>
        <v>8675</v>
      </c>
      <c r="G53" s="816">
        <f t="shared" si="0"/>
        <v>0.902987405017175</v>
      </c>
    </row>
    <row r="54" spans="1:7" ht="13.5" thickBot="1">
      <c r="A54" s="447"/>
      <c r="B54" s="467" t="s">
        <v>108</v>
      </c>
      <c r="C54" s="468"/>
      <c r="D54" s="468"/>
      <c r="E54" s="468"/>
      <c r="F54" s="468"/>
      <c r="G54" s="815"/>
    </row>
    <row r="55" spans="1:7" ht="12.75">
      <c r="A55" s="447"/>
      <c r="B55" s="469" t="s">
        <v>323</v>
      </c>
      <c r="C55" s="470"/>
      <c r="D55" s="470">
        <v>4671</v>
      </c>
      <c r="E55" s="470">
        <v>4671</v>
      </c>
      <c r="F55" s="784">
        <v>4671</v>
      </c>
      <c r="G55" s="455">
        <f t="shared" si="0"/>
        <v>1</v>
      </c>
    </row>
    <row r="56" spans="1:7" ht="12.75">
      <c r="A56" s="447"/>
      <c r="B56" s="471" t="s">
        <v>328</v>
      </c>
      <c r="C56" s="454">
        <v>154861</v>
      </c>
      <c r="D56" s="454">
        <v>158436</v>
      </c>
      <c r="E56" s="454">
        <v>163614</v>
      </c>
      <c r="F56" s="783">
        <v>115423</v>
      </c>
      <c r="G56" s="455">
        <f t="shared" si="0"/>
        <v>0.7054591905338174</v>
      </c>
    </row>
    <row r="57" spans="1:7" ht="13.5" thickBot="1">
      <c r="A57" s="447"/>
      <c r="B57" s="472" t="s">
        <v>329</v>
      </c>
      <c r="C57" s="461">
        <v>6076</v>
      </c>
      <c r="D57" s="461">
        <v>6076</v>
      </c>
      <c r="E57" s="461">
        <v>9115</v>
      </c>
      <c r="F57" s="810">
        <v>5808</v>
      </c>
      <c r="G57" s="817">
        <f t="shared" si="0"/>
        <v>0.6371914426769062</v>
      </c>
    </row>
    <row r="58" spans="1:7" ht="13.5" thickBot="1">
      <c r="A58" s="447"/>
      <c r="B58" s="473" t="s">
        <v>100</v>
      </c>
      <c r="C58" s="474">
        <f>SUM(C56:C57)</f>
        <v>160937</v>
      </c>
      <c r="D58" s="474">
        <f>SUM(D55:D57)</f>
        <v>169183</v>
      </c>
      <c r="E58" s="474">
        <f>SUM(E55:E57)</f>
        <v>177400</v>
      </c>
      <c r="F58" s="474">
        <f>SUM(F55:F57)</f>
        <v>125902</v>
      </c>
      <c r="G58" s="816">
        <f t="shared" si="0"/>
        <v>0.7097068771138669</v>
      </c>
    </row>
    <row r="59" spans="1:7" ht="15.75" thickBot="1">
      <c r="A59" s="447"/>
      <c r="B59" s="477" t="s">
        <v>118</v>
      </c>
      <c r="C59" s="478">
        <f>SUM(C53+C54+C58)</f>
        <v>170544</v>
      </c>
      <c r="D59" s="478">
        <f>SUM(D53+D54+D58)</f>
        <v>178790</v>
      </c>
      <c r="E59" s="478">
        <f>SUM(E53+E54+E58)</f>
        <v>187007</v>
      </c>
      <c r="F59" s="478">
        <f>SUM(F53+F54+F58)</f>
        <v>134577</v>
      </c>
      <c r="G59" s="816">
        <f t="shared" si="0"/>
        <v>0.719636163352174</v>
      </c>
    </row>
    <row r="60" spans="1:7" ht="12.75">
      <c r="A60" s="447"/>
      <c r="B60" s="479" t="s">
        <v>504</v>
      </c>
      <c r="C60" s="454">
        <v>101731</v>
      </c>
      <c r="D60" s="454">
        <v>104760</v>
      </c>
      <c r="E60" s="454">
        <v>106475</v>
      </c>
      <c r="F60" s="783">
        <v>77138</v>
      </c>
      <c r="G60" s="455">
        <f t="shared" si="0"/>
        <v>0.7244705329889646</v>
      </c>
    </row>
    <row r="61" spans="1:7" ht="12.75">
      <c r="A61" s="447"/>
      <c r="B61" s="479" t="s">
        <v>505</v>
      </c>
      <c r="C61" s="454">
        <v>29366</v>
      </c>
      <c r="D61" s="454">
        <v>30184</v>
      </c>
      <c r="E61" s="454">
        <v>30647</v>
      </c>
      <c r="F61" s="783">
        <v>21423</v>
      </c>
      <c r="G61" s="455">
        <f t="shared" si="0"/>
        <v>0.699024374327014</v>
      </c>
    </row>
    <row r="62" spans="1:7" ht="12.75">
      <c r="A62" s="447"/>
      <c r="B62" s="479" t="s">
        <v>506</v>
      </c>
      <c r="C62" s="454">
        <v>39447</v>
      </c>
      <c r="D62" s="454">
        <v>43846</v>
      </c>
      <c r="E62" s="454">
        <v>46885</v>
      </c>
      <c r="F62" s="783">
        <v>28091</v>
      </c>
      <c r="G62" s="455">
        <f t="shared" si="0"/>
        <v>0.5991468486722833</v>
      </c>
    </row>
    <row r="63" spans="1:7" ht="12.75">
      <c r="A63" s="447"/>
      <c r="B63" s="480" t="s">
        <v>508</v>
      </c>
      <c r="C63" s="454"/>
      <c r="D63" s="454"/>
      <c r="E63" s="454"/>
      <c r="F63" s="454"/>
      <c r="G63" s="455"/>
    </row>
    <row r="64" spans="1:7" ht="13.5" thickBot="1">
      <c r="A64" s="447"/>
      <c r="B64" s="481" t="s">
        <v>507</v>
      </c>
      <c r="C64" s="461"/>
      <c r="D64" s="461"/>
      <c r="E64" s="461"/>
      <c r="F64" s="461"/>
      <c r="G64" s="817"/>
    </row>
    <row r="65" spans="1:7" ht="13.5" thickBot="1">
      <c r="A65" s="447"/>
      <c r="B65" s="482" t="s">
        <v>99</v>
      </c>
      <c r="C65" s="463">
        <f>SUM(C60:C64)</f>
        <v>170544</v>
      </c>
      <c r="D65" s="463">
        <f>SUM(D60:D64)</f>
        <v>178790</v>
      </c>
      <c r="E65" s="463">
        <f>SUM(E60:E64)</f>
        <v>184007</v>
      </c>
      <c r="F65" s="463">
        <f>SUM(F60:F64)</f>
        <v>126652</v>
      </c>
      <c r="G65" s="816">
        <f t="shared" si="0"/>
        <v>0.688299901634177</v>
      </c>
    </row>
    <row r="66" spans="1:7" ht="12.75">
      <c r="A66" s="447"/>
      <c r="B66" s="479" t="s">
        <v>397</v>
      </c>
      <c r="C66" s="454"/>
      <c r="D66" s="454"/>
      <c r="E66" s="454"/>
      <c r="F66" s="454"/>
      <c r="G66" s="455"/>
    </row>
    <row r="67" spans="1:7" ht="12.75">
      <c r="A67" s="447"/>
      <c r="B67" s="479" t="s">
        <v>398</v>
      </c>
      <c r="C67" s="454"/>
      <c r="D67" s="454"/>
      <c r="E67" s="454">
        <v>3000</v>
      </c>
      <c r="F67" s="454"/>
      <c r="G67" s="455">
        <f t="shared" si="0"/>
        <v>0</v>
      </c>
    </row>
    <row r="68" spans="1:7" ht="13.5" thickBot="1">
      <c r="A68" s="447"/>
      <c r="B68" s="481" t="s">
        <v>516</v>
      </c>
      <c r="C68" s="461"/>
      <c r="D68" s="461"/>
      <c r="E68" s="461"/>
      <c r="F68" s="461"/>
      <c r="G68" s="817"/>
    </row>
    <row r="69" spans="1:7" ht="13.5" thickBot="1">
      <c r="A69" s="447"/>
      <c r="B69" s="483" t="s">
        <v>106</v>
      </c>
      <c r="C69" s="484"/>
      <c r="D69" s="484"/>
      <c r="E69" s="463">
        <f>SUM(E66:E68)</f>
        <v>3000</v>
      </c>
      <c r="F69" s="463">
        <f>SUM(F66:F68)</f>
        <v>0</v>
      </c>
      <c r="G69" s="816">
        <f t="shared" si="0"/>
        <v>0</v>
      </c>
    </row>
    <row r="70" spans="1:7" ht="15.75" thickBot="1">
      <c r="A70" s="444"/>
      <c r="B70" s="486" t="s">
        <v>183</v>
      </c>
      <c r="C70" s="478">
        <f>SUM(C65+C69)</f>
        <v>170544</v>
      </c>
      <c r="D70" s="478">
        <f>SUM(D65+D69)</f>
        <v>178790</v>
      </c>
      <c r="E70" s="478">
        <f>SUM(E65+E69)</f>
        <v>187007</v>
      </c>
      <c r="F70" s="478">
        <f>SUM(F65+F69)</f>
        <v>126652</v>
      </c>
      <c r="G70" s="816">
        <f t="shared" si="0"/>
        <v>0.6772580705535087</v>
      </c>
    </row>
    <row r="71" spans="1:7" ht="15">
      <c r="A71" s="294">
        <v>2310</v>
      </c>
      <c r="B71" s="487" t="s">
        <v>518</v>
      </c>
      <c r="C71" s="454"/>
      <c r="D71" s="454"/>
      <c r="E71" s="454"/>
      <c r="F71" s="454"/>
      <c r="G71" s="455"/>
    </row>
    <row r="72" spans="1:7" ht="12.75">
      <c r="A72" s="447"/>
      <c r="B72" s="449" t="s">
        <v>312</v>
      </c>
      <c r="C72" s="447"/>
      <c r="D72" s="447"/>
      <c r="E72" s="447"/>
      <c r="F72" s="447"/>
      <c r="G72" s="455"/>
    </row>
    <row r="73" spans="1:7" ht="13.5" thickBot="1">
      <c r="A73" s="447"/>
      <c r="B73" s="450" t="s">
        <v>313</v>
      </c>
      <c r="C73" s="444"/>
      <c r="D73" s="444"/>
      <c r="E73" s="444"/>
      <c r="F73" s="444"/>
      <c r="G73" s="817"/>
    </row>
    <row r="74" spans="1:7" ht="13.5" thickBot="1">
      <c r="A74" s="447"/>
      <c r="B74" s="452" t="s">
        <v>314</v>
      </c>
      <c r="C74" s="444"/>
      <c r="D74" s="444"/>
      <c r="E74" s="444"/>
      <c r="F74" s="444"/>
      <c r="G74" s="815"/>
    </row>
    <row r="75" spans="1:7" ht="12.75">
      <c r="A75" s="447"/>
      <c r="B75" s="449" t="s">
        <v>315</v>
      </c>
      <c r="C75" s="454"/>
      <c r="D75" s="454"/>
      <c r="E75" s="454"/>
      <c r="F75" s="454"/>
      <c r="G75" s="455"/>
    </row>
    <row r="76" spans="1:7" ht="12.75">
      <c r="A76" s="447"/>
      <c r="B76" s="456" t="s">
        <v>316</v>
      </c>
      <c r="C76" s="457"/>
      <c r="D76" s="457"/>
      <c r="E76" s="457"/>
      <c r="F76" s="457"/>
      <c r="G76" s="455"/>
    </row>
    <row r="77" spans="1:7" ht="12.75">
      <c r="A77" s="447"/>
      <c r="B77" s="456" t="s">
        <v>317</v>
      </c>
      <c r="C77" s="457"/>
      <c r="D77" s="457"/>
      <c r="E77" s="457"/>
      <c r="F77" s="457"/>
      <c r="G77" s="455"/>
    </row>
    <row r="78" spans="1:7" ht="12.75">
      <c r="A78" s="447"/>
      <c r="B78" s="458" t="s">
        <v>318</v>
      </c>
      <c r="C78" s="454"/>
      <c r="D78" s="454"/>
      <c r="E78" s="454"/>
      <c r="F78" s="454"/>
      <c r="G78" s="455"/>
    </row>
    <row r="79" spans="1:7" ht="12.75">
      <c r="A79" s="447"/>
      <c r="B79" s="458" t="s">
        <v>319</v>
      </c>
      <c r="C79" s="454">
        <v>4551</v>
      </c>
      <c r="D79" s="454">
        <v>4551</v>
      </c>
      <c r="E79" s="454">
        <v>4551</v>
      </c>
      <c r="F79" s="783">
        <v>3345</v>
      </c>
      <c r="G79" s="455">
        <f aca="true" t="shared" si="1" ref="G79:G132">SUM(F79/E79)</f>
        <v>0.7350032959789057</v>
      </c>
    </row>
    <row r="80" spans="1:7" ht="12.75">
      <c r="A80" s="447"/>
      <c r="B80" s="458" t="s">
        <v>320</v>
      </c>
      <c r="C80" s="454">
        <v>1121</v>
      </c>
      <c r="D80" s="454">
        <v>1121</v>
      </c>
      <c r="E80" s="454">
        <v>1121</v>
      </c>
      <c r="F80" s="783">
        <v>476</v>
      </c>
      <c r="G80" s="455">
        <f t="shared" si="1"/>
        <v>0.42462087421944694</v>
      </c>
    </row>
    <row r="81" spans="1:7" ht="12.75">
      <c r="A81" s="447"/>
      <c r="B81" s="459" t="s">
        <v>321</v>
      </c>
      <c r="C81" s="454"/>
      <c r="D81" s="454"/>
      <c r="E81" s="454"/>
      <c r="F81" s="783"/>
      <c r="G81" s="455"/>
    </row>
    <row r="82" spans="1:7" ht="13.5" thickBot="1">
      <c r="A82" s="447"/>
      <c r="B82" s="460" t="s">
        <v>322</v>
      </c>
      <c r="C82" s="461">
        <v>300</v>
      </c>
      <c r="D82" s="461">
        <v>300</v>
      </c>
      <c r="E82" s="461">
        <v>300</v>
      </c>
      <c r="F82" s="810">
        <v>439</v>
      </c>
      <c r="G82" s="817">
        <f t="shared" si="1"/>
        <v>1.4633333333333334</v>
      </c>
    </row>
    <row r="83" spans="1:7" ht="13.5" thickBot="1">
      <c r="A83" s="447"/>
      <c r="B83" s="462" t="s">
        <v>533</v>
      </c>
      <c r="C83" s="463">
        <f>SUM(C75+C78+C79+C80+C82)</f>
        <v>5972</v>
      </c>
      <c r="D83" s="463">
        <f>SUM(D75+D78+D79+D80+D82)</f>
        <v>5972</v>
      </c>
      <c r="E83" s="463">
        <f>SUM(E75+E78+E79+E80+E82)</f>
        <v>5972</v>
      </c>
      <c r="F83" s="463">
        <f>SUM(F75+F78+F79+F80+F82)</f>
        <v>4260</v>
      </c>
      <c r="G83" s="816">
        <f t="shared" si="1"/>
        <v>0.7133288680509042</v>
      </c>
    </row>
    <row r="84" spans="1:7" ht="13.5" thickBot="1">
      <c r="A84" s="447"/>
      <c r="B84" s="465" t="s">
        <v>107</v>
      </c>
      <c r="C84" s="466">
        <f>SUM(C83+C74)</f>
        <v>5972</v>
      </c>
      <c r="D84" s="466">
        <f>SUM(D83+D74)</f>
        <v>5972</v>
      </c>
      <c r="E84" s="466">
        <f>SUM(E83+E74)</f>
        <v>5972</v>
      </c>
      <c r="F84" s="466">
        <f>SUM(F83+F74)</f>
        <v>4260</v>
      </c>
      <c r="G84" s="816">
        <f t="shared" si="1"/>
        <v>0.7133288680509042</v>
      </c>
    </row>
    <row r="85" spans="1:7" ht="13.5" thickBot="1">
      <c r="A85" s="447"/>
      <c r="B85" s="467" t="s">
        <v>108</v>
      </c>
      <c r="C85" s="468"/>
      <c r="D85" s="468"/>
      <c r="E85" s="468"/>
      <c r="F85" s="468"/>
      <c r="G85" s="815"/>
    </row>
    <row r="86" spans="1:7" ht="12.75">
      <c r="A86" s="447"/>
      <c r="B86" s="469" t="s">
        <v>323</v>
      </c>
      <c r="C86" s="470"/>
      <c r="D86" s="470">
        <v>903</v>
      </c>
      <c r="E86" s="470">
        <v>903</v>
      </c>
      <c r="F86" s="784">
        <v>903</v>
      </c>
      <c r="G86" s="455">
        <f t="shared" si="1"/>
        <v>1</v>
      </c>
    </row>
    <row r="87" spans="1:7" ht="12.75">
      <c r="A87" s="447"/>
      <c r="B87" s="471" t="s">
        <v>328</v>
      </c>
      <c r="C87" s="454">
        <v>81085</v>
      </c>
      <c r="D87" s="454">
        <v>82101</v>
      </c>
      <c r="E87" s="454">
        <v>82703</v>
      </c>
      <c r="F87" s="783">
        <v>52029</v>
      </c>
      <c r="G87" s="455">
        <f t="shared" si="1"/>
        <v>0.6291065620352345</v>
      </c>
    </row>
    <row r="88" spans="1:7" ht="13.5" thickBot="1">
      <c r="A88" s="447"/>
      <c r="B88" s="472" t="s">
        <v>329</v>
      </c>
      <c r="C88" s="461">
        <v>3281</v>
      </c>
      <c r="D88" s="461">
        <v>3281</v>
      </c>
      <c r="E88" s="461">
        <v>4805</v>
      </c>
      <c r="F88" s="810">
        <v>1826</v>
      </c>
      <c r="G88" s="817">
        <f t="shared" si="1"/>
        <v>0.38002081165452656</v>
      </c>
    </row>
    <row r="89" spans="1:7" ht="13.5" thickBot="1">
      <c r="A89" s="447"/>
      <c r="B89" s="473" t="s">
        <v>100</v>
      </c>
      <c r="C89" s="474">
        <f>SUM(C87:C88)</f>
        <v>84366</v>
      </c>
      <c r="D89" s="474">
        <f>SUM(D86:D88)</f>
        <v>86285</v>
      </c>
      <c r="E89" s="474">
        <f>SUM(E86:E88)</f>
        <v>88411</v>
      </c>
      <c r="F89" s="474">
        <f>SUM(F86:F88)</f>
        <v>54758</v>
      </c>
      <c r="G89" s="816">
        <f t="shared" si="1"/>
        <v>0.6193573197905238</v>
      </c>
    </row>
    <row r="90" spans="1:7" ht="15.75" thickBot="1">
      <c r="A90" s="447"/>
      <c r="B90" s="477" t="s">
        <v>118</v>
      </c>
      <c r="C90" s="478">
        <f>SUM(C84+C85+C89)</f>
        <v>90338</v>
      </c>
      <c r="D90" s="478">
        <f>SUM(D84+D85+D89)</f>
        <v>92257</v>
      </c>
      <c r="E90" s="478">
        <f>SUM(E84+E85+E89)</f>
        <v>94383</v>
      </c>
      <c r="F90" s="478">
        <f>SUM(F84+F85+F89)</f>
        <v>59018</v>
      </c>
      <c r="G90" s="816">
        <f t="shared" si="1"/>
        <v>0.6253032855493045</v>
      </c>
    </row>
    <row r="91" spans="1:7" ht="12.75">
      <c r="A91" s="447"/>
      <c r="B91" s="479" t="s">
        <v>504</v>
      </c>
      <c r="C91" s="454">
        <v>53753</v>
      </c>
      <c r="D91" s="454">
        <v>54812</v>
      </c>
      <c r="E91" s="454">
        <v>54837</v>
      </c>
      <c r="F91" s="783">
        <v>35743</v>
      </c>
      <c r="G91" s="455">
        <f t="shared" si="1"/>
        <v>0.6518044386089684</v>
      </c>
    </row>
    <row r="92" spans="1:7" ht="12.75">
      <c r="A92" s="447"/>
      <c r="B92" s="479" t="s">
        <v>505</v>
      </c>
      <c r="C92" s="454">
        <v>15160</v>
      </c>
      <c r="D92" s="454">
        <v>15540</v>
      </c>
      <c r="E92" s="454">
        <v>15547</v>
      </c>
      <c r="F92" s="783">
        <v>9765</v>
      </c>
      <c r="G92" s="455">
        <f t="shared" si="1"/>
        <v>0.6280954524988743</v>
      </c>
    </row>
    <row r="93" spans="1:7" ht="12.75">
      <c r="A93" s="447"/>
      <c r="B93" s="479" t="s">
        <v>506</v>
      </c>
      <c r="C93" s="454">
        <v>21425</v>
      </c>
      <c r="D93" s="454">
        <v>21905</v>
      </c>
      <c r="E93" s="454">
        <v>23429</v>
      </c>
      <c r="F93" s="783">
        <v>12544</v>
      </c>
      <c r="G93" s="455">
        <f t="shared" si="1"/>
        <v>0.535404840155363</v>
      </c>
    </row>
    <row r="94" spans="1:7" ht="12.75">
      <c r="A94" s="447"/>
      <c r="B94" s="480" t="s">
        <v>508</v>
      </c>
      <c r="C94" s="454"/>
      <c r="D94" s="454"/>
      <c r="E94" s="454"/>
      <c r="F94" s="783"/>
      <c r="G94" s="455"/>
    </row>
    <row r="95" spans="1:7" ht="13.5" thickBot="1">
      <c r="A95" s="447"/>
      <c r="B95" s="481" t="s">
        <v>507</v>
      </c>
      <c r="C95" s="461"/>
      <c r="D95" s="461"/>
      <c r="E95" s="461"/>
      <c r="F95" s="810"/>
      <c r="G95" s="817"/>
    </row>
    <row r="96" spans="1:7" ht="13.5" thickBot="1">
      <c r="A96" s="447"/>
      <c r="B96" s="482" t="s">
        <v>99</v>
      </c>
      <c r="C96" s="463">
        <f>SUM(C91:C95)</f>
        <v>90338</v>
      </c>
      <c r="D96" s="463">
        <f>SUM(D91:D95)</f>
        <v>92257</v>
      </c>
      <c r="E96" s="463">
        <f>SUM(E91:E95)</f>
        <v>93813</v>
      </c>
      <c r="F96" s="463">
        <f>SUM(F91:F95)</f>
        <v>58052</v>
      </c>
      <c r="G96" s="816">
        <f t="shared" si="1"/>
        <v>0.6188054960399945</v>
      </c>
    </row>
    <row r="97" spans="1:7" ht="12.75">
      <c r="A97" s="447"/>
      <c r="B97" s="479" t="s">
        <v>397</v>
      </c>
      <c r="C97" s="454"/>
      <c r="D97" s="454"/>
      <c r="E97" s="454"/>
      <c r="F97" s="454"/>
      <c r="G97" s="455"/>
    </row>
    <row r="98" spans="1:7" ht="12.75">
      <c r="A98" s="447"/>
      <c r="B98" s="479" t="s">
        <v>398</v>
      </c>
      <c r="C98" s="454"/>
      <c r="D98" s="454"/>
      <c r="E98" s="454">
        <v>570</v>
      </c>
      <c r="F98" s="454"/>
      <c r="G98" s="455">
        <f t="shared" si="1"/>
        <v>0</v>
      </c>
    </row>
    <row r="99" spans="1:7" ht="13.5" thickBot="1">
      <c r="A99" s="447"/>
      <c r="B99" s="481" t="s">
        <v>516</v>
      </c>
      <c r="C99" s="461"/>
      <c r="D99" s="461"/>
      <c r="E99" s="461"/>
      <c r="F99" s="461"/>
      <c r="G99" s="817"/>
    </row>
    <row r="100" spans="1:7" ht="13.5" thickBot="1">
      <c r="A100" s="447"/>
      <c r="B100" s="483" t="s">
        <v>106</v>
      </c>
      <c r="C100" s="484"/>
      <c r="D100" s="484"/>
      <c r="E100" s="463">
        <f>SUM(E97:E99)</f>
        <v>570</v>
      </c>
      <c r="F100" s="463">
        <f>SUM(F97:F99)</f>
        <v>0</v>
      </c>
      <c r="G100" s="816">
        <f t="shared" si="1"/>
        <v>0</v>
      </c>
    </row>
    <row r="101" spans="1:7" ht="15.75" thickBot="1">
      <c r="A101" s="444"/>
      <c r="B101" s="486" t="s">
        <v>183</v>
      </c>
      <c r="C101" s="478">
        <f>SUM(C96+C100)</f>
        <v>90338</v>
      </c>
      <c r="D101" s="478">
        <f>SUM(D96+D100)</f>
        <v>92257</v>
      </c>
      <c r="E101" s="478">
        <f>SUM(E96+E100)</f>
        <v>94383</v>
      </c>
      <c r="F101" s="478">
        <f>SUM(F96+F100)</f>
        <v>58052</v>
      </c>
      <c r="G101" s="816">
        <f t="shared" si="1"/>
        <v>0.6150683915535636</v>
      </c>
    </row>
    <row r="102" spans="1:7" ht="15">
      <c r="A102" s="295">
        <v>2315</v>
      </c>
      <c r="B102" s="298" t="s">
        <v>330</v>
      </c>
      <c r="C102" s="454"/>
      <c r="D102" s="454"/>
      <c r="E102" s="454"/>
      <c r="F102" s="454"/>
      <c r="G102" s="455"/>
    </row>
    <row r="103" spans="1:7" ht="12.75">
      <c r="A103" s="447"/>
      <c r="B103" s="449" t="s">
        <v>312</v>
      </c>
      <c r="C103" s="447"/>
      <c r="D103" s="447"/>
      <c r="E103" s="447"/>
      <c r="F103" s="447"/>
      <c r="G103" s="455"/>
    </row>
    <row r="104" spans="1:7" ht="13.5" thickBot="1">
      <c r="A104" s="447"/>
      <c r="B104" s="450" t="s">
        <v>313</v>
      </c>
      <c r="C104" s="444"/>
      <c r="D104" s="444"/>
      <c r="E104" s="444"/>
      <c r="F104" s="811">
        <v>795</v>
      </c>
      <c r="G104" s="817"/>
    </row>
    <row r="105" spans="1:7" ht="13.5" thickBot="1">
      <c r="A105" s="447"/>
      <c r="B105" s="452" t="s">
        <v>314</v>
      </c>
      <c r="C105" s="444"/>
      <c r="D105" s="444"/>
      <c r="E105" s="444"/>
      <c r="F105" s="807">
        <f>SUM(F104)</f>
        <v>795</v>
      </c>
      <c r="G105" s="816"/>
    </row>
    <row r="106" spans="1:7" ht="12.75">
      <c r="A106" s="447"/>
      <c r="B106" s="449" t="s">
        <v>315</v>
      </c>
      <c r="C106" s="454"/>
      <c r="D106" s="454"/>
      <c r="E106" s="454"/>
      <c r="F106" s="454"/>
      <c r="G106" s="455"/>
    </row>
    <row r="107" spans="1:7" ht="12.75">
      <c r="A107" s="447"/>
      <c r="B107" s="456" t="s">
        <v>316</v>
      </c>
      <c r="C107" s="457"/>
      <c r="D107" s="457"/>
      <c r="E107" s="457"/>
      <c r="F107" s="457"/>
      <c r="G107" s="455"/>
    </row>
    <row r="108" spans="1:7" ht="12.75">
      <c r="A108" s="447"/>
      <c r="B108" s="456" t="s">
        <v>317</v>
      </c>
      <c r="C108" s="457"/>
      <c r="D108" s="457"/>
      <c r="E108" s="457"/>
      <c r="F108" s="457"/>
      <c r="G108" s="455"/>
    </row>
    <row r="109" spans="1:7" ht="12.75">
      <c r="A109" s="447"/>
      <c r="B109" s="458" t="s">
        <v>318</v>
      </c>
      <c r="C109" s="454"/>
      <c r="D109" s="454"/>
      <c r="E109" s="454"/>
      <c r="F109" s="454"/>
      <c r="G109" s="455"/>
    </row>
    <row r="110" spans="1:7" ht="12.75">
      <c r="A110" s="447"/>
      <c r="B110" s="458" t="s">
        <v>319</v>
      </c>
      <c r="C110" s="454">
        <v>12882</v>
      </c>
      <c r="D110" s="454">
        <v>12882</v>
      </c>
      <c r="E110" s="454">
        <v>12882</v>
      </c>
      <c r="F110" s="783">
        <v>8542</v>
      </c>
      <c r="G110" s="455">
        <f t="shared" si="1"/>
        <v>0.6630957925787921</v>
      </c>
    </row>
    <row r="111" spans="1:7" ht="12.75">
      <c r="A111" s="447"/>
      <c r="B111" s="458" t="s">
        <v>320</v>
      </c>
      <c r="C111" s="454">
        <v>3343</v>
      </c>
      <c r="D111" s="454">
        <v>3343</v>
      </c>
      <c r="E111" s="454">
        <v>3343</v>
      </c>
      <c r="F111" s="783">
        <v>3387</v>
      </c>
      <c r="G111" s="455">
        <f t="shared" si="1"/>
        <v>1.0131618306909962</v>
      </c>
    </row>
    <row r="112" spans="1:7" ht="12.75">
      <c r="A112" s="447"/>
      <c r="B112" s="459" t="s">
        <v>321</v>
      </c>
      <c r="C112" s="454"/>
      <c r="D112" s="454"/>
      <c r="E112" s="454"/>
      <c r="F112" s="783"/>
      <c r="G112" s="455"/>
    </row>
    <row r="113" spans="1:7" ht="13.5" thickBot="1">
      <c r="A113" s="447"/>
      <c r="B113" s="460" t="s">
        <v>322</v>
      </c>
      <c r="C113" s="461">
        <v>1000</v>
      </c>
      <c r="D113" s="461">
        <v>1000</v>
      </c>
      <c r="E113" s="461">
        <v>1000</v>
      </c>
      <c r="F113" s="810">
        <v>1272</v>
      </c>
      <c r="G113" s="817">
        <f t="shared" si="1"/>
        <v>1.272</v>
      </c>
    </row>
    <row r="114" spans="1:7" ht="13.5" thickBot="1">
      <c r="A114" s="447"/>
      <c r="B114" s="462" t="s">
        <v>533</v>
      </c>
      <c r="C114" s="463">
        <f>SUM(C106+C109+C110+C111+C113)</f>
        <v>17225</v>
      </c>
      <c r="D114" s="463">
        <f>SUM(D106+D109+D110+D111+D113)</f>
        <v>17225</v>
      </c>
      <c r="E114" s="463">
        <f>SUM(E106+E109+E110+E111+E113)</f>
        <v>17225</v>
      </c>
      <c r="F114" s="463">
        <f>SUM(F106+F109+F110+F111+F113)</f>
        <v>13201</v>
      </c>
      <c r="G114" s="816">
        <f t="shared" si="1"/>
        <v>0.7663860667634252</v>
      </c>
    </row>
    <row r="115" spans="1:7" ht="13.5" thickBot="1">
      <c r="A115" s="447"/>
      <c r="B115" s="465" t="s">
        <v>107</v>
      </c>
      <c r="C115" s="466">
        <f>SUM(C114+C105)</f>
        <v>17225</v>
      </c>
      <c r="D115" s="466">
        <f>SUM(D114+D105)</f>
        <v>17225</v>
      </c>
      <c r="E115" s="466">
        <f>SUM(E114+E105)</f>
        <v>17225</v>
      </c>
      <c r="F115" s="466">
        <f>SUM(F114+F105)</f>
        <v>13996</v>
      </c>
      <c r="G115" s="816">
        <f t="shared" si="1"/>
        <v>0.8125399129172715</v>
      </c>
    </row>
    <row r="116" spans="1:7" ht="13.5" thickBot="1">
      <c r="A116" s="447"/>
      <c r="B116" s="467" t="s">
        <v>108</v>
      </c>
      <c r="C116" s="468"/>
      <c r="D116" s="468"/>
      <c r="E116" s="468"/>
      <c r="F116" s="468"/>
      <c r="G116" s="815"/>
    </row>
    <row r="117" spans="1:7" ht="12.75">
      <c r="A117" s="447"/>
      <c r="B117" s="469" t="s">
        <v>323</v>
      </c>
      <c r="C117" s="470"/>
      <c r="D117" s="470">
        <v>3378</v>
      </c>
      <c r="E117" s="470">
        <v>3378</v>
      </c>
      <c r="F117" s="784">
        <v>3378</v>
      </c>
      <c r="G117" s="455">
        <f t="shared" si="1"/>
        <v>1</v>
      </c>
    </row>
    <row r="118" spans="1:7" ht="12.75">
      <c r="A118" s="447"/>
      <c r="B118" s="471" t="s">
        <v>328</v>
      </c>
      <c r="C118" s="454">
        <v>260792</v>
      </c>
      <c r="D118" s="454">
        <v>264413</v>
      </c>
      <c r="E118" s="454">
        <v>269027</v>
      </c>
      <c r="F118" s="783">
        <v>180960</v>
      </c>
      <c r="G118" s="455">
        <f t="shared" si="1"/>
        <v>0.672646239968479</v>
      </c>
    </row>
    <row r="119" spans="1:7" ht="13.5" thickBot="1">
      <c r="A119" s="447"/>
      <c r="B119" s="472" t="s">
        <v>329</v>
      </c>
      <c r="C119" s="461">
        <v>12418</v>
      </c>
      <c r="D119" s="461">
        <v>12418</v>
      </c>
      <c r="E119" s="461">
        <v>18352</v>
      </c>
      <c r="F119" s="810">
        <v>9558</v>
      </c>
      <c r="G119" s="817">
        <f t="shared" si="1"/>
        <v>0.5208151700087184</v>
      </c>
    </row>
    <row r="120" spans="1:7" ht="13.5" thickBot="1">
      <c r="A120" s="447"/>
      <c r="B120" s="473" t="s">
        <v>100</v>
      </c>
      <c r="C120" s="474">
        <f>SUM(C118:C119)</f>
        <v>273210</v>
      </c>
      <c r="D120" s="474">
        <f>SUM(D117:D119)</f>
        <v>280209</v>
      </c>
      <c r="E120" s="474">
        <f>SUM(E117:E119)</f>
        <v>290757</v>
      </c>
      <c r="F120" s="474">
        <f>SUM(F117:F119)</f>
        <v>193896</v>
      </c>
      <c r="G120" s="816">
        <f t="shared" si="1"/>
        <v>0.666866145956933</v>
      </c>
    </row>
    <row r="121" spans="1:7" ht="15.75" thickBot="1">
      <c r="A121" s="447"/>
      <c r="B121" s="477" t="s">
        <v>118</v>
      </c>
      <c r="C121" s="478">
        <f>SUM(C115+C116+C120)</f>
        <v>290435</v>
      </c>
      <c r="D121" s="478">
        <f>SUM(D115+D116+D120)</f>
        <v>297434</v>
      </c>
      <c r="E121" s="478">
        <f>SUM(E115+E116+E120)</f>
        <v>307982</v>
      </c>
      <c r="F121" s="478">
        <f>SUM(F115+F116+F120)</f>
        <v>207892</v>
      </c>
      <c r="G121" s="816">
        <f t="shared" si="1"/>
        <v>0.6750134748134631</v>
      </c>
    </row>
    <row r="122" spans="1:7" ht="12.75">
      <c r="A122" s="447"/>
      <c r="B122" s="479" t="s">
        <v>504</v>
      </c>
      <c r="C122" s="454">
        <v>159154</v>
      </c>
      <c r="D122" s="454">
        <v>161777</v>
      </c>
      <c r="E122" s="454">
        <v>162103</v>
      </c>
      <c r="F122" s="783">
        <v>112019</v>
      </c>
      <c r="G122" s="455">
        <f t="shared" si="1"/>
        <v>0.6910359462810682</v>
      </c>
    </row>
    <row r="123" spans="1:7" ht="12.75">
      <c r="A123" s="447"/>
      <c r="B123" s="479" t="s">
        <v>505</v>
      </c>
      <c r="C123" s="454">
        <v>45853</v>
      </c>
      <c r="D123" s="454">
        <v>46561</v>
      </c>
      <c r="E123" s="454">
        <v>46649</v>
      </c>
      <c r="F123" s="783">
        <v>31223</v>
      </c>
      <c r="G123" s="455">
        <f t="shared" si="1"/>
        <v>0.6693176702608845</v>
      </c>
    </row>
    <row r="124" spans="1:7" ht="12.75">
      <c r="A124" s="447"/>
      <c r="B124" s="479" t="s">
        <v>506</v>
      </c>
      <c r="C124" s="454">
        <v>85428</v>
      </c>
      <c r="D124" s="454">
        <v>89096</v>
      </c>
      <c r="E124" s="454">
        <v>95030</v>
      </c>
      <c r="F124" s="783">
        <v>52651</v>
      </c>
      <c r="G124" s="455">
        <f t="shared" si="1"/>
        <v>0.5540460907081974</v>
      </c>
    </row>
    <row r="125" spans="1:7" ht="12.75">
      <c r="A125" s="447"/>
      <c r="B125" s="480" t="s">
        <v>508</v>
      </c>
      <c r="C125" s="454"/>
      <c r="D125" s="454"/>
      <c r="E125" s="454"/>
      <c r="F125" s="783"/>
      <c r="G125" s="455"/>
    </row>
    <row r="126" spans="1:7" ht="13.5" thickBot="1">
      <c r="A126" s="447"/>
      <c r="B126" s="481" t="s">
        <v>507</v>
      </c>
      <c r="C126" s="461"/>
      <c r="D126" s="461"/>
      <c r="E126" s="461"/>
      <c r="F126" s="810"/>
      <c r="G126" s="817"/>
    </row>
    <row r="127" spans="1:7" ht="13.5" thickBot="1">
      <c r="A127" s="447"/>
      <c r="B127" s="482" t="s">
        <v>99</v>
      </c>
      <c r="C127" s="463">
        <f>SUM(C122:C126)</f>
        <v>290435</v>
      </c>
      <c r="D127" s="463">
        <f>SUM(D122:D126)</f>
        <v>297434</v>
      </c>
      <c r="E127" s="463">
        <f>SUM(E122:E126)</f>
        <v>303782</v>
      </c>
      <c r="F127" s="463">
        <f>SUM(F122:F126)</f>
        <v>195893</v>
      </c>
      <c r="G127" s="814">
        <f t="shared" si="1"/>
        <v>0.6448472918079412</v>
      </c>
    </row>
    <row r="128" spans="1:7" ht="12.75">
      <c r="A128" s="447"/>
      <c r="B128" s="479" t="s">
        <v>397</v>
      </c>
      <c r="C128" s="454"/>
      <c r="D128" s="454"/>
      <c r="E128" s="454"/>
      <c r="F128" s="454"/>
      <c r="G128" s="455"/>
    </row>
    <row r="129" spans="1:7" ht="12.75">
      <c r="A129" s="447"/>
      <c r="B129" s="479" t="s">
        <v>398</v>
      </c>
      <c r="C129" s="454"/>
      <c r="D129" s="454"/>
      <c r="E129" s="454">
        <v>4200</v>
      </c>
      <c r="F129" s="454"/>
      <c r="G129" s="455">
        <f t="shared" si="1"/>
        <v>0</v>
      </c>
    </row>
    <row r="130" spans="1:7" ht="13.5" thickBot="1">
      <c r="A130" s="447"/>
      <c r="B130" s="481" t="s">
        <v>516</v>
      </c>
      <c r="C130" s="461"/>
      <c r="D130" s="461"/>
      <c r="E130" s="461"/>
      <c r="F130" s="461"/>
      <c r="G130" s="817"/>
    </row>
    <row r="131" spans="1:7" ht="13.5" thickBot="1">
      <c r="A131" s="447"/>
      <c r="B131" s="483" t="s">
        <v>106</v>
      </c>
      <c r="C131" s="484"/>
      <c r="D131" s="484"/>
      <c r="E131" s="463">
        <f>SUM(E128:E130)</f>
        <v>4200</v>
      </c>
      <c r="F131" s="463">
        <f>SUM(F128:F130)</f>
        <v>0</v>
      </c>
      <c r="G131" s="816">
        <f t="shared" si="1"/>
        <v>0</v>
      </c>
    </row>
    <row r="132" spans="1:7" ht="15.75" thickBot="1">
      <c r="A132" s="444"/>
      <c r="B132" s="486" t="s">
        <v>183</v>
      </c>
      <c r="C132" s="478">
        <f>SUM(C127+C131)</f>
        <v>290435</v>
      </c>
      <c r="D132" s="478">
        <f>SUM(D127+D131)</f>
        <v>297434</v>
      </c>
      <c r="E132" s="478">
        <f>SUM(E127+E131)</f>
        <v>307982</v>
      </c>
      <c r="F132" s="478">
        <f>SUM(F127+F131)</f>
        <v>195893</v>
      </c>
      <c r="G132" s="816">
        <f t="shared" si="1"/>
        <v>0.636053405718516</v>
      </c>
    </row>
    <row r="133" spans="1:7" ht="15">
      <c r="A133" s="295">
        <v>2325</v>
      </c>
      <c r="B133" s="488" t="s">
        <v>519</v>
      </c>
      <c r="C133" s="454"/>
      <c r="D133" s="454"/>
      <c r="E133" s="454"/>
      <c r="F133" s="454"/>
      <c r="G133" s="455"/>
    </row>
    <row r="134" spans="1:7" ht="12.75">
      <c r="A134" s="447"/>
      <c r="B134" s="449" t="s">
        <v>312</v>
      </c>
      <c r="C134" s="447"/>
      <c r="D134" s="447"/>
      <c r="E134" s="447"/>
      <c r="F134" s="447"/>
      <c r="G134" s="455"/>
    </row>
    <row r="135" spans="1:7" ht="13.5" thickBot="1">
      <c r="A135" s="447"/>
      <c r="B135" s="450" t="s">
        <v>313</v>
      </c>
      <c r="C135" s="444"/>
      <c r="D135" s="444"/>
      <c r="E135" s="444"/>
      <c r="F135" s="444"/>
      <c r="G135" s="817"/>
    </row>
    <row r="136" spans="1:7" ht="13.5" thickBot="1">
      <c r="A136" s="447"/>
      <c r="B136" s="452" t="s">
        <v>314</v>
      </c>
      <c r="C136" s="444"/>
      <c r="D136" s="444"/>
      <c r="E136" s="444"/>
      <c r="F136" s="444"/>
      <c r="G136" s="815"/>
    </row>
    <row r="137" spans="1:7" ht="12.75">
      <c r="A137" s="447"/>
      <c r="B137" s="449" t="s">
        <v>315</v>
      </c>
      <c r="C137" s="454">
        <v>400</v>
      </c>
      <c r="D137" s="454">
        <v>400</v>
      </c>
      <c r="E137" s="783">
        <v>400</v>
      </c>
      <c r="F137" s="783">
        <v>77</v>
      </c>
      <c r="G137" s="455">
        <f aca="true" t="shared" si="2" ref="G137:G193">SUM(F137/E137)</f>
        <v>0.1925</v>
      </c>
    </row>
    <row r="138" spans="1:7" ht="12.75">
      <c r="A138" s="447"/>
      <c r="B138" s="456" t="s">
        <v>316</v>
      </c>
      <c r="C138" s="457">
        <v>400</v>
      </c>
      <c r="D138" s="457">
        <v>400</v>
      </c>
      <c r="E138" s="457">
        <v>400</v>
      </c>
      <c r="F138" s="812">
        <v>77</v>
      </c>
      <c r="G138" s="455">
        <f t="shared" si="2"/>
        <v>0.1925</v>
      </c>
    </row>
    <row r="139" spans="1:7" ht="12.75">
      <c r="A139" s="447"/>
      <c r="B139" s="456" t="s">
        <v>317</v>
      </c>
      <c r="C139" s="457"/>
      <c r="D139" s="457"/>
      <c r="E139" s="457"/>
      <c r="F139" s="812"/>
      <c r="G139" s="455"/>
    </row>
    <row r="140" spans="1:7" ht="12.75">
      <c r="A140" s="447"/>
      <c r="B140" s="458" t="s">
        <v>318</v>
      </c>
      <c r="C140" s="454"/>
      <c r="D140" s="454"/>
      <c r="E140" s="454"/>
      <c r="F140" s="783"/>
      <c r="G140" s="455"/>
    </row>
    <row r="141" spans="1:7" ht="12.75">
      <c r="A141" s="447"/>
      <c r="B141" s="458" t="s">
        <v>319</v>
      </c>
      <c r="C141" s="454">
        <v>4056</v>
      </c>
      <c r="D141" s="454">
        <v>4056</v>
      </c>
      <c r="E141" s="454">
        <v>4056</v>
      </c>
      <c r="F141" s="783">
        <v>6683</v>
      </c>
      <c r="G141" s="455">
        <f t="shared" si="2"/>
        <v>1.6476824457593688</v>
      </c>
    </row>
    <row r="142" spans="1:7" ht="12.75">
      <c r="A142" s="447"/>
      <c r="B142" s="458" t="s">
        <v>320</v>
      </c>
      <c r="C142" s="454">
        <v>1095</v>
      </c>
      <c r="D142" s="454">
        <v>1095</v>
      </c>
      <c r="E142" s="454">
        <v>1095</v>
      </c>
      <c r="F142" s="783">
        <v>1575</v>
      </c>
      <c r="G142" s="455">
        <f t="shared" si="2"/>
        <v>1.4383561643835616</v>
      </c>
    </row>
    <row r="143" spans="1:7" ht="12.75">
      <c r="A143" s="447"/>
      <c r="B143" s="459" t="s">
        <v>321</v>
      </c>
      <c r="C143" s="454"/>
      <c r="D143" s="454"/>
      <c r="E143" s="454"/>
      <c r="F143" s="783"/>
      <c r="G143" s="455"/>
    </row>
    <row r="144" spans="1:7" ht="13.5" thickBot="1">
      <c r="A144" s="447"/>
      <c r="B144" s="460" t="s">
        <v>322</v>
      </c>
      <c r="C144" s="461"/>
      <c r="D144" s="461"/>
      <c r="E144" s="461">
        <v>2294</v>
      </c>
      <c r="F144" s="810">
        <v>2294</v>
      </c>
      <c r="G144" s="817">
        <f t="shared" si="2"/>
        <v>1</v>
      </c>
    </row>
    <row r="145" spans="1:7" ht="13.5" thickBot="1">
      <c r="A145" s="447"/>
      <c r="B145" s="462" t="s">
        <v>533</v>
      </c>
      <c r="C145" s="463">
        <f>SUM(C137+C140+C141+C142)</f>
        <v>5551</v>
      </c>
      <c r="D145" s="463">
        <f>SUM(D137+D140+D141+D142)</f>
        <v>5551</v>
      </c>
      <c r="E145" s="463">
        <f>SUM(E137+E140+E141+E142)</f>
        <v>5551</v>
      </c>
      <c r="F145" s="463">
        <f>SUM(F137+F140+F141+F142)</f>
        <v>8335</v>
      </c>
      <c r="G145" s="816">
        <f t="shared" si="2"/>
        <v>1.5015312556296163</v>
      </c>
    </row>
    <row r="146" spans="1:7" ht="13.5" thickBot="1">
      <c r="A146" s="447"/>
      <c r="B146" s="465" t="s">
        <v>107</v>
      </c>
      <c r="C146" s="466">
        <f>SUM(C145+C136)</f>
        <v>5551</v>
      </c>
      <c r="D146" s="466">
        <f>SUM(D145+D136)</f>
        <v>5551</v>
      </c>
      <c r="E146" s="466">
        <f>SUM(E145+E136)</f>
        <v>5551</v>
      </c>
      <c r="F146" s="466">
        <f>SUM(F145+F136)</f>
        <v>8335</v>
      </c>
      <c r="G146" s="816">
        <f t="shared" si="2"/>
        <v>1.5015312556296163</v>
      </c>
    </row>
    <row r="147" spans="1:7" ht="13.5" thickBot="1">
      <c r="A147" s="447"/>
      <c r="B147" s="467" t="s">
        <v>108</v>
      </c>
      <c r="C147" s="468"/>
      <c r="D147" s="468"/>
      <c r="E147" s="468"/>
      <c r="F147" s="468"/>
      <c r="G147" s="815"/>
    </row>
    <row r="148" spans="1:7" ht="12.75">
      <c r="A148" s="447"/>
      <c r="B148" s="469" t="s">
        <v>323</v>
      </c>
      <c r="C148" s="470"/>
      <c r="D148" s="470">
        <v>3214</v>
      </c>
      <c r="E148" s="470">
        <v>920</v>
      </c>
      <c r="F148" s="784">
        <v>920</v>
      </c>
      <c r="G148" s="455">
        <f t="shared" si="2"/>
        <v>1</v>
      </c>
    </row>
    <row r="149" spans="1:7" ht="12.75">
      <c r="A149" s="447"/>
      <c r="B149" s="471" t="s">
        <v>328</v>
      </c>
      <c r="C149" s="454">
        <v>120855</v>
      </c>
      <c r="D149" s="454">
        <v>122964</v>
      </c>
      <c r="E149" s="454">
        <v>123635</v>
      </c>
      <c r="F149" s="783">
        <v>81143</v>
      </c>
      <c r="G149" s="455">
        <f t="shared" si="2"/>
        <v>0.6563109151939176</v>
      </c>
    </row>
    <row r="150" spans="1:7" ht="13.5" thickBot="1">
      <c r="A150" s="447"/>
      <c r="B150" s="472" t="s">
        <v>329</v>
      </c>
      <c r="C150" s="461">
        <v>5114</v>
      </c>
      <c r="D150" s="461">
        <v>5114</v>
      </c>
      <c r="E150" s="461">
        <v>7392</v>
      </c>
      <c r="F150" s="810">
        <v>4553</v>
      </c>
      <c r="G150" s="817">
        <f t="shared" si="2"/>
        <v>0.6159361471861472</v>
      </c>
    </row>
    <row r="151" spans="1:7" ht="13.5" thickBot="1">
      <c r="A151" s="447"/>
      <c r="B151" s="473" t="s">
        <v>100</v>
      </c>
      <c r="C151" s="474">
        <f>SUM(C149:C150)</f>
        <v>125969</v>
      </c>
      <c r="D151" s="474">
        <f>SUM(D148:D150)</f>
        <v>131292</v>
      </c>
      <c r="E151" s="474">
        <f>SUM(E148:E150)</f>
        <v>131947</v>
      </c>
      <c r="F151" s="474">
        <f>SUM(F148:F150)</f>
        <v>86616</v>
      </c>
      <c r="G151" s="816">
        <f t="shared" si="2"/>
        <v>0.6564453909524278</v>
      </c>
    </row>
    <row r="152" spans="1:7" ht="15.75" thickBot="1">
      <c r="A152" s="447"/>
      <c r="B152" s="477" t="s">
        <v>118</v>
      </c>
      <c r="C152" s="478">
        <f>SUM(C146+C147+C151)</f>
        <v>131520</v>
      </c>
      <c r="D152" s="478">
        <f>SUM(D146+D147+D151)</f>
        <v>136843</v>
      </c>
      <c r="E152" s="478">
        <f>SUM(E146+E147+E151)</f>
        <v>137498</v>
      </c>
      <c r="F152" s="478">
        <f>SUM(F146+F147+F151)</f>
        <v>94951</v>
      </c>
      <c r="G152" s="816">
        <f t="shared" si="2"/>
        <v>0.6905627718221355</v>
      </c>
    </row>
    <row r="153" spans="1:7" ht="12.75">
      <c r="A153" s="447"/>
      <c r="B153" s="479" t="s">
        <v>504</v>
      </c>
      <c r="C153" s="454">
        <v>75526</v>
      </c>
      <c r="D153" s="454">
        <v>77433</v>
      </c>
      <c r="E153" s="454">
        <v>77646</v>
      </c>
      <c r="F153" s="783">
        <v>42583</v>
      </c>
      <c r="G153" s="455">
        <f t="shared" si="2"/>
        <v>0.5484249027638256</v>
      </c>
    </row>
    <row r="154" spans="1:7" ht="12.75">
      <c r="A154" s="447"/>
      <c r="B154" s="479" t="s">
        <v>505</v>
      </c>
      <c r="C154" s="454">
        <v>21910</v>
      </c>
      <c r="D154" s="454">
        <v>22426</v>
      </c>
      <c r="E154" s="454">
        <v>22484</v>
      </c>
      <c r="F154" s="783">
        <v>9788</v>
      </c>
      <c r="G154" s="455">
        <f t="shared" si="2"/>
        <v>0.43533179149617507</v>
      </c>
    </row>
    <row r="155" spans="1:7" ht="12.75">
      <c r="A155" s="447"/>
      <c r="B155" s="479" t="s">
        <v>506</v>
      </c>
      <c r="C155" s="454">
        <v>34084</v>
      </c>
      <c r="D155" s="454">
        <v>36984</v>
      </c>
      <c r="E155" s="454">
        <v>39262</v>
      </c>
      <c r="F155" s="783">
        <v>33149</v>
      </c>
      <c r="G155" s="455">
        <f t="shared" si="2"/>
        <v>0.8443023788905303</v>
      </c>
    </row>
    <row r="156" spans="1:7" ht="12.75">
      <c r="A156" s="447"/>
      <c r="B156" s="480" t="s">
        <v>508</v>
      </c>
      <c r="C156" s="454"/>
      <c r="D156" s="454"/>
      <c r="E156" s="454"/>
      <c r="F156" s="783"/>
      <c r="G156" s="455"/>
    </row>
    <row r="157" spans="1:7" ht="13.5" thickBot="1">
      <c r="A157" s="447"/>
      <c r="B157" s="481" t="s">
        <v>507</v>
      </c>
      <c r="C157" s="461"/>
      <c r="D157" s="461"/>
      <c r="E157" s="461"/>
      <c r="F157" s="810"/>
      <c r="G157" s="817"/>
    </row>
    <row r="158" spans="1:7" ht="13.5" thickBot="1">
      <c r="A158" s="447"/>
      <c r="B158" s="482" t="s">
        <v>99</v>
      </c>
      <c r="C158" s="463">
        <f>SUM(C153:C157)</f>
        <v>131520</v>
      </c>
      <c r="D158" s="463">
        <f>SUM(D153:D157)</f>
        <v>136843</v>
      </c>
      <c r="E158" s="463">
        <f>SUM(E153:E157)</f>
        <v>139392</v>
      </c>
      <c r="F158" s="463">
        <f>SUM(F153:F157)</f>
        <v>85520</v>
      </c>
      <c r="G158" s="816">
        <f t="shared" si="2"/>
        <v>0.6135215794306703</v>
      </c>
    </row>
    <row r="159" spans="1:7" ht="12.75">
      <c r="A159" s="447"/>
      <c r="B159" s="479" t="s">
        <v>397</v>
      </c>
      <c r="C159" s="454"/>
      <c r="D159" s="454"/>
      <c r="E159" s="454"/>
      <c r="F159" s="454"/>
      <c r="G159" s="455"/>
    </row>
    <row r="160" spans="1:7" ht="12.75">
      <c r="A160" s="447"/>
      <c r="B160" s="479" t="s">
        <v>398</v>
      </c>
      <c r="C160" s="454"/>
      <c r="D160" s="454"/>
      <c r="E160" s="454">
        <v>400</v>
      </c>
      <c r="F160" s="454"/>
      <c r="G160" s="455">
        <f t="shared" si="2"/>
        <v>0</v>
      </c>
    </row>
    <row r="161" spans="1:7" ht="13.5" thickBot="1">
      <c r="A161" s="447"/>
      <c r="B161" s="481" t="s">
        <v>516</v>
      </c>
      <c r="C161" s="461"/>
      <c r="D161" s="461"/>
      <c r="E161" s="461"/>
      <c r="F161" s="461"/>
      <c r="G161" s="817"/>
    </row>
    <row r="162" spans="1:7" ht="13.5" thickBot="1">
      <c r="A162" s="447"/>
      <c r="B162" s="483" t="s">
        <v>106</v>
      </c>
      <c r="C162" s="484"/>
      <c r="D162" s="484"/>
      <c r="E162" s="463">
        <f>SUM(E159:E161)</f>
        <v>400</v>
      </c>
      <c r="F162" s="463">
        <f>SUM(F159:F161)</f>
        <v>0</v>
      </c>
      <c r="G162" s="816">
        <f t="shared" si="2"/>
        <v>0</v>
      </c>
    </row>
    <row r="163" spans="1:7" ht="15.75" thickBot="1">
      <c r="A163" s="444"/>
      <c r="B163" s="486" t="s">
        <v>183</v>
      </c>
      <c r="C163" s="478">
        <f>SUM(C158+C162)</f>
        <v>131520</v>
      </c>
      <c r="D163" s="478">
        <f>SUM(D158+D162)</f>
        <v>136843</v>
      </c>
      <c r="E163" s="478">
        <f>SUM(E158+E162)</f>
        <v>139792</v>
      </c>
      <c r="F163" s="478">
        <f>SUM(F158+F162)</f>
        <v>85520</v>
      </c>
      <c r="G163" s="816">
        <f t="shared" si="2"/>
        <v>0.6117660524207393</v>
      </c>
    </row>
    <row r="164" spans="1:7" ht="15">
      <c r="A164" s="295">
        <v>2330</v>
      </c>
      <c r="B164" s="298" t="s">
        <v>520</v>
      </c>
      <c r="C164" s="454"/>
      <c r="D164" s="454"/>
      <c r="E164" s="454"/>
      <c r="F164" s="454"/>
      <c r="G164" s="455"/>
    </row>
    <row r="165" spans="1:7" ht="12.75">
      <c r="A165" s="447"/>
      <c r="B165" s="449" t="s">
        <v>312</v>
      </c>
      <c r="C165" s="447"/>
      <c r="D165" s="447"/>
      <c r="E165" s="447"/>
      <c r="F165" s="447"/>
      <c r="G165" s="455"/>
    </row>
    <row r="166" spans="1:7" ht="13.5" thickBot="1">
      <c r="A166" s="447"/>
      <c r="B166" s="450" t="s">
        <v>313</v>
      </c>
      <c r="C166" s="444"/>
      <c r="D166" s="444"/>
      <c r="E166" s="444"/>
      <c r="F166" s="444"/>
      <c r="G166" s="817"/>
    </row>
    <row r="167" spans="1:7" ht="13.5" thickBot="1">
      <c r="A167" s="447"/>
      <c r="B167" s="452" t="s">
        <v>331</v>
      </c>
      <c r="C167" s="444"/>
      <c r="D167" s="444"/>
      <c r="E167" s="444"/>
      <c r="F167" s="444"/>
      <c r="G167" s="815"/>
    </row>
    <row r="168" spans="1:7" ht="12.75">
      <c r="A168" s="447"/>
      <c r="B168" s="449" t="s">
        <v>315</v>
      </c>
      <c r="C168" s="454">
        <v>1174</v>
      </c>
      <c r="D168" s="454">
        <v>1174</v>
      </c>
      <c r="E168" s="454">
        <v>1174</v>
      </c>
      <c r="F168" s="454">
        <v>27</v>
      </c>
      <c r="G168" s="455">
        <f t="shared" si="2"/>
        <v>0.022998296422487224</v>
      </c>
    </row>
    <row r="169" spans="1:7" ht="12.75">
      <c r="A169" s="447"/>
      <c r="B169" s="456" t="s">
        <v>316</v>
      </c>
      <c r="C169" s="457">
        <v>674</v>
      </c>
      <c r="D169" s="457">
        <v>674</v>
      </c>
      <c r="E169" s="457">
        <v>674</v>
      </c>
      <c r="F169" s="457">
        <v>27</v>
      </c>
      <c r="G169" s="455">
        <f t="shared" si="2"/>
        <v>0.040059347181008904</v>
      </c>
    </row>
    <row r="170" spans="1:7" ht="12.75">
      <c r="A170" s="447"/>
      <c r="B170" s="456" t="s">
        <v>317</v>
      </c>
      <c r="C170" s="457">
        <v>500</v>
      </c>
      <c r="D170" s="457">
        <v>500</v>
      </c>
      <c r="E170" s="457">
        <v>500</v>
      </c>
      <c r="F170" s="457"/>
      <c r="G170" s="455">
        <f t="shared" si="2"/>
        <v>0</v>
      </c>
    </row>
    <row r="171" spans="1:7" ht="12.75">
      <c r="A171" s="447"/>
      <c r="B171" s="458" t="s">
        <v>318</v>
      </c>
      <c r="C171" s="454"/>
      <c r="D171" s="454"/>
      <c r="E171" s="454"/>
      <c r="F171" s="454"/>
      <c r="G171" s="455"/>
    </row>
    <row r="172" spans="1:7" ht="12.75">
      <c r="A172" s="447"/>
      <c r="B172" s="458" t="s">
        <v>319</v>
      </c>
      <c r="C172" s="454">
        <v>4144</v>
      </c>
      <c r="D172" s="454">
        <v>4144</v>
      </c>
      <c r="E172" s="454">
        <v>4144</v>
      </c>
      <c r="F172" s="454">
        <v>7686</v>
      </c>
      <c r="G172" s="455">
        <f t="shared" si="2"/>
        <v>1.8547297297297298</v>
      </c>
    </row>
    <row r="173" spans="1:7" ht="12.75">
      <c r="A173" s="447"/>
      <c r="B173" s="458" t="s">
        <v>320</v>
      </c>
      <c r="C173" s="454">
        <v>1119</v>
      </c>
      <c r="D173" s="454">
        <v>1119</v>
      </c>
      <c r="E173" s="454">
        <v>1119</v>
      </c>
      <c r="F173" s="454">
        <v>1646</v>
      </c>
      <c r="G173" s="455">
        <f t="shared" si="2"/>
        <v>1.4709562109025915</v>
      </c>
    </row>
    <row r="174" spans="1:7" ht="12.75">
      <c r="A174" s="447"/>
      <c r="B174" s="459" t="s">
        <v>321</v>
      </c>
      <c r="C174" s="454"/>
      <c r="D174" s="454"/>
      <c r="E174" s="454"/>
      <c r="F174" s="454"/>
      <c r="G174" s="455"/>
    </row>
    <row r="175" spans="1:7" ht="13.5" thickBot="1">
      <c r="A175" s="447"/>
      <c r="B175" s="460" t="s">
        <v>322</v>
      </c>
      <c r="C175" s="461">
        <v>355</v>
      </c>
      <c r="D175" s="461">
        <v>355</v>
      </c>
      <c r="E175" s="461">
        <v>355</v>
      </c>
      <c r="F175" s="461">
        <v>8</v>
      </c>
      <c r="G175" s="817">
        <f t="shared" si="2"/>
        <v>0.022535211267605635</v>
      </c>
    </row>
    <row r="176" spans="1:7" ht="13.5" thickBot="1">
      <c r="A176" s="447"/>
      <c r="B176" s="462" t="s">
        <v>533</v>
      </c>
      <c r="C176" s="463">
        <f>SUM(C168+C171+C172+C173+C175)</f>
        <v>6792</v>
      </c>
      <c r="D176" s="463">
        <f>SUM(D168+D171+D172+D173+D175)</f>
        <v>6792</v>
      </c>
      <c r="E176" s="463">
        <f>SUM(E168+E171+E172+E173+E175)</f>
        <v>6792</v>
      </c>
      <c r="F176" s="463">
        <f>SUM(F168+F171+F172+F173+F175)</f>
        <v>9367</v>
      </c>
      <c r="G176" s="816">
        <f t="shared" si="2"/>
        <v>1.3791224970553593</v>
      </c>
    </row>
    <row r="177" spans="1:7" ht="13.5" thickBot="1">
      <c r="A177" s="447"/>
      <c r="B177" s="465" t="s">
        <v>107</v>
      </c>
      <c r="C177" s="466">
        <f>SUM(C176+C167)</f>
        <v>6792</v>
      </c>
      <c r="D177" s="466">
        <f>SUM(D176+D167)</f>
        <v>6792</v>
      </c>
      <c r="E177" s="466">
        <f>SUM(E176+E167)</f>
        <v>6792</v>
      </c>
      <c r="F177" s="466">
        <f>SUM(F176+F167)</f>
        <v>9367</v>
      </c>
      <c r="G177" s="816">
        <f t="shared" si="2"/>
        <v>1.3791224970553593</v>
      </c>
    </row>
    <row r="178" spans="1:7" ht="13.5" thickBot="1">
      <c r="A178" s="447"/>
      <c r="B178" s="467" t="s">
        <v>108</v>
      </c>
      <c r="C178" s="468"/>
      <c r="D178" s="468"/>
      <c r="E178" s="468"/>
      <c r="F178" s="468"/>
      <c r="G178" s="815"/>
    </row>
    <row r="179" spans="1:7" ht="12.75">
      <c r="A179" s="447"/>
      <c r="B179" s="469" t="s">
        <v>323</v>
      </c>
      <c r="C179" s="470"/>
      <c r="D179" s="470">
        <v>2902</v>
      </c>
      <c r="E179" s="470">
        <v>2902</v>
      </c>
      <c r="F179" s="470">
        <v>2902</v>
      </c>
      <c r="G179" s="455">
        <f t="shared" si="2"/>
        <v>1</v>
      </c>
    </row>
    <row r="180" spans="1:7" ht="12.75">
      <c r="A180" s="447"/>
      <c r="B180" s="471" t="s">
        <v>328</v>
      </c>
      <c r="C180" s="454">
        <v>109830</v>
      </c>
      <c r="D180" s="454">
        <v>110958</v>
      </c>
      <c r="E180" s="454">
        <v>112892</v>
      </c>
      <c r="F180" s="454">
        <v>78470</v>
      </c>
      <c r="G180" s="455">
        <f t="shared" si="2"/>
        <v>0.6950891117173936</v>
      </c>
    </row>
    <row r="181" spans="1:7" ht="13.5" thickBot="1">
      <c r="A181" s="447"/>
      <c r="B181" s="472" t="s">
        <v>329</v>
      </c>
      <c r="C181" s="461">
        <v>5441</v>
      </c>
      <c r="D181" s="461">
        <v>5441</v>
      </c>
      <c r="E181" s="461">
        <v>7847</v>
      </c>
      <c r="F181" s="461">
        <v>2600</v>
      </c>
      <c r="G181" s="817">
        <f t="shared" si="2"/>
        <v>0.3313368166178157</v>
      </c>
    </row>
    <row r="182" spans="1:7" ht="13.5" thickBot="1">
      <c r="A182" s="447"/>
      <c r="B182" s="473" t="s">
        <v>100</v>
      </c>
      <c r="C182" s="474">
        <f>SUM(C180:C181)</f>
        <v>115271</v>
      </c>
      <c r="D182" s="474">
        <f>SUM(D179:D181)</f>
        <v>119301</v>
      </c>
      <c r="E182" s="474">
        <f>SUM(E179:E181)</f>
        <v>123641</v>
      </c>
      <c r="F182" s="474">
        <f>SUM(F179:F181)</f>
        <v>83972</v>
      </c>
      <c r="G182" s="816">
        <f t="shared" si="2"/>
        <v>0.6791598256241862</v>
      </c>
    </row>
    <row r="183" spans="1:7" ht="15.75" thickBot="1">
      <c r="A183" s="447"/>
      <c r="B183" s="477" t="s">
        <v>118</v>
      </c>
      <c r="C183" s="478">
        <f>SUM(C177+C178+C182)</f>
        <v>122063</v>
      </c>
      <c r="D183" s="478">
        <f>SUM(D177+D178+D182)</f>
        <v>126093</v>
      </c>
      <c r="E183" s="478">
        <f>SUM(E177+E178+E182)</f>
        <v>130433</v>
      </c>
      <c r="F183" s="478">
        <f>SUM(F177+F178+F182)</f>
        <v>93339</v>
      </c>
      <c r="G183" s="816">
        <f t="shared" si="2"/>
        <v>0.7156087799866598</v>
      </c>
    </row>
    <row r="184" spans="1:8" ht="12.75">
      <c r="A184" s="447"/>
      <c r="B184" s="479" t="s">
        <v>504</v>
      </c>
      <c r="C184" s="454">
        <v>65331</v>
      </c>
      <c r="D184" s="454">
        <v>66188</v>
      </c>
      <c r="E184" s="454">
        <v>67113</v>
      </c>
      <c r="F184" s="454">
        <v>33859</v>
      </c>
      <c r="G184" s="455">
        <f t="shared" si="2"/>
        <v>0.5045073234693725</v>
      </c>
      <c r="H184" s="413"/>
    </row>
    <row r="185" spans="1:7" ht="12.75">
      <c r="A185" s="447"/>
      <c r="B185" s="479" t="s">
        <v>505</v>
      </c>
      <c r="C185" s="454">
        <v>17738</v>
      </c>
      <c r="D185" s="454">
        <v>17969</v>
      </c>
      <c r="E185" s="454">
        <v>18218</v>
      </c>
      <c r="F185" s="454">
        <v>9281</v>
      </c>
      <c r="G185" s="455">
        <f t="shared" si="2"/>
        <v>0.5094412119881436</v>
      </c>
    </row>
    <row r="186" spans="1:7" ht="12.75">
      <c r="A186" s="447"/>
      <c r="B186" s="479" t="s">
        <v>506</v>
      </c>
      <c r="C186" s="454">
        <v>38994</v>
      </c>
      <c r="D186" s="454">
        <v>41936</v>
      </c>
      <c r="E186" s="454">
        <v>44342</v>
      </c>
      <c r="F186" s="454">
        <v>31677</v>
      </c>
      <c r="G186" s="455">
        <f t="shared" si="2"/>
        <v>0.7143791439267512</v>
      </c>
    </row>
    <row r="187" spans="1:7" ht="12.75">
      <c r="A187" s="447"/>
      <c r="B187" s="480" t="s">
        <v>508</v>
      </c>
      <c r="C187" s="454"/>
      <c r="D187" s="454"/>
      <c r="E187" s="454"/>
      <c r="F187" s="454"/>
      <c r="G187" s="455"/>
    </row>
    <row r="188" spans="1:7" ht="13.5" thickBot="1">
      <c r="A188" s="447"/>
      <c r="B188" s="481" t="s">
        <v>507</v>
      </c>
      <c r="C188" s="461"/>
      <c r="D188" s="461"/>
      <c r="E188" s="461"/>
      <c r="F188" s="461"/>
      <c r="G188" s="817"/>
    </row>
    <row r="189" spans="1:7" ht="13.5" thickBot="1">
      <c r="A189" s="447"/>
      <c r="B189" s="482" t="s">
        <v>99</v>
      </c>
      <c r="C189" s="463">
        <f>SUM(C184:C188)</f>
        <v>122063</v>
      </c>
      <c r="D189" s="463">
        <f>SUM(D184:D188)</f>
        <v>126093</v>
      </c>
      <c r="E189" s="463">
        <f>SUM(E184:E188)</f>
        <v>129673</v>
      </c>
      <c r="F189" s="463">
        <f>SUM(F184:F188)</f>
        <v>74817</v>
      </c>
      <c r="G189" s="816">
        <f t="shared" si="2"/>
        <v>0.5769666777201113</v>
      </c>
    </row>
    <row r="190" spans="1:7" ht="12.75">
      <c r="A190" s="447"/>
      <c r="B190" s="479" t="s">
        <v>397</v>
      </c>
      <c r="C190" s="454"/>
      <c r="D190" s="454"/>
      <c r="E190" s="454"/>
      <c r="F190" s="454"/>
      <c r="G190" s="455"/>
    </row>
    <row r="191" spans="1:7" ht="12.75">
      <c r="A191" s="447"/>
      <c r="B191" s="479" t="s">
        <v>398</v>
      </c>
      <c r="C191" s="454"/>
      <c r="D191" s="454"/>
      <c r="E191" s="454">
        <v>760</v>
      </c>
      <c r="F191" s="454"/>
      <c r="G191" s="455">
        <f t="shared" si="2"/>
        <v>0</v>
      </c>
    </row>
    <row r="192" spans="1:7" ht="13.5" thickBot="1">
      <c r="A192" s="447"/>
      <c r="B192" s="481" t="s">
        <v>516</v>
      </c>
      <c r="C192" s="461"/>
      <c r="D192" s="461"/>
      <c r="E192" s="461"/>
      <c r="F192" s="461"/>
      <c r="G192" s="817"/>
    </row>
    <row r="193" spans="1:7" ht="13.5" thickBot="1">
      <c r="A193" s="447"/>
      <c r="B193" s="483" t="s">
        <v>106</v>
      </c>
      <c r="C193" s="484"/>
      <c r="D193" s="484"/>
      <c r="E193" s="463">
        <f>SUM(E190:E192)</f>
        <v>760</v>
      </c>
      <c r="F193" s="463">
        <f>SUM(F190:F192)</f>
        <v>0</v>
      </c>
      <c r="G193" s="816">
        <f t="shared" si="2"/>
        <v>0</v>
      </c>
    </row>
    <row r="194" spans="1:7" ht="15.75" thickBot="1">
      <c r="A194" s="444"/>
      <c r="B194" s="486" t="s">
        <v>183</v>
      </c>
      <c r="C194" s="478">
        <f>SUM(C189+C193)</f>
        <v>122063</v>
      </c>
      <c r="D194" s="478">
        <f>SUM(D189+D193)</f>
        <v>126093</v>
      </c>
      <c r="E194" s="478">
        <f>SUM(E189+E193)</f>
        <v>130433</v>
      </c>
      <c r="F194" s="478">
        <f>SUM(F189+F193)</f>
        <v>74817</v>
      </c>
      <c r="G194" s="816">
        <f aca="true" t="shared" si="3" ref="G194:G253">SUM(F194/E194)</f>
        <v>0.5736048392661366</v>
      </c>
    </row>
    <row r="195" spans="1:7" ht="15">
      <c r="A195" s="296">
        <v>2335</v>
      </c>
      <c r="B195" s="298" t="s">
        <v>521</v>
      </c>
      <c r="C195" s="454"/>
      <c r="D195" s="454"/>
      <c r="E195" s="454"/>
      <c r="F195" s="454"/>
      <c r="G195" s="455"/>
    </row>
    <row r="196" spans="1:7" ht="12.75">
      <c r="A196" s="447"/>
      <c r="B196" s="449" t="s">
        <v>312</v>
      </c>
      <c r="C196" s="447"/>
      <c r="D196" s="447"/>
      <c r="E196" s="447"/>
      <c r="F196" s="447"/>
      <c r="G196" s="455"/>
    </row>
    <row r="197" spans="1:7" ht="13.5" thickBot="1">
      <c r="A197" s="447"/>
      <c r="B197" s="450" t="s">
        <v>313</v>
      </c>
      <c r="C197" s="444"/>
      <c r="D197" s="444"/>
      <c r="E197" s="444"/>
      <c r="F197" s="444"/>
      <c r="G197" s="817"/>
    </row>
    <row r="198" spans="1:7" ht="13.5" thickBot="1">
      <c r="A198" s="447"/>
      <c r="B198" s="452" t="s">
        <v>331</v>
      </c>
      <c r="C198" s="444"/>
      <c r="D198" s="444"/>
      <c r="E198" s="444"/>
      <c r="F198" s="444"/>
      <c r="G198" s="815"/>
    </row>
    <row r="199" spans="1:7" ht="12.75">
      <c r="A199" s="447"/>
      <c r="B199" s="449" t="s">
        <v>315</v>
      </c>
      <c r="C199" s="454"/>
      <c r="D199" s="454"/>
      <c r="E199" s="454"/>
      <c r="F199" s="454"/>
      <c r="G199" s="455"/>
    </row>
    <row r="200" spans="1:7" ht="12.75">
      <c r="A200" s="447"/>
      <c r="B200" s="456" t="s">
        <v>316</v>
      </c>
      <c r="C200" s="457"/>
      <c r="D200" s="457"/>
      <c r="E200" s="457"/>
      <c r="F200" s="457"/>
      <c r="G200" s="455"/>
    </row>
    <row r="201" spans="1:7" ht="12.75">
      <c r="A201" s="447"/>
      <c r="B201" s="456" t="s">
        <v>317</v>
      </c>
      <c r="C201" s="457"/>
      <c r="D201" s="457"/>
      <c r="E201" s="457"/>
      <c r="F201" s="457"/>
      <c r="G201" s="455"/>
    </row>
    <row r="202" spans="1:7" ht="12.75">
      <c r="A202" s="447"/>
      <c r="B202" s="458" t="s">
        <v>318</v>
      </c>
      <c r="C202" s="454"/>
      <c r="D202" s="454"/>
      <c r="E202" s="454"/>
      <c r="F202" s="454"/>
      <c r="G202" s="455"/>
    </row>
    <row r="203" spans="1:7" ht="12.75">
      <c r="A203" s="447"/>
      <c r="B203" s="458" t="s">
        <v>319</v>
      </c>
      <c r="C203" s="454">
        <v>5271</v>
      </c>
      <c r="D203" s="454">
        <v>5271</v>
      </c>
      <c r="E203" s="454">
        <v>5271</v>
      </c>
      <c r="F203" s="454">
        <v>3268</v>
      </c>
      <c r="G203" s="455">
        <f t="shared" si="3"/>
        <v>0.6199962056535762</v>
      </c>
    </row>
    <row r="204" spans="1:7" ht="12.75">
      <c r="A204" s="447"/>
      <c r="B204" s="458" t="s">
        <v>320</v>
      </c>
      <c r="C204" s="454">
        <v>1330</v>
      </c>
      <c r="D204" s="454">
        <v>1330</v>
      </c>
      <c r="E204" s="454">
        <v>1330</v>
      </c>
      <c r="F204" s="454">
        <v>451</v>
      </c>
      <c r="G204" s="455">
        <f t="shared" si="3"/>
        <v>0.33909774436090223</v>
      </c>
    </row>
    <row r="205" spans="1:7" ht="12.75">
      <c r="A205" s="447"/>
      <c r="B205" s="459" t="s">
        <v>321</v>
      </c>
      <c r="C205" s="454"/>
      <c r="D205" s="454"/>
      <c r="E205" s="454"/>
      <c r="F205" s="454"/>
      <c r="G205" s="455"/>
    </row>
    <row r="206" spans="1:7" ht="13.5" thickBot="1">
      <c r="A206" s="447"/>
      <c r="B206" s="460" t="s">
        <v>322</v>
      </c>
      <c r="C206" s="461">
        <v>200</v>
      </c>
      <c r="D206" s="461">
        <v>200</v>
      </c>
      <c r="E206" s="461">
        <v>200</v>
      </c>
      <c r="F206" s="461">
        <v>429</v>
      </c>
      <c r="G206" s="817">
        <f t="shared" si="3"/>
        <v>2.145</v>
      </c>
    </row>
    <row r="207" spans="1:7" ht="13.5" thickBot="1">
      <c r="A207" s="447"/>
      <c r="B207" s="462" t="s">
        <v>533</v>
      </c>
      <c r="C207" s="463">
        <f>SUM(C199+C202+C203+C204+C206)</f>
        <v>6801</v>
      </c>
      <c r="D207" s="463">
        <f>SUM(D199+D202+D203+D204+D206)</f>
        <v>6801</v>
      </c>
      <c r="E207" s="463">
        <f>SUM(E199+E202+E203+E204+E206)</f>
        <v>6801</v>
      </c>
      <c r="F207" s="463">
        <f>SUM(F199+F202+F203+F204+F206)</f>
        <v>4148</v>
      </c>
      <c r="G207" s="816">
        <f t="shared" si="3"/>
        <v>0.6099103073077489</v>
      </c>
    </row>
    <row r="208" spans="1:7" ht="13.5" thickBot="1">
      <c r="A208" s="447"/>
      <c r="B208" s="465" t="s">
        <v>107</v>
      </c>
      <c r="C208" s="466">
        <f>SUM(C207+C198)</f>
        <v>6801</v>
      </c>
      <c r="D208" s="466">
        <f>SUM(D207+D198)</f>
        <v>6801</v>
      </c>
      <c r="E208" s="466">
        <f>SUM(E207+E198)</f>
        <v>6801</v>
      </c>
      <c r="F208" s="466">
        <f>SUM(F207+F198)</f>
        <v>4148</v>
      </c>
      <c r="G208" s="816">
        <f t="shared" si="3"/>
        <v>0.6099103073077489</v>
      </c>
    </row>
    <row r="209" spans="1:7" ht="13.5" thickBot="1">
      <c r="A209" s="447"/>
      <c r="B209" s="467" t="s">
        <v>108</v>
      </c>
      <c r="C209" s="468"/>
      <c r="D209" s="468"/>
      <c r="E209" s="468"/>
      <c r="F209" s="468"/>
      <c r="G209" s="815"/>
    </row>
    <row r="210" spans="1:7" ht="12.75">
      <c r="A210" s="447"/>
      <c r="B210" s="469" t="s">
        <v>323</v>
      </c>
      <c r="C210" s="470"/>
      <c r="D210" s="470">
        <v>1637</v>
      </c>
      <c r="E210" s="470">
        <v>1637</v>
      </c>
      <c r="F210" s="470">
        <v>1637</v>
      </c>
      <c r="G210" s="455">
        <f t="shared" si="3"/>
        <v>1</v>
      </c>
    </row>
    <row r="211" spans="1:7" ht="12.75">
      <c r="A211" s="447"/>
      <c r="B211" s="471" t="s">
        <v>328</v>
      </c>
      <c r="C211" s="454">
        <v>63004</v>
      </c>
      <c r="D211" s="454">
        <v>64115</v>
      </c>
      <c r="E211" s="454">
        <v>66516</v>
      </c>
      <c r="F211" s="454">
        <v>42945</v>
      </c>
      <c r="G211" s="455">
        <f t="shared" si="3"/>
        <v>0.6456341331408985</v>
      </c>
    </row>
    <row r="212" spans="1:7" ht="13.5" thickBot="1">
      <c r="A212" s="447"/>
      <c r="B212" s="472" t="s">
        <v>329</v>
      </c>
      <c r="C212" s="461">
        <v>2615</v>
      </c>
      <c r="D212" s="461">
        <v>2615</v>
      </c>
      <c r="E212" s="461">
        <v>4139</v>
      </c>
      <c r="F212" s="461">
        <v>1647</v>
      </c>
      <c r="G212" s="817">
        <f t="shared" si="3"/>
        <v>0.3979222034307804</v>
      </c>
    </row>
    <row r="213" spans="1:7" ht="13.5" thickBot="1">
      <c r="A213" s="447"/>
      <c r="B213" s="473" t="s">
        <v>100</v>
      </c>
      <c r="C213" s="474">
        <f>SUM(C211:C212)</f>
        <v>65619</v>
      </c>
      <c r="D213" s="474">
        <f>SUM(D210:D212)</f>
        <v>68367</v>
      </c>
      <c r="E213" s="474">
        <f>SUM(E210:E212)</f>
        <v>72292</v>
      </c>
      <c r="F213" s="474">
        <f>SUM(F210:F212)</f>
        <v>46229</v>
      </c>
      <c r="G213" s="816">
        <f t="shared" si="3"/>
        <v>0.6394760139434515</v>
      </c>
    </row>
    <row r="214" spans="1:7" ht="15.75" thickBot="1">
      <c r="A214" s="447"/>
      <c r="B214" s="477" t="s">
        <v>118</v>
      </c>
      <c r="C214" s="478">
        <f>SUM(C208+C209+C213)</f>
        <v>72420</v>
      </c>
      <c r="D214" s="478">
        <f>SUM(D208+D209+D213)</f>
        <v>75168</v>
      </c>
      <c r="E214" s="478">
        <f>SUM(E208+E209+E213)</f>
        <v>79093</v>
      </c>
      <c r="F214" s="478">
        <f>SUM(F208+F209+F213)</f>
        <v>50377</v>
      </c>
      <c r="G214" s="816">
        <f t="shared" si="3"/>
        <v>0.6369337362345593</v>
      </c>
    </row>
    <row r="215" spans="1:7" ht="12.75">
      <c r="A215" s="447"/>
      <c r="B215" s="479" t="s">
        <v>504</v>
      </c>
      <c r="C215" s="454">
        <v>41045</v>
      </c>
      <c r="D215" s="454">
        <v>41837</v>
      </c>
      <c r="E215" s="454">
        <v>41910</v>
      </c>
      <c r="F215" s="454">
        <v>30045</v>
      </c>
      <c r="G215" s="455">
        <f t="shared" si="3"/>
        <v>0.7168933428775949</v>
      </c>
    </row>
    <row r="216" spans="1:7" ht="12.75">
      <c r="A216" s="447"/>
      <c r="B216" s="479" t="s">
        <v>505</v>
      </c>
      <c r="C216" s="454">
        <v>11439</v>
      </c>
      <c r="D216" s="454">
        <v>11653</v>
      </c>
      <c r="E216" s="454">
        <v>11673</v>
      </c>
      <c r="F216" s="454">
        <v>8213</v>
      </c>
      <c r="G216" s="455">
        <f t="shared" si="3"/>
        <v>0.7035894799965733</v>
      </c>
    </row>
    <row r="217" spans="1:7" ht="12.75">
      <c r="A217" s="447"/>
      <c r="B217" s="479" t="s">
        <v>506</v>
      </c>
      <c r="C217" s="454">
        <v>19936</v>
      </c>
      <c r="D217" s="454">
        <v>21678</v>
      </c>
      <c r="E217" s="454">
        <v>23202</v>
      </c>
      <c r="F217" s="454">
        <v>10257</v>
      </c>
      <c r="G217" s="455">
        <f t="shared" si="3"/>
        <v>0.4420739591414533</v>
      </c>
    </row>
    <row r="218" spans="1:7" ht="12.75">
      <c r="A218" s="447"/>
      <c r="B218" s="480" t="s">
        <v>508</v>
      </c>
      <c r="C218" s="454"/>
      <c r="D218" s="454"/>
      <c r="E218" s="454"/>
      <c r="F218" s="454"/>
      <c r="G218" s="455"/>
    </row>
    <row r="219" spans="1:7" ht="13.5" thickBot="1">
      <c r="A219" s="447"/>
      <c r="B219" s="481" t="s">
        <v>507</v>
      </c>
      <c r="C219" s="461"/>
      <c r="D219" s="461"/>
      <c r="E219" s="461"/>
      <c r="F219" s="461"/>
      <c r="G219" s="817"/>
    </row>
    <row r="220" spans="1:7" ht="13.5" thickBot="1">
      <c r="A220" s="447"/>
      <c r="B220" s="482" t="s">
        <v>99</v>
      </c>
      <c r="C220" s="463">
        <f>SUM(C215:C219)</f>
        <v>72420</v>
      </c>
      <c r="D220" s="463">
        <f>SUM(D215:D219)</f>
        <v>75168</v>
      </c>
      <c r="E220" s="463">
        <f>SUM(E215:E219)</f>
        <v>76785</v>
      </c>
      <c r="F220" s="463">
        <f>SUM(F215:F219)</f>
        <v>48515</v>
      </c>
      <c r="G220" s="816">
        <f t="shared" si="3"/>
        <v>0.6318291332942632</v>
      </c>
    </row>
    <row r="221" spans="1:7" ht="12.75">
      <c r="A221" s="447"/>
      <c r="B221" s="479" t="s">
        <v>397</v>
      </c>
      <c r="C221" s="454"/>
      <c r="D221" s="454"/>
      <c r="E221" s="454"/>
      <c r="F221" s="454"/>
      <c r="G221" s="455"/>
    </row>
    <row r="222" spans="1:7" ht="12.75">
      <c r="A222" s="447"/>
      <c r="B222" s="479" t="s">
        <v>398</v>
      </c>
      <c r="C222" s="454"/>
      <c r="D222" s="454"/>
      <c r="E222" s="454">
        <v>2308</v>
      </c>
      <c r="F222" s="454"/>
      <c r="G222" s="455">
        <f t="shared" si="3"/>
        <v>0</v>
      </c>
    </row>
    <row r="223" spans="1:7" ht="13.5" thickBot="1">
      <c r="A223" s="447"/>
      <c r="B223" s="481" t="s">
        <v>516</v>
      </c>
      <c r="C223" s="461"/>
      <c r="D223" s="461"/>
      <c r="E223" s="461"/>
      <c r="F223" s="461"/>
      <c r="G223" s="817"/>
    </row>
    <row r="224" spans="1:7" ht="13.5" thickBot="1">
      <c r="A224" s="447"/>
      <c r="B224" s="483" t="s">
        <v>106</v>
      </c>
      <c r="C224" s="484"/>
      <c r="D224" s="484"/>
      <c r="E224" s="463">
        <f>SUM(E221:E223)</f>
        <v>2308</v>
      </c>
      <c r="F224" s="463">
        <f>SUM(F221:F223)</f>
        <v>0</v>
      </c>
      <c r="G224" s="816">
        <f t="shared" si="3"/>
        <v>0</v>
      </c>
    </row>
    <row r="225" spans="1:7" ht="15.75" thickBot="1">
      <c r="A225" s="444"/>
      <c r="B225" s="486" t="s">
        <v>183</v>
      </c>
      <c r="C225" s="478">
        <f>SUM(C220+C224)</f>
        <v>72420</v>
      </c>
      <c r="D225" s="478">
        <f>SUM(D220+D224)</f>
        <v>75168</v>
      </c>
      <c r="E225" s="478">
        <f>SUM(E220+E224)</f>
        <v>79093</v>
      </c>
      <c r="F225" s="478">
        <f>SUM(F220+F224)</f>
        <v>48515</v>
      </c>
      <c r="G225" s="816">
        <f t="shared" si="3"/>
        <v>0.6133918298711644</v>
      </c>
    </row>
    <row r="226" spans="1:7" ht="15">
      <c r="A226" s="295">
        <v>2345</v>
      </c>
      <c r="B226" s="489" t="s">
        <v>522</v>
      </c>
      <c r="C226" s="454"/>
      <c r="D226" s="454"/>
      <c r="E226" s="454"/>
      <c r="F226" s="454"/>
      <c r="G226" s="455"/>
    </row>
    <row r="227" spans="1:7" ht="12.75">
      <c r="A227" s="447"/>
      <c r="B227" s="449" t="s">
        <v>312</v>
      </c>
      <c r="C227" s="447"/>
      <c r="D227" s="447"/>
      <c r="E227" s="447"/>
      <c r="F227" s="447"/>
      <c r="G227" s="455"/>
    </row>
    <row r="228" spans="1:7" ht="13.5" thickBot="1">
      <c r="A228" s="447"/>
      <c r="B228" s="450" t="s">
        <v>313</v>
      </c>
      <c r="C228" s="444"/>
      <c r="D228" s="444"/>
      <c r="E228" s="444"/>
      <c r="F228" s="444"/>
      <c r="G228" s="817"/>
    </row>
    <row r="229" spans="1:7" ht="13.5" thickBot="1">
      <c r="A229" s="447"/>
      <c r="B229" s="452" t="s">
        <v>331</v>
      </c>
      <c r="C229" s="444"/>
      <c r="D229" s="444"/>
      <c r="E229" s="444"/>
      <c r="F229" s="444"/>
      <c r="G229" s="815"/>
    </row>
    <row r="230" spans="1:7" ht="12.75">
      <c r="A230" s="447"/>
      <c r="B230" s="449" t="s">
        <v>315</v>
      </c>
      <c r="C230" s="454"/>
      <c r="D230" s="454"/>
      <c r="E230" s="454"/>
      <c r="F230" s="454"/>
      <c r="G230" s="455"/>
    </row>
    <row r="231" spans="1:7" ht="12.75">
      <c r="A231" s="447"/>
      <c r="B231" s="456" t="s">
        <v>316</v>
      </c>
      <c r="C231" s="457"/>
      <c r="D231" s="457"/>
      <c r="E231" s="457"/>
      <c r="F231" s="457"/>
      <c r="G231" s="455"/>
    </row>
    <row r="232" spans="1:7" ht="12.75">
      <c r="A232" s="447"/>
      <c r="B232" s="456" t="s">
        <v>317</v>
      </c>
      <c r="C232" s="457"/>
      <c r="D232" s="457"/>
      <c r="E232" s="457"/>
      <c r="F232" s="457"/>
      <c r="G232" s="455"/>
    </row>
    <row r="233" spans="1:7" ht="12.75">
      <c r="A233" s="447"/>
      <c r="B233" s="458" t="s">
        <v>318</v>
      </c>
      <c r="C233" s="454"/>
      <c r="D233" s="454"/>
      <c r="E233" s="454"/>
      <c r="F233" s="454"/>
      <c r="G233" s="455"/>
    </row>
    <row r="234" spans="1:7" ht="12.75">
      <c r="A234" s="447"/>
      <c r="B234" s="458" t="s">
        <v>319</v>
      </c>
      <c r="C234" s="454">
        <v>4854</v>
      </c>
      <c r="D234" s="454">
        <v>4854</v>
      </c>
      <c r="E234" s="454">
        <v>4854</v>
      </c>
      <c r="F234" s="454">
        <v>3339</v>
      </c>
      <c r="G234" s="455">
        <f t="shared" si="3"/>
        <v>0.6878862793572311</v>
      </c>
    </row>
    <row r="235" spans="1:7" ht="12.75">
      <c r="A235" s="447"/>
      <c r="B235" s="458" t="s">
        <v>320</v>
      </c>
      <c r="C235" s="454">
        <v>1312</v>
      </c>
      <c r="D235" s="454">
        <v>1312</v>
      </c>
      <c r="E235" s="454">
        <v>1312</v>
      </c>
      <c r="F235" s="454">
        <v>494</v>
      </c>
      <c r="G235" s="455">
        <f t="shared" si="3"/>
        <v>0.37652439024390244</v>
      </c>
    </row>
    <row r="236" spans="1:7" ht="12.75">
      <c r="A236" s="447"/>
      <c r="B236" s="459" t="s">
        <v>321</v>
      </c>
      <c r="C236" s="454"/>
      <c r="D236" s="454"/>
      <c r="E236" s="454"/>
      <c r="F236" s="454"/>
      <c r="G236" s="455"/>
    </row>
    <row r="237" spans="1:7" ht="13.5" thickBot="1">
      <c r="A237" s="447"/>
      <c r="B237" s="460" t="s">
        <v>322</v>
      </c>
      <c r="C237" s="461">
        <v>150</v>
      </c>
      <c r="D237" s="461">
        <v>150</v>
      </c>
      <c r="E237" s="461">
        <v>150</v>
      </c>
      <c r="F237" s="461">
        <v>754</v>
      </c>
      <c r="G237" s="817">
        <f t="shared" si="3"/>
        <v>5.026666666666666</v>
      </c>
    </row>
    <row r="238" spans="1:7" ht="13.5" thickBot="1">
      <c r="A238" s="447"/>
      <c r="B238" s="462" t="s">
        <v>533</v>
      </c>
      <c r="C238" s="463">
        <f>SUM(C230+C233+C234+C235+C237)</f>
        <v>6316</v>
      </c>
      <c r="D238" s="463">
        <f>SUM(D230+D233+D234+D235+D237)</f>
        <v>6316</v>
      </c>
      <c r="E238" s="463">
        <f>SUM(E230+E233+E234+E235+E237)</f>
        <v>6316</v>
      </c>
      <c r="F238" s="463">
        <f>SUM(F230+F233+F234+F235+F237)</f>
        <v>4587</v>
      </c>
      <c r="G238" s="816">
        <f t="shared" si="3"/>
        <v>0.7262507916402786</v>
      </c>
    </row>
    <row r="239" spans="1:7" ht="13.5" thickBot="1">
      <c r="A239" s="447"/>
      <c r="B239" s="465" t="s">
        <v>107</v>
      </c>
      <c r="C239" s="466">
        <f>SUM(C238+C229)</f>
        <v>6316</v>
      </c>
      <c r="D239" s="466">
        <f>SUM(D238+D229)</f>
        <v>6316</v>
      </c>
      <c r="E239" s="466">
        <f>SUM(E238+E229)</f>
        <v>6316</v>
      </c>
      <c r="F239" s="466">
        <f>SUM(F238+F229)</f>
        <v>4587</v>
      </c>
      <c r="G239" s="816">
        <f t="shared" si="3"/>
        <v>0.7262507916402786</v>
      </c>
    </row>
    <row r="240" spans="1:7" ht="13.5" thickBot="1">
      <c r="A240" s="447"/>
      <c r="B240" s="467" t="s">
        <v>108</v>
      </c>
      <c r="C240" s="468"/>
      <c r="D240" s="468"/>
      <c r="E240" s="468"/>
      <c r="F240" s="468"/>
      <c r="G240" s="815"/>
    </row>
    <row r="241" spans="1:7" ht="12.75">
      <c r="A241" s="447"/>
      <c r="B241" s="469" t="s">
        <v>323</v>
      </c>
      <c r="C241" s="470"/>
      <c r="D241" s="470">
        <v>1547</v>
      </c>
      <c r="E241" s="470">
        <v>1547</v>
      </c>
      <c r="F241" s="470">
        <v>1547</v>
      </c>
      <c r="G241" s="455">
        <f t="shared" si="3"/>
        <v>1</v>
      </c>
    </row>
    <row r="242" spans="1:7" ht="12.75">
      <c r="A242" s="447"/>
      <c r="B242" s="471" t="s">
        <v>328</v>
      </c>
      <c r="C242" s="454">
        <v>58771</v>
      </c>
      <c r="D242" s="454">
        <v>59713</v>
      </c>
      <c r="E242" s="454">
        <v>60325</v>
      </c>
      <c r="F242" s="454">
        <v>37219</v>
      </c>
      <c r="G242" s="455">
        <f t="shared" si="3"/>
        <v>0.61697472026523</v>
      </c>
    </row>
    <row r="243" spans="1:7" ht="13.5" thickBot="1">
      <c r="A243" s="447"/>
      <c r="B243" s="472" t="s">
        <v>329</v>
      </c>
      <c r="C243" s="461">
        <v>2129</v>
      </c>
      <c r="D243" s="461">
        <v>2129</v>
      </c>
      <c r="E243" s="461">
        <v>3460</v>
      </c>
      <c r="F243" s="461">
        <v>1157</v>
      </c>
      <c r="G243" s="817">
        <f t="shared" si="3"/>
        <v>0.33439306358381504</v>
      </c>
    </row>
    <row r="244" spans="1:7" ht="13.5" thickBot="1">
      <c r="A244" s="447"/>
      <c r="B244" s="473" t="s">
        <v>100</v>
      </c>
      <c r="C244" s="474">
        <f>SUM(C242:C243)</f>
        <v>60900</v>
      </c>
      <c r="D244" s="474">
        <f>SUM(D241:D243)</f>
        <v>63389</v>
      </c>
      <c r="E244" s="474">
        <f>SUM(E241:E243)</f>
        <v>65332</v>
      </c>
      <c r="F244" s="474">
        <f>SUM(F241:F243)</f>
        <v>39923</v>
      </c>
      <c r="G244" s="816">
        <f t="shared" si="3"/>
        <v>0.6110787975264801</v>
      </c>
    </row>
    <row r="245" spans="1:7" ht="15.75" thickBot="1">
      <c r="A245" s="447"/>
      <c r="B245" s="477" t="s">
        <v>118</v>
      </c>
      <c r="C245" s="478">
        <f>SUM(C239+C240+C244)</f>
        <v>67216</v>
      </c>
      <c r="D245" s="478">
        <f>SUM(D239+D240+D244)</f>
        <v>69705</v>
      </c>
      <c r="E245" s="478">
        <f>SUM(E239+E240+E244)</f>
        <v>71648</v>
      </c>
      <c r="F245" s="478">
        <f>SUM(F239+F240+F244)</f>
        <v>44510</v>
      </c>
      <c r="G245" s="816">
        <f t="shared" si="3"/>
        <v>0.6212315765966949</v>
      </c>
    </row>
    <row r="246" spans="1:7" ht="12.75">
      <c r="A246" s="447"/>
      <c r="B246" s="479" t="s">
        <v>504</v>
      </c>
      <c r="C246" s="454">
        <v>39292</v>
      </c>
      <c r="D246" s="454">
        <v>39966</v>
      </c>
      <c r="E246" s="454">
        <v>40023</v>
      </c>
      <c r="F246" s="454">
        <v>26317</v>
      </c>
      <c r="G246" s="455">
        <f t="shared" si="3"/>
        <v>0.6575469105264473</v>
      </c>
    </row>
    <row r="247" spans="1:7" ht="12.75">
      <c r="A247" s="447"/>
      <c r="B247" s="479" t="s">
        <v>505</v>
      </c>
      <c r="C247" s="454">
        <v>10684</v>
      </c>
      <c r="D247" s="454">
        <v>10867</v>
      </c>
      <c r="E247" s="454">
        <v>10882</v>
      </c>
      <c r="F247" s="454">
        <v>7200</v>
      </c>
      <c r="G247" s="455">
        <f t="shared" si="3"/>
        <v>0.6616430803161184</v>
      </c>
    </row>
    <row r="248" spans="1:7" ht="12.75">
      <c r="A248" s="447"/>
      <c r="B248" s="479" t="s">
        <v>506</v>
      </c>
      <c r="C248" s="454">
        <v>17240</v>
      </c>
      <c r="D248" s="454">
        <v>18872</v>
      </c>
      <c r="E248" s="454">
        <v>20195</v>
      </c>
      <c r="F248" s="454">
        <v>9261</v>
      </c>
      <c r="G248" s="455">
        <f t="shared" si="3"/>
        <v>0.458578856152513</v>
      </c>
    </row>
    <row r="249" spans="1:7" ht="12.75">
      <c r="A249" s="447"/>
      <c r="B249" s="480" t="s">
        <v>508</v>
      </c>
      <c r="C249" s="454"/>
      <c r="D249" s="454"/>
      <c r="E249" s="454"/>
      <c r="F249" s="454"/>
      <c r="G249" s="455"/>
    </row>
    <row r="250" spans="1:7" ht="13.5" thickBot="1">
      <c r="A250" s="447"/>
      <c r="B250" s="481" t="s">
        <v>507</v>
      </c>
      <c r="C250" s="461"/>
      <c r="D250" s="461"/>
      <c r="E250" s="461">
        <v>8</v>
      </c>
      <c r="F250" s="461">
        <v>8</v>
      </c>
      <c r="G250" s="817">
        <f t="shared" si="3"/>
        <v>1</v>
      </c>
    </row>
    <row r="251" spans="1:7" ht="13.5" thickBot="1">
      <c r="A251" s="447"/>
      <c r="B251" s="482" t="s">
        <v>99</v>
      </c>
      <c r="C251" s="463">
        <f>SUM(C246:C250)</f>
        <v>67216</v>
      </c>
      <c r="D251" s="463">
        <f>SUM(D246:D250)</f>
        <v>69705</v>
      </c>
      <c r="E251" s="463">
        <f>SUM(E246:E250)</f>
        <v>71108</v>
      </c>
      <c r="F251" s="463">
        <f>SUM(F246:F250)</f>
        <v>42786</v>
      </c>
      <c r="G251" s="816">
        <f t="shared" si="3"/>
        <v>0.6017044495696686</v>
      </c>
    </row>
    <row r="252" spans="1:7" ht="12.75">
      <c r="A252" s="447"/>
      <c r="B252" s="479" t="s">
        <v>397</v>
      </c>
      <c r="C252" s="454"/>
      <c r="D252" s="454"/>
      <c r="E252" s="454"/>
      <c r="F252" s="454"/>
      <c r="G252" s="455"/>
    </row>
    <row r="253" spans="1:7" ht="12.75">
      <c r="A253" s="447"/>
      <c r="B253" s="479" t="s">
        <v>398</v>
      </c>
      <c r="C253" s="454"/>
      <c r="D253" s="454"/>
      <c r="E253" s="454">
        <v>540</v>
      </c>
      <c r="F253" s="454"/>
      <c r="G253" s="455">
        <f t="shared" si="3"/>
        <v>0</v>
      </c>
    </row>
    <row r="254" spans="1:7" ht="13.5" thickBot="1">
      <c r="A254" s="447"/>
      <c r="B254" s="481" t="s">
        <v>516</v>
      </c>
      <c r="C254" s="461"/>
      <c r="D254" s="461"/>
      <c r="E254" s="461"/>
      <c r="F254" s="461"/>
      <c r="G254" s="817"/>
    </row>
    <row r="255" spans="1:7" ht="13.5" thickBot="1">
      <c r="A255" s="447"/>
      <c r="B255" s="483" t="s">
        <v>106</v>
      </c>
      <c r="C255" s="484"/>
      <c r="D255" s="484"/>
      <c r="E255" s="463">
        <f>SUM(E252:E254)</f>
        <v>540</v>
      </c>
      <c r="F255" s="463">
        <f>SUM(F252:F254)</f>
        <v>0</v>
      </c>
      <c r="G255" s="816">
        <f aca="true" t="shared" si="4" ref="G255:G313">SUM(F255/E255)</f>
        <v>0</v>
      </c>
    </row>
    <row r="256" spans="1:7" ht="15.75" thickBot="1">
      <c r="A256" s="444"/>
      <c r="B256" s="486" t="s">
        <v>183</v>
      </c>
      <c r="C256" s="478">
        <f>SUM(C251+C255)</f>
        <v>67216</v>
      </c>
      <c r="D256" s="478">
        <f>SUM(D251+D255)</f>
        <v>69705</v>
      </c>
      <c r="E256" s="478">
        <f>SUM(E251+E255)</f>
        <v>71648</v>
      </c>
      <c r="F256" s="478">
        <f>SUM(F251+F255)</f>
        <v>42786</v>
      </c>
      <c r="G256" s="816">
        <f t="shared" si="4"/>
        <v>0.5971694953104064</v>
      </c>
    </row>
    <row r="257" spans="1:7" ht="15">
      <c r="A257" s="295">
        <v>2360</v>
      </c>
      <c r="B257" s="488" t="s">
        <v>523</v>
      </c>
      <c r="C257" s="454"/>
      <c r="D257" s="454"/>
      <c r="E257" s="454"/>
      <c r="F257" s="454"/>
      <c r="G257" s="455"/>
    </row>
    <row r="258" spans="1:7" ht="12.75">
      <c r="A258" s="447"/>
      <c r="B258" s="449" t="s">
        <v>312</v>
      </c>
      <c r="C258" s="447"/>
      <c r="D258" s="447"/>
      <c r="E258" s="447"/>
      <c r="F258" s="447"/>
      <c r="G258" s="455"/>
    </row>
    <row r="259" spans="1:7" ht="13.5" thickBot="1">
      <c r="A259" s="447"/>
      <c r="B259" s="450" t="s">
        <v>313</v>
      </c>
      <c r="C259" s="444"/>
      <c r="D259" s="444"/>
      <c r="E259" s="444"/>
      <c r="F259" s="444"/>
      <c r="G259" s="817"/>
    </row>
    <row r="260" spans="1:7" ht="13.5" thickBot="1">
      <c r="A260" s="447"/>
      <c r="B260" s="452" t="s">
        <v>331</v>
      </c>
      <c r="C260" s="444"/>
      <c r="D260" s="444"/>
      <c r="E260" s="444"/>
      <c r="F260" s="444"/>
      <c r="G260" s="815"/>
    </row>
    <row r="261" spans="1:7" ht="12.75">
      <c r="A261" s="447"/>
      <c r="B261" s="449" t="s">
        <v>315</v>
      </c>
      <c r="C261" s="454"/>
      <c r="D261" s="454"/>
      <c r="E261" s="454"/>
      <c r="F261" s="454"/>
      <c r="G261" s="455"/>
    </row>
    <row r="262" spans="1:7" ht="12.75">
      <c r="A262" s="447"/>
      <c r="B262" s="456" t="s">
        <v>316</v>
      </c>
      <c r="C262" s="457"/>
      <c r="D262" s="457"/>
      <c r="E262" s="457"/>
      <c r="F262" s="457"/>
      <c r="G262" s="455"/>
    </row>
    <row r="263" spans="1:7" ht="12.75">
      <c r="A263" s="447"/>
      <c r="B263" s="456" t="s">
        <v>317</v>
      </c>
      <c r="C263" s="457"/>
      <c r="D263" s="457"/>
      <c r="E263" s="457"/>
      <c r="F263" s="457"/>
      <c r="G263" s="455"/>
    </row>
    <row r="264" spans="1:7" ht="12.75">
      <c r="A264" s="447"/>
      <c r="B264" s="458" t="s">
        <v>318</v>
      </c>
      <c r="C264" s="454"/>
      <c r="D264" s="454"/>
      <c r="E264" s="454"/>
      <c r="F264" s="454"/>
      <c r="G264" s="455"/>
    </row>
    <row r="265" spans="1:7" ht="12.75">
      <c r="A265" s="447"/>
      <c r="B265" s="458" t="s">
        <v>319</v>
      </c>
      <c r="C265" s="454">
        <v>4725</v>
      </c>
      <c r="D265" s="454">
        <v>4725</v>
      </c>
      <c r="E265" s="454">
        <v>4725</v>
      </c>
      <c r="F265" s="454">
        <v>3300</v>
      </c>
      <c r="G265" s="455">
        <f t="shared" si="4"/>
        <v>0.6984126984126984</v>
      </c>
    </row>
    <row r="266" spans="1:7" ht="12.75">
      <c r="A266" s="447"/>
      <c r="B266" s="458" t="s">
        <v>320</v>
      </c>
      <c r="C266" s="454">
        <v>1181</v>
      </c>
      <c r="D266" s="454">
        <v>1181</v>
      </c>
      <c r="E266" s="454">
        <v>1181</v>
      </c>
      <c r="F266" s="454">
        <v>447</v>
      </c>
      <c r="G266" s="455">
        <f t="shared" si="4"/>
        <v>0.37849280270956814</v>
      </c>
    </row>
    <row r="267" spans="1:7" ht="12.75">
      <c r="A267" s="447"/>
      <c r="B267" s="459" t="s">
        <v>321</v>
      </c>
      <c r="C267" s="454"/>
      <c r="D267" s="454"/>
      <c r="E267" s="454"/>
      <c r="F267" s="454"/>
      <c r="G267" s="455"/>
    </row>
    <row r="268" spans="1:7" ht="13.5" thickBot="1">
      <c r="A268" s="447"/>
      <c r="B268" s="460" t="s">
        <v>322</v>
      </c>
      <c r="C268" s="461">
        <v>200</v>
      </c>
      <c r="D268" s="461">
        <v>200</v>
      </c>
      <c r="E268" s="461">
        <v>200</v>
      </c>
      <c r="F268" s="461">
        <v>458</v>
      </c>
      <c r="G268" s="817">
        <f t="shared" si="4"/>
        <v>2.29</v>
      </c>
    </row>
    <row r="269" spans="1:7" ht="13.5" thickBot="1">
      <c r="A269" s="447"/>
      <c r="B269" s="462" t="s">
        <v>533</v>
      </c>
      <c r="C269" s="463">
        <f>SUM(C261+C264+C265+C266+C268)</f>
        <v>6106</v>
      </c>
      <c r="D269" s="463">
        <f>SUM(D261+D264+D265+D266+D268)</f>
        <v>6106</v>
      </c>
      <c r="E269" s="463">
        <f>SUM(E261+E264+E265+E266+E268)</f>
        <v>6106</v>
      </c>
      <c r="F269" s="463">
        <f>SUM(F261+F264+F265+F266+F268)</f>
        <v>4205</v>
      </c>
      <c r="G269" s="816">
        <f t="shared" si="4"/>
        <v>0.688666885031117</v>
      </c>
    </row>
    <row r="270" spans="1:7" ht="13.5" thickBot="1">
      <c r="A270" s="447"/>
      <c r="B270" s="465" t="s">
        <v>107</v>
      </c>
      <c r="C270" s="466">
        <f>SUM(C269+C260)</f>
        <v>6106</v>
      </c>
      <c r="D270" s="466">
        <f>SUM(D269+D260)</f>
        <v>6106</v>
      </c>
      <c r="E270" s="466">
        <f>SUM(E269+E260)</f>
        <v>6106</v>
      </c>
      <c r="F270" s="466">
        <f>SUM(F269+F260)</f>
        <v>4205</v>
      </c>
      <c r="G270" s="816">
        <f t="shared" si="4"/>
        <v>0.688666885031117</v>
      </c>
    </row>
    <row r="271" spans="1:7" ht="13.5" thickBot="1">
      <c r="A271" s="447"/>
      <c r="B271" s="467" t="s">
        <v>108</v>
      </c>
      <c r="C271" s="468"/>
      <c r="D271" s="468"/>
      <c r="E271" s="468"/>
      <c r="F271" s="468"/>
      <c r="G271" s="815"/>
    </row>
    <row r="272" spans="1:7" ht="12.75">
      <c r="A272" s="447"/>
      <c r="B272" s="469" t="s">
        <v>323</v>
      </c>
      <c r="C272" s="470"/>
      <c r="D272" s="470">
        <v>951</v>
      </c>
      <c r="E272" s="784">
        <v>951</v>
      </c>
      <c r="F272" s="784">
        <v>951</v>
      </c>
      <c r="G272" s="455">
        <f t="shared" si="4"/>
        <v>1</v>
      </c>
    </row>
    <row r="273" spans="1:7" ht="12.75">
      <c r="A273" s="447"/>
      <c r="B273" s="471" t="s">
        <v>328</v>
      </c>
      <c r="C273" s="454">
        <v>61469</v>
      </c>
      <c r="D273" s="454">
        <v>62538</v>
      </c>
      <c r="E273" s="454">
        <v>62619</v>
      </c>
      <c r="F273" s="454">
        <v>42479</v>
      </c>
      <c r="G273" s="455">
        <f t="shared" si="4"/>
        <v>0.6783723789904023</v>
      </c>
    </row>
    <row r="274" spans="1:7" ht="13.5" thickBot="1">
      <c r="A274" s="447"/>
      <c r="B274" s="472" t="s">
        <v>329</v>
      </c>
      <c r="C274" s="461">
        <v>2493</v>
      </c>
      <c r="D274" s="461">
        <v>2493</v>
      </c>
      <c r="E274" s="461">
        <v>3904</v>
      </c>
      <c r="F274" s="461">
        <v>1581</v>
      </c>
      <c r="G274" s="817">
        <f t="shared" si="4"/>
        <v>0.40496926229508196</v>
      </c>
    </row>
    <row r="275" spans="1:7" ht="13.5" thickBot="1">
      <c r="A275" s="447"/>
      <c r="B275" s="473" t="s">
        <v>100</v>
      </c>
      <c r="C275" s="474">
        <f>SUM(C273:C274)</f>
        <v>63962</v>
      </c>
      <c r="D275" s="474">
        <f>SUM(D272:D274)</f>
        <v>65982</v>
      </c>
      <c r="E275" s="474">
        <f>SUM(E272:E274)</f>
        <v>67474</v>
      </c>
      <c r="F275" s="474">
        <f>SUM(F272:F274)</f>
        <v>45011</v>
      </c>
      <c r="G275" s="816">
        <f t="shared" si="4"/>
        <v>0.6670865814980586</v>
      </c>
    </row>
    <row r="276" spans="1:7" ht="15.75" thickBot="1">
      <c r="A276" s="447"/>
      <c r="B276" s="477" t="s">
        <v>118</v>
      </c>
      <c r="C276" s="478">
        <f>SUM(C270+C271+C275)</f>
        <v>70068</v>
      </c>
      <c r="D276" s="478">
        <f>SUM(D270+D271+D275)</f>
        <v>72088</v>
      </c>
      <c r="E276" s="478">
        <f>SUM(E270+E271+E275)</f>
        <v>73580</v>
      </c>
      <c r="F276" s="478">
        <f>SUM(F270+F271+F275)</f>
        <v>49216</v>
      </c>
      <c r="G276" s="816">
        <f t="shared" si="4"/>
        <v>0.6688774123403098</v>
      </c>
    </row>
    <row r="277" spans="1:7" ht="12.75">
      <c r="A277" s="447"/>
      <c r="B277" s="479" t="s">
        <v>504</v>
      </c>
      <c r="C277" s="454">
        <v>40339</v>
      </c>
      <c r="D277" s="454">
        <v>41103</v>
      </c>
      <c r="E277" s="454">
        <v>41167</v>
      </c>
      <c r="F277" s="454">
        <v>29211</v>
      </c>
      <c r="G277" s="455">
        <f t="shared" si="4"/>
        <v>0.7095732018364224</v>
      </c>
    </row>
    <row r="278" spans="1:7" ht="12.75">
      <c r="A278" s="447"/>
      <c r="B278" s="479" t="s">
        <v>505</v>
      </c>
      <c r="C278" s="454">
        <v>10969</v>
      </c>
      <c r="D278" s="454">
        <v>11174</v>
      </c>
      <c r="E278" s="454">
        <v>11191</v>
      </c>
      <c r="F278" s="454">
        <v>7989</v>
      </c>
      <c r="G278" s="455">
        <f t="shared" si="4"/>
        <v>0.7138772227682959</v>
      </c>
    </row>
    <row r="279" spans="1:7" ht="12.75">
      <c r="A279" s="447"/>
      <c r="B279" s="479" t="s">
        <v>506</v>
      </c>
      <c r="C279" s="454">
        <v>18760</v>
      </c>
      <c r="D279" s="454">
        <v>19811</v>
      </c>
      <c r="E279" s="454">
        <v>20764</v>
      </c>
      <c r="F279" s="454">
        <v>10251</v>
      </c>
      <c r="G279" s="455">
        <f t="shared" si="4"/>
        <v>0.4936910036601811</v>
      </c>
    </row>
    <row r="280" spans="1:7" ht="12.75">
      <c r="A280" s="447"/>
      <c r="B280" s="480" t="s">
        <v>508</v>
      </c>
      <c r="C280" s="454"/>
      <c r="D280" s="454"/>
      <c r="E280" s="454"/>
      <c r="F280" s="454"/>
      <c r="G280" s="455"/>
    </row>
    <row r="281" spans="1:7" ht="13.5" thickBot="1">
      <c r="A281" s="447"/>
      <c r="B281" s="481" t="s">
        <v>507</v>
      </c>
      <c r="C281" s="461"/>
      <c r="D281" s="461"/>
      <c r="E281" s="461">
        <v>458</v>
      </c>
      <c r="F281" s="461">
        <v>458</v>
      </c>
      <c r="G281" s="817">
        <f t="shared" si="4"/>
        <v>1</v>
      </c>
    </row>
    <row r="282" spans="1:7" ht="13.5" thickBot="1">
      <c r="A282" s="447"/>
      <c r="B282" s="482" t="s">
        <v>99</v>
      </c>
      <c r="C282" s="463">
        <f>SUM(C277:C281)</f>
        <v>70068</v>
      </c>
      <c r="D282" s="463">
        <f>SUM(D277:D281)</f>
        <v>72088</v>
      </c>
      <c r="E282" s="463">
        <f>SUM(E277:E281)</f>
        <v>73580</v>
      </c>
      <c r="F282" s="463">
        <f>SUM(F277:F281)</f>
        <v>47909</v>
      </c>
      <c r="G282" s="816">
        <f t="shared" si="4"/>
        <v>0.6511144332699103</v>
      </c>
    </row>
    <row r="283" spans="1:7" ht="12.75">
      <c r="A283" s="447"/>
      <c r="B283" s="479" t="s">
        <v>397</v>
      </c>
      <c r="C283" s="454"/>
      <c r="D283" s="454"/>
      <c r="E283" s="454"/>
      <c r="F283" s="454"/>
      <c r="G283" s="455"/>
    </row>
    <row r="284" spans="1:7" ht="12.75">
      <c r="A284" s="447"/>
      <c r="B284" s="479" t="s">
        <v>398</v>
      </c>
      <c r="C284" s="454"/>
      <c r="D284" s="454"/>
      <c r="E284" s="454"/>
      <c r="F284" s="454"/>
      <c r="G284" s="455"/>
    </row>
    <row r="285" spans="1:7" ht="13.5" thickBot="1">
      <c r="A285" s="447"/>
      <c r="B285" s="481" t="s">
        <v>516</v>
      </c>
      <c r="C285" s="461"/>
      <c r="D285" s="461"/>
      <c r="E285" s="461"/>
      <c r="F285" s="461"/>
      <c r="G285" s="817"/>
    </row>
    <row r="286" spans="1:7" ht="13.5" thickBot="1">
      <c r="A286" s="447"/>
      <c r="B286" s="483" t="s">
        <v>106</v>
      </c>
      <c r="C286" s="484"/>
      <c r="D286" s="484"/>
      <c r="E286" s="484"/>
      <c r="F286" s="484"/>
      <c r="G286" s="815"/>
    </row>
    <row r="287" spans="1:7" ht="15.75" thickBot="1">
      <c r="A287" s="444"/>
      <c r="B287" s="486" t="s">
        <v>183</v>
      </c>
      <c r="C287" s="478">
        <f>SUM(C282+C286)</f>
        <v>70068</v>
      </c>
      <c r="D287" s="478">
        <f>SUM(D282+D286)</f>
        <v>72088</v>
      </c>
      <c r="E287" s="478">
        <f>SUM(E282+E286)</f>
        <v>73580</v>
      </c>
      <c r="F287" s="478">
        <f>SUM(F282+F286)</f>
        <v>47909</v>
      </c>
      <c r="G287" s="816">
        <f t="shared" si="4"/>
        <v>0.6511144332699103</v>
      </c>
    </row>
    <row r="288" spans="1:7" ht="15">
      <c r="A288" s="488">
        <v>2499</v>
      </c>
      <c r="B288" s="298" t="s">
        <v>524</v>
      </c>
      <c r="C288" s="490"/>
      <c r="D288" s="490"/>
      <c r="E288" s="490"/>
      <c r="F288" s="490"/>
      <c r="G288" s="455"/>
    </row>
    <row r="289" spans="1:7" ht="12.75" customHeight="1">
      <c r="A289" s="488"/>
      <c r="B289" s="449" t="s">
        <v>312</v>
      </c>
      <c r="C289" s="447"/>
      <c r="D289" s="447"/>
      <c r="E289" s="447"/>
      <c r="F289" s="447"/>
      <c r="G289" s="455"/>
    </row>
    <row r="290" spans="1:7" ht="12.75" customHeight="1" thickBot="1">
      <c r="A290" s="488"/>
      <c r="B290" s="450" t="s">
        <v>313</v>
      </c>
      <c r="C290" s="444"/>
      <c r="D290" s="444"/>
      <c r="E290" s="444"/>
      <c r="F290" s="461">
        <f>SUM(F42+F104)</f>
        <v>1793</v>
      </c>
      <c r="G290" s="817"/>
    </row>
    <row r="291" spans="1:7" ht="12.75" customHeight="1" thickBot="1">
      <c r="A291" s="488"/>
      <c r="B291" s="452" t="s">
        <v>331</v>
      </c>
      <c r="C291" s="444"/>
      <c r="D291" s="444"/>
      <c r="E291" s="444"/>
      <c r="F291" s="495">
        <f>SUM(F290)</f>
        <v>1793</v>
      </c>
      <c r="G291" s="815"/>
    </row>
    <row r="292" spans="1:7" ht="12.75" customHeight="1">
      <c r="A292" s="488"/>
      <c r="B292" s="449" t="s">
        <v>315</v>
      </c>
      <c r="C292" s="454">
        <f aca="true" t="shared" si="5" ref="C292:F299">SUM(C13+C44+C75+C106+C137+C168+C199+C230+C261)</f>
        <v>2155</v>
      </c>
      <c r="D292" s="454">
        <f t="shared" si="5"/>
        <v>2155</v>
      </c>
      <c r="E292" s="454">
        <f t="shared" si="5"/>
        <v>2155</v>
      </c>
      <c r="F292" s="454">
        <f t="shared" si="5"/>
        <v>392</v>
      </c>
      <c r="G292" s="455">
        <f t="shared" si="4"/>
        <v>0.18190255220417634</v>
      </c>
    </row>
    <row r="293" spans="1:7" ht="12.75" customHeight="1">
      <c r="A293" s="488"/>
      <c r="B293" s="456" t="s">
        <v>316</v>
      </c>
      <c r="C293" s="457">
        <f t="shared" si="5"/>
        <v>1455</v>
      </c>
      <c r="D293" s="457">
        <f t="shared" si="5"/>
        <v>1455</v>
      </c>
      <c r="E293" s="457">
        <f t="shared" si="5"/>
        <v>1455</v>
      </c>
      <c r="F293" s="457">
        <f t="shared" si="5"/>
        <v>104</v>
      </c>
      <c r="G293" s="455">
        <f t="shared" si="4"/>
        <v>0.07147766323024055</v>
      </c>
    </row>
    <row r="294" spans="1:7" ht="12.75" customHeight="1">
      <c r="A294" s="488"/>
      <c r="B294" s="456" t="s">
        <v>317</v>
      </c>
      <c r="C294" s="457">
        <f t="shared" si="5"/>
        <v>700</v>
      </c>
      <c r="D294" s="457">
        <f t="shared" si="5"/>
        <v>700</v>
      </c>
      <c r="E294" s="457">
        <f t="shared" si="5"/>
        <v>700</v>
      </c>
      <c r="F294" s="457">
        <f t="shared" si="5"/>
        <v>288</v>
      </c>
      <c r="G294" s="455">
        <f t="shared" si="4"/>
        <v>0.4114285714285714</v>
      </c>
    </row>
    <row r="295" spans="1:7" ht="12.75" customHeight="1">
      <c r="A295" s="488"/>
      <c r="B295" s="458" t="s">
        <v>318</v>
      </c>
      <c r="C295" s="454">
        <f t="shared" si="5"/>
        <v>0</v>
      </c>
      <c r="D295" s="454">
        <f t="shared" si="5"/>
        <v>0</v>
      </c>
      <c r="E295" s="454">
        <f t="shared" si="5"/>
        <v>0</v>
      </c>
      <c r="F295" s="454">
        <f t="shared" si="5"/>
        <v>0</v>
      </c>
      <c r="G295" s="455"/>
    </row>
    <row r="296" spans="1:7" ht="12.75" customHeight="1">
      <c r="A296" s="488"/>
      <c r="B296" s="458" t="s">
        <v>319</v>
      </c>
      <c r="C296" s="454">
        <f t="shared" si="5"/>
        <v>53232</v>
      </c>
      <c r="D296" s="454">
        <f t="shared" si="5"/>
        <v>53232</v>
      </c>
      <c r="E296" s="454">
        <f t="shared" si="5"/>
        <v>53232</v>
      </c>
      <c r="F296" s="454">
        <f t="shared" si="5"/>
        <v>48169</v>
      </c>
      <c r="G296" s="455">
        <f t="shared" si="4"/>
        <v>0.9048880372708146</v>
      </c>
    </row>
    <row r="297" spans="1:7" ht="12.75" customHeight="1">
      <c r="A297" s="488"/>
      <c r="B297" s="458" t="s">
        <v>320</v>
      </c>
      <c r="C297" s="454">
        <f t="shared" si="5"/>
        <v>13808</v>
      </c>
      <c r="D297" s="454">
        <f t="shared" si="5"/>
        <v>13808</v>
      </c>
      <c r="E297" s="454">
        <f t="shared" si="5"/>
        <v>13808</v>
      </c>
      <c r="F297" s="454">
        <f t="shared" si="5"/>
        <v>11561</v>
      </c>
      <c r="G297" s="455">
        <f t="shared" si="4"/>
        <v>0.8372682502896871</v>
      </c>
    </row>
    <row r="298" spans="1:7" ht="12.75" customHeight="1">
      <c r="A298" s="488"/>
      <c r="B298" s="459" t="s">
        <v>321</v>
      </c>
      <c r="C298" s="454">
        <f t="shared" si="5"/>
        <v>0</v>
      </c>
      <c r="D298" s="454">
        <f t="shared" si="5"/>
        <v>0</v>
      </c>
      <c r="E298" s="454">
        <f t="shared" si="5"/>
        <v>0</v>
      </c>
      <c r="F298" s="454">
        <f t="shared" si="5"/>
        <v>0</v>
      </c>
      <c r="G298" s="455"/>
    </row>
    <row r="299" spans="1:7" ht="12.75" customHeight="1" thickBot="1">
      <c r="A299" s="488"/>
      <c r="B299" s="460" t="s">
        <v>322</v>
      </c>
      <c r="C299" s="454">
        <f t="shared" si="5"/>
        <v>2705</v>
      </c>
      <c r="D299" s="454">
        <f t="shared" si="5"/>
        <v>2705</v>
      </c>
      <c r="E299" s="454">
        <f t="shared" si="5"/>
        <v>4999</v>
      </c>
      <c r="F299" s="454">
        <f t="shared" si="5"/>
        <v>6126</v>
      </c>
      <c r="G299" s="817">
        <f t="shared" si="4"/>
        <v>1.2254450890178035</v>
      </c>
    </row>
    <row r="300" spans="1:7" ht="12.75" customHeight="1" thickBot="1">
      <c r="A300" s="488"/>
      <c r="B300" s="462" t="s">
        <v>533</v>
      </c>
      <c r="C300" s="463">
        <f>SUM(C292+C295+C296+C297+C299)</f>
        <v>71900</v>
      </c>
      <c r="D300" s="463">
        <f>SUM(D292+D295+D296+D297+D299)</f>
        <v>71900</v>
      </c>
      <c r="E300" s="463">
        <f>SUM(E292+E295+E296+E297+E299)</f>
        <v>74194</v>
      </c>
      <c r="F300" s="463">
        <f>SUM(F292+F295+F296+F297+F299)</f>
        <v>66248</v>
      </c>
      <c r="G300" s="816">
        <f t="shared" si="4"/>
        <v>0.8929023910289242</v>
      </c>
    </row>
    <row r="301" spans="1:7" ht="12.75" customHeight="1" thickBot="1">
      <c r="A301" s="488"/>
      <c r="B301" s="465" t="s">
        <v>107</v>
      </c>
      <c r="C301" s="466">
        <f>SUM(C300+C291)</f>
        <v>71900</v>
      </c>
      <c r="D301" s="466">
        <f>SUM(D300+D291)</f>
        <v>71900</v>
      </c>
      <c r="E301" s="466">
        <f>SUM(E300+E291)</f>
        <v>74194</v>
      </c>
      <c r="F301" s="466">
        <f>SUM(F300+F291)</f>
        <v>68041</v>
      </c>
      <c r="G301" s="816">
        <f t="shared" si="4"/>
        <v>0.9170687656683829</v>
      </c>
    </row>
    <row r="302" spans="1:7" ht="12.75" customHeight="1" thickBot="1">
      <c r="A302" s="488"/>
      <c r="B302" s="467" t="s">
        <v>108</v>
      </c>
      <c r="C302" s="468"/>
      <c r="D302" s="468"/>
      <c r="E302" s="468"/>
      <c r="F302" s="468"/>
      <c r="G302" s="815"/>
    </row>
    <row r="303" spans="1:7" ht="12.75" customHeight="1">
      <c r="A303" s="488"/>
      <c r="B303" s="469" t="s">
        <v>323</v>
      </c>
      <c r="C303" s="470"/>
      <c r="D303" s="470">
        <f aca="true" t="shared" si="6" ref="D303:F305">SUM(D24+D55+D86+D117+D148+D179+D210+D241+D272)</f>
        <v>23468</v>
      </c>
      <c r="E303" s="470">
        <f t="shared" si="6"/>
        <v>21174</v>
      </c>
      <c r="F303" s="470">
        <f t="shared" si="6"/>
        <v>21174</v>
      </c>
      <c r="G303" s="455">
        <f t="shared" si="4"/>
        <v>1</v>
      </c>
    </row>
    <row r="304" spans="1:7" ht="12.75" customHeight="1">
      <c r="A304" s="488"/>
      <c r="B304" s="471" t="s">
        <v>328</v>
      </c>
      <c r="C304" s="454">
        <f>SUM(C25+C56+C87+C118+C149+C180+C211+C242+C273)</f>
        <v>1049081</v>
      </c>
      <c r="D304" s="454">
        <f t="shared" si="6"/>
        <v>1065161</v>
      </c>
      <c r="E304" s="454">
        <f t="shared" si="6"/>
        <v>1082386</v>
      </c>
      <c r="F304" s="454">
        <f t="shared" si="6"/>
        <v>732545</v>
      </c>
      <c r="G304" s="455">
        <f t="shared" si="4"/>
        <v>0.6767872089993773</v>
      </c>
    </row>
    <row r="305" spans="1:7" ht="12.75" customHeight="1" thickBot="1">
      <c r="A305" s="488"/>
      <c r="B305" s="472" t="s">
        <v>329</v>
      </c>
      <c r="C305" s="461">
        <f>SUM(C26+C57+C88+C119+C150+C181+C212+C243+C274)</f>
        <v>46676</v>
      </c>
      <c r="D305" s="461">
        <f t="shared" si="6"/>
        <v>46676</v>
      </c>
      <c r="E305" s="461">
        <f t="shared" si="6"/>
        <v>72415</v>
      </c>
      <c r="F305" s="461">
        <f t="shared" si="6"/>
        <v>37798</v>
      </c>
      <c r="G305" s="817">
        <f t="shared" si="4"/>
        <v>0.5219636815576884</v>
      </c>
    </row>
    <row r="306" spans="1:7" ht="12.75" customHeight="1" thickBot="1">
      <c r="A306" s="488"/>
      <c r="B306" s="473" t="s">
        <v>100</v>
      </c>
      <c r="C306" s="474">
        <f>SUM(C304:C305)</f>
        <v>1095757</v>
      </c>
      <c r="D306" s="474">
        <f>SUM(D303:D305)</f>
        <v>1135305</v>
      </c>
      <c r="E306" s="474">
        <f>SUM(E303:E305)</f>
        <v>1175975</v>
      </c>
      <c r="F306" s="474">
        <f>SUM(F303:F305)</f>
        <v>791517</v>
      </c>
      <c r="G306" s="816">
        <f t="shared" si="4"/>
        <v>0.6730729819936648</v>
      </c>
    </row>
    <row r="307" spans="1:7" ht="12.75" customHeight="1" thickBot="1">
      <c r="A307" s="488"/>
      <c r="B307" s="491" t="s">
        <v>118</v>
      </c>
      <c r="C307" s="492">
        <f>SUM(C301+C302+C306)</f>
        <v>1167657</v>
      </c>
      <c r="D307" s="492">
        <f>SUM(D301+D302+D306)</f>
        <v>1207205</v>
      </c>
      <c r="E307" s="492">
        <f>SUM(E301+E302+E306)</f>
        <v>1250169</v>
      </c>
      <c r="F307" s="492">
        <f>SUM(F301+F302+F306)</f>
        <v>859558</v>
      </c>
      <c r="G307" s="816">
        <f t="shared" si="4"/>
        <v>0.6875534427745369</v>
      </c>
    </row>
    <row r="308" spans="1:7" ht="15">
      <c r="A308" s="488"/>
      <c r="B308" s="479" t="s">
        <v>504</v>
      </c>
      <c r="C308" s="454">
        <f aca="true" t="shared" si="7" ref="C308:F312">SUM(C29+C60+C91+C122+C153+C184+C215+C246+C277)</f>
        <v>661643</v>
      </c>
      <c r="D308" s="454">
        <f t="shared" si="7"/>
        <v>674462</v>
      </c>
      <c r="E308" s="454">
        <f t="shared" si="7"/>
        <v>678019</v>
      </c>
      <c r="F308" s="454">
        <f t="shared" si="7"/>
        <v>433651</v>
      </c>
      <c r="G308" s="455">
        <f t="shared" si="4"/>
        <v>0.6395853213553012</v>
      </c>
    </row>
    <row r="309" spans="1:7" ht="12.75">
      <c r="A309" s="447"/>
      <c r="B309" s="479" t="s">
        <v>505</v>
      </c>
      <c r="C309" s="454">
        <f t="shared" si="7"/>
        <v>187985</v>
      </c>
      <c r="D309" s="454">
        <f t="shared" si="7"/>
        <v>191540</v>
      </c>
      <c r="E309" s="454">
        <f t="shared" si="7"/>
        <v>192500</v>
      </c>
      <c r="F309" s="454">
        <f t="shared" si="7"/>
        <v>118295</v>
      </c>
      <c r="G309" s="455">
        <f t="shared" si="4"/>
        <v>0.6145194805194805</v>
      </c>
    </row>
    <row r="310" spans="1:7" ht="12.75">
      <c r="A310" s="447"/>
      <c r="B310" s="479" t="s">
        <v>506</v>
      </c>
      <c r="C310" s="454">
        <f t="shared" si="7"/>
        <v>318029</v>
      </c>
      <c r="D310" s="454">
        <f t="shared" si="7"/>
        <v>341203</v>
      </c>
      <c r="E310" s="454">
        <f t="shared" si="7"/>
        <v>366476</v>
      </c>
      <c r="F310" s="454">
        <f t="shared" si="7"/>
        <v>223402</v>
      </c>
      <c r="G310" s="455">
        <f t="shared" si="4"/>
        <v>0.6095951713072616</v>
      </c>
    </row>
    <row r="311" spans="1:7" ht="12.75">
      <c r="A311" s="447"/>
      <c r="B311" s="480" t="s">
        <v>508</v>
      </c>
      <c r="C311" s="454">
        <f t="shared" si="7"/>
        <v>0</v>
      </c>
      <c r="D311" s="454">
        <f t="shared" si="7"/>
        <v>0</v>
      </c>
      <c r="E311" s="454">
        <f t="shared" si="7"/>
        <v>0</v>
      </c>
      <c r="F311" s="454">
        <f t="shared" si="7"/>
        <v>0</v>
      </c>
      <c r="G311" s="455"/>
    </row>
    <row r="312" spans="1:7" ht="13.5" thickBot="1">
      <c r="A312" s="447"/>
      <c r="B312" s="481" t="s">
        <v>507</v>
      </c>
      <c r="C312" s="454">
        <f t="shared" si="7"/>
        <v>0</v>
      </c>
      <c r="D312" s="454">
        <f t="shared" si="7"/>
        <v>0</v>
      </c>
      <c r="E312" s="454">
        <f t="shared" si="7"/>
        <v>466</v>
      </c>
      <c r="F312" s="454">
        <f t="shared" si="7"/>
        <v>466</v>
      </c>
      <c r="G312" s="817">
        <f t="shared" si="4"/>
        <v>1</v>
      </c>
    </row>
    <row r="313" spans="1:7" ht="13.5" thickBot="1">
      <c r="A313" s="447"/>
      <c r="B313" s="482" t="s">
        <v>99</v>
      </c>
      <c r="C313" s="463">
        <f>SUM(C308:C312)</f>
        <v>1167657</v>
      </c>
      <c r="D313" s="463">
        <f>SUM(D308:D312)</f>
        <v>1207205</v>
      </c>
      <c r="E313" s="463">
        <f>SUM(E308:E312)</f>
        <v>1237461</v>
      </c>
      <c r="F313" s="463">
        <f>SUM(F308:F312)</f>
        <v>775814</v>
      </c>
      <c r="G313" s="816">
        <f t="shared" si="4"/>
        <v>0.6269401621546052</v>
      </c>
    </row>
    <row r="314" spans="1:7" ht="12.75">
      <c r="A314" s="447"/>
      <c r="B314" s="479" t="s">
        <v>397</v>
      </c>
      <c r="C314" s="454"/>
      <c r="D314" s="454"/>
      <c r="E314" s="454"/>
      <c r="F314" s="454"/>
      <c r="G314" s="455"/>
    </row>
    <row r="315" spans="1:7" ht="12.75">
      <c r="A315" s="447"/>
      <c r="B315" s="479" t="s">
        <v>398</v>
      </c>
      <c r="C315" s="454"/>
      <c r="D315" s="454"/>
      <c r="E315" s="454">
        <f>E36+E67+E98+E129+E160+E191+E222+E253</f>
        <v>12708</v>
      </c>
      <c r="F315" s="454">
        <f>F36+F67+F98+F129+F160+F191+F222+F253</f>
        <v>0</v>
      </c>
      <c r="G315" s="455">
        <f aca="true" t="shared" si="8" ref="G315:G374">SUM(F315/E315)</f>
        <v>0</v>
      </c>
    </row>
    <row r="316" spans="1:7" ht="13.5" thickBot="1">
      <c r="A316" s="447"/>
      <c r="B316" s="481" t="s">
        <v>516</v>
      </c>
      <c r="C316" s="461"/>
      <c r="D316" s="461"/>
      <c r="E316" s="461"/>
      <c r="F316" s="461"/>
      <c r="G316" s="817"/>
    </row>
    <row r="317" spans="1:7" ht="13.5" thickBot="1">
      <c r="A317" s="447"/>
      <c r="B317" s="483" t="s">
        <v>106</v>
      </c>
      <c r="C317" s="484"/>
      <c r="D317" s="484"/>
      <c r="E317" s="463">
        <f>SUM(E315:E316)</f>
        <v>12708</v>
      </c>
      <c r="F317" s="463">
        <f>SUM(F315:F316)</f>
        <v>0</v>
      </c>
      <c r="G317" s="816">
        <f t="shared" si="8"/>
        <v>0</v>
      </c>
    </row>
    <row r="318" spans="1:7" ht="15.75" thickBot="1">
      <c r="A318" s="444"/>
      <c r="B318" s="486" t="s">
        <v>183</v>
      </c>
      <c r="C318" s="478">
        <f>SUM(C313+C317)</f>
        <v>1167657</v>
      </c>
      <c r="D318" s="478">
        <f>SUM(D313+D317)</f>
        <v>1207205</v>
      </c>
      <c r="E318" s="478">
        <f>SUM(E313+E317)</f>
        <v>1250169</v>
      </c>
      <c r="F318" s="478">
        <f>SUM(F313+F317)</f>
        <v>775814</v>
      </c>
      <c r="G318" s="814">
        <f t="shared" si="8"/>
        <v>0.6205672993011345</v>
      </c>
    </row>
    <row r="319" spans="1:7" ht="15">
      <c r="A319" s="297">
        <v>2795</v>
      </c>
      <c r="B319" s="493" t="s">
        <v>36</v>
      </c>
      <c r="C319" s="494"/>
      <c r="D319" s="494"/>
      <c r="E319" s="494"/>
      <c r="F319" s="494"/>
      <c r="G319" s="455"/>
    </row>
    <row r="320" spans="1:7" ht="12.75">
      <c r="A320" s="447"/>
      <c r="B320" s="449" t="s">
        <v>312</v>
      </c>
      <c r="C320" s="447"/>
      <c r="D320" s="447"/>
      <c r="E320" s="447"/>
      <c r="F320" s="447"/>
      <c r="G320" s="455"/>
    </row>
    <row r="321" spans="1:7" ht="13.5" thickBot="1">
      <c r="A321" s="447"/>
      <c r="B321" s="450" t="s">
        <v>313</v>
      </c>
      <c r="C321" s="444"/>
      <c r="D321" s="444"/>
      <c r="E321" s="444"/>
      <c r="F321" s="444"/>
      <c r="G321" s="817"/>
    </row>
    <row r="322" spans="1:7" ht="13.5" thickBot="1">
      <c r="A322" s="447"/>
      <c r="B322" s="452" t="s">
        <v>331</v>
      </c>
      <c r="C322" s="444"/>
      <c r="D322" s="444"/>
      <c r="E322" s="444"/>
      <c r="F322" s="444"/>
      <c r="G322" s="815"/>
    </row>
    <row r="323" spans="1:7" ht="12.75">
      <c r="A323" s="447"/>
      <c r="B323" s="449" t="s">
        <v>315</v>
      </c>
      <c r="C323" s="454">
        <v>35000</v>
      </c>
      <c r="D323" s="454">
        <v>35000</v>
      </c>
      <c r="E323" s="454">
        <v>35000</v>
      </c>
      <c r="F323" s="454">
        <v>36141</v>
      </c>
      <c r="G323" s="455">
        <f t="shared" si="8"/>
        <v>1.0326</v>
      </c>
    </row>
    <row r="324" spans="1:7" ht="12.75">
      <c r="A324" s="447"/>
      <c r="B324" s="456" t="s">
        <v>316</v>
      </c>
      <c r="C324" s="457"/>
      <c r="D324" s="457"/>
      <c r="E324" s="457"/>
      <c r="F324" s="457"/>
      <c r="G324" s="455"/>
    </row>
    <row r="325" spans="1:7" ht="12.75">
      <c r="A325" s="447"/>
      <c r="B325" s="456" t="s">
        <v>317</v>
      </c>
      <c r="C325" s="457">
        <v>35000</v>
      </c>
      <c r="D325" s="457">
        <v>35000</v>
      </c>
      <c r="E325" s="457">
        <v>35000</v>
      </c>
      <c r="F325" s="457">
        <v>36141</v>
      </c>
      <c r="G325" s="455">
        <f t="shared" si="8"/>
        <v>1.0326</v>
      </c>
    </row>
    <row r="326" spans="1:7" ht="12.75">
      <c r="A326" s="447"/>
      <c r="B326" s="458" t="s">
        <v>318</v>
      </c>
      <c r="C326" s="454">
        <v>22000</v>
      </c>
      <c r="D326" s="454">
        <v>22000</v>
      </c>
      <c r="E326" s="454">
        <v>22000</v>
      </c>
      <c r="F326" s="454">
        <v>22083</v>
      </c>
      <c r="G326" s="455">
        <f t="shared" si="8"/>
        <v>1.0037727272727273</v>
      </c>
    </row>
    <row r="327" spans="1:7" ht="12.75">
      <c r="A327" s="447"/>
      <c r="B327" s="458" t="s">
        <v>319</v>
      </c>
      <c r="C327" s="454">
        <v>103500</v>
      </c>
      <c r="D327" s="454">
        <v>103500</v>
      </c>
      <c r="E327" s="454">
        <v>103500</v>
      </c>
      <c r="F327" s="454">
        <v>74016</v>
      </c>
      <c r="G327" s="455">
        <f t="shared" si="8"/>
        <v>0.7151304347826087</v>
      </c>
    </row>
    <row r="328" spans="1:7" ht="12.75">
      <c r="A328" s="447"/>
      <c r="B328" s="458" t="s">
        <v>320</v>
      </c>
      <c r="C328" s="454">
        <v>33000</v>
      </c>
      <c r="D328" s="454">
        <v>33000</v>
      </c>
      <c r="E328" s="454">
        <v>33000</v>
      </c>
      <c r="F328" s="454">
        <v>33508</v>
      </c>
      <c r="G328" s="455">
        <f t="shared" si="8"/>
        <v>1.0153939393939393</v>
      </c>
    </row>
    <row r="329" spans="1:7" ht="12.75">
      <c r="A329" s="447"/>
      <c r="B329" s="459" t="s">
        <v>321</v>
      </c>
      <c r="C329" s="454"/>
      <c r="D329" s="454"/>
      <c r="E329" s="454"/>
      <c r="F329" s="454"/>
      <c r="G329" s="455"/>
    </row>
    <row r="330" spans="1:7" ht="13.5" thickBot="1">
      <c r="A330" s="447"/>
      <c r="B330" s="460" t="s">
        <v>322</v>
      </c>
      <c r="C330" s="461">
        <v>6000</v>
      </c>
      <c r="D330" s="461">
        <v>6000</v>
      </c>
      <c r="E330" s="461">
        <v>9834</v>
      </c>
      <c r="F330" s="461">
        <v>4923</v>
      </c>
      <c r="G330" s="817">
        <f t="shared" si="8"/>
        <v>0.5006101281269066</v>
      </c>
    </row>
    <row r="331" spans="1:7" ht="13.5" thickBot="1">
      <c r="A331" s="447"/>
      <c r="B331" s="462" t="s">
        <v>533</v>
      </c>
      <c r="C331" s="463">
        <f>SUM(C323+C326+C327+C328+C330)</f>
        <v>199500</v>
      </c>
      <c r="D331" s="463">
        <f>SUM(D323+D326+D327+D328+D330)</f>
        <v>199500</v>
      </c>
      <c r="E331" s="463">
        <f>SUM(E323+E326+E327+E328+E330)</f>
        <v>203334</v>
      </c>
      <c r="F331" s="463">
        <f>SUM(F323+F326+F327+F328+F330)</f>
        <v>170671</v>
      </c>
      <c r="G331" s="816">
        <f t="shared" si="8"/>
        <v>0.8393628217612401</v>
      </c>
    </row>
    <row r="332" spans="1:7" ht="13.5" thickBot="1">
      <c r="A332" s="447"/>
      <c r="B332" s="465" t="s">
        <v>107</v>
      </c>
      <c r="C332" s="466">
        <f>SUM(C331+C322)</f>
        <v>199500</v>
      </c>
      <c r="D332" s="466">
        <f>SUM(D331+D322)</f>
        <v>199500</v>
      </c>
      <c r="E332" s="466">
        <f>SUM(E331+E322)</f>
        <v>203334</v>
      </c>
      <c r="F332" s="466">
        <f>SUM(F331+F322)</f>
        <v>170671</v>
      </c>
      <c r="G332" s="816">
        <f t="shared" si="8"/>
        <v>0.8393628217612401</v>
      </c>
    </row>
    <row r="333" spans="1:7" ht="13.5" thickBot="1">
      <c r="A333" s="447"/>
      <c r="B333" s="467" t="s">
        <v>108</v>
      </c>
      <c r="C333" s="468"/>
      <c r="D333" s="468"/>
      <c r="E333" s="468"/>
      <c r="F333" s="468"/>
      <c r="G333" s="815"/>
    </row>
    <row r="334" spans="1:7" ht="12.75">
      <c r="A334" s="447"/>
      <c r="B334" s="469" t="s">
        <v>323</v>
      </c>
      <c r="C334" s="470"/>
      <c r="D334" s="470">
        <v>19695</v>
      </c>
      <c r="E334" s="470">
        <v>15861</v>
      </c>
      <c r="F334" s="470">
        <v>15861</v>
      </c>
      <c r="G334" s="455">
        <f t="shared" si="8"/>
        <v>1</v>
      </c>
    </row>
    <row r="335" spans="1:7" ht="12.75">
      <c r="A335" s="447"/>
      <c r="B335" s="471" t="s">
        <v>328</v>
      </c>
      <c r="C335" s="454">
        <v>935563</v>
      </c>
      <c r="D335" s="454">
        <v>990530</v>
      </c>
      <c r="E335" s="454">
        <v>999483</v>
      </c>
      <c r="F335" s="454">
        <v>674266</v>
      </c>
      <c r="G335" s="455">
        <f t="shared" si="8"/>
        <v>0.6746147758391088</v>
      </c>
    </row>
    <row r="336" spans="1:7" ht="13.5" thickBot="1">
      <c r="A336" s="447"/>
      <c r="B336" s="472" t="s">
        <v>329</v>
      </c>
      <c r="C336" s="461">
        <v>178754</v>
      </c>
      <c r="D336" s="461">
        <v>178754</v>
      </c>
      <c r="E336" s="461">
        <v>178754</v>
      </c>
      <c r="F336" s="461">
        <v>109927</v>
      </c>
      <c r="G336" s="817">
        <f t="shared" si="8"/>
        <v>0.6149624623784643</v>
      </c>
    </row>
    <row r="337" spans="1:7" ht="13.5" thickBot="1">
      <c r="A337" s="447"/>
      <c r="B337" s="473" t="s">
        <v>100</v>
      </c>
      <c r="C337" s="474">
        <f>SUM(C335:C336)</f>
        <v>1114317</v>
      </c>
      <c r="D337" s="474">
        <f>SUM(D334:D336)</f>
        <v>1188979</v>
      </c>
      <c r="E337" s="474">
        <f>SUM(E334:E336)</f>
        <v>1194098</v>
      </c>
      <c r="F337" s="474">
        <f>SUM(F334:F336)</f>
        <v>800054</v>
      </c>
      <c r="G337" s="816">
        <f t="shared" si="8"/>
        <v>0.6700069843513682</v>
      </c>
    </row>
    <row r="338" spans="1:7" ht="15.75" thickBot="1">
      <c r="A338" s="447"/>
      <c r="B338" s="477" t="s">
        <v>118</v>
      </c>
      <c r="C338" s="478">
        <f>SUM(C332+C333+C337)</f>
        <v>1313817</v>
      </c>
      <c r="D338" s="478">
        <f>SUM(D332+D333+D337)</f>
        <v>1388479</v>
      </c>
      <c r="E338" s="478">
        <f>SUM(E332+E333+E337)</f>
        <v>1397432</v>
      </c>
      <c r="F338" s="478">
        <f>SUM(F332+F333+F337)</f>
        <v>970725</v>
      </c>
      <c r="G338" s="816">
        <f t="shared" si="8"/>
        <v>0.6946491850766263</v>
      </c>
    </row>
    <row r="339" spans="1:7" ht="12.75">
      <c r="A339" s="447"/>
      <c r="B339" s="479" t="s">
        <v>504</v>
      </c>
      <c r="C339" s="454">
        <v>375041</v>
      </c>
      <c r="D339" s="454">
        <v>385873</v>
      </c>
      <c r="E339" s="454">
        <v>386943</v>
      </c>
      <c r="F339" s="454">
        <v>281646</v>
      </c>
      <c r="G339" s="455">
        <f t="shared" si="8"/>
        <v>0.727874648203999</v>
      </c>
    </row>
    <row r="340" spans="1:7" ht="12.75">
      <c r="A340" s="447"/>
      <c r="B340" s="479" t="s">
        <v>505</v>
      </c>
      <c r="C340" s="454">
        <v>103190</v>
      </c>
      <c r="D340" s="454">
        <v>105457</v>
      </c>
      <c r="E340" s="454">
        <v>105746</v>
      </c>
      <c r="F340" s="454">
        <v>77136</v>
      </c>
      <c r="G340" s="455">
        <f t="shared" si="8"/>
        <v>0.7294460310555482</v>
      </c>
    </row>
    <row r="341" spans="1:7" ht="12.75">
      <c r="A341" s="447"/>
      <c r="B341" s="479" t="s">
        <v>506</v>
      </c>
      <c r="C341" s="454">
        <v>835586</v>
      </c>
      <c r="D341" s="454">
        <v>887149</v>
      </c>
      <c r="E341" s="454">
        <v>867743</v>
      </c>
      <c r="F341" s="454">
        <v>579756</v>
      </c>
      <c r="G341" s="455">
        <f t="shared" si="8"/>
        <v>0.6681194777716444</v>
      </c>
    </row>
    <row r="342" spans="1:7" ht="12.75">
      <c r="A342" s="447"/>
      <c r="B342" s="480" t="s">
        <v>508</v>
      </c>
      <c r="C342" s="454"/>
      <c r="D342" s="454"/>
      <c r="E342" s="454"/>
      <c r="F342" s="454"/>
      <c r="G342" s="455"/>
    </row>
    <row r="343" spans="1:7" ht="13.5" thickBot="1">
      <c r="A343" s="447"/>
      <c r="B343" s="481" t="s">
        <v>507</v>
      </c>
      <c r="C343" s="461"/>
      <c r="D343" s="461"/>
      <c r="E343" s="461"/>
      <c r="F343" s="461"/>
      <c r="G343" s="817"/>
    </row>
    <row r="344" spans="1:7" ht="13.5" thickBot="1">
      <c r="A344" s="447"/>
      <c r="B344" s="482" t="s">
        <v>99</v>
      </c>
      <c r="C344" s="463">
        <f>SUM(C339:C343)</f>
        <v>1313817</v>
      </c>
      <c r="D344" s="463">
        <f>SUM(D339:D343)</f>
        <v>1378479</v>
      </c>
      <c r="E344" s="463">
        <f>SUM(E339:E343)</f>
        <v>1360432</v>
      </c>
      <c r="F344" s="463">
        <f>SUM(F339:F343)</f>
        <v>938538</v>
      </c>
      <c r="G344" s="816">
        <f t="shared" si="8"/>
        <v>0.6898823314947017</v>
      </c>
    </row>
    <row r="345" spans="1:7" ht="12.75">
      <c r="A345" s="447"/>
      <c r="B345" s="479" t="s">
        <v>397</v>
      </c>
      <c r="C345" s="454"/>
      <c r="D345" s="454">
        <v>8000</v>
      </c>
      <c r="E345" s="454">
        <v>28000</v>
      </c>
      <c r="F345" s="454">
        <v>16964</v>
      </c>
      <c r="G345" s="455">
        <f t="shared" si="8"/>
        <v>0.6058571428571429</v>
      </c>
    </row>
    <row r="346" spans="1:7" ht="12.75">
      <c r="A346" s="447"/>
      <c r="B346" s="479" t="s">
        <v>398</v>
      </c>
      <c r="C346" s="454"/>
      <c r="D346" s="454">
        <v>2000</v>
      </c>
      <c r="E346" s="454">
        <v>9000</v>
      </c>
      <c r="F346" s="454"/>
      <c r="G346" s="455">
        <f t="shared" si="8"/>
        <v>0</v>
      </c>
    </row>
    <row r="347" spans="1:7" ht="13.5" thickBot="1">
      <c r="A347" s="447"/>
      <c r="B347" s="481" t="s">
        <v>516</v>
      </c>
      <c r="C347" s="461"/>
      <c r="D347" s="461"/>
      <c r="E347" s="461"/>
      <c r="F347" s="461"/>
      <c r="G347" s="817"/>
    </row>
    <row r="348" spans="1:7" ht="13.5" thickBot="1">
      <c r="A348" s="447"/>
      <c r="B348" s="483" t="s">
        <v>106</v>
      </c>
      <c r="C348" s="484"/>
      <c r="D348" s="463">
        <f>SUM(D345:D347)</f>
        <v>10000</v>
      </c>
      <c r="E348" s="463">
        <f>SUM(E345:E347)</f>
        <v>37000</v>
      </c>
      <c r="F348" s="463">
        <f>SUM(F345:F347)</f>
        <v>16964</v>
      </c>
      <c r="G348" s="816">
        <f t="shared" si="8"/>
        <v>0.4584864864864865</v>
      </c>
    </row>
    <row r="349" spans="1:7" ht="15.75" thickBot="1">
      <c r="A349" s="444"/>
      <c r="B349" s="486" t="s">
        <v>183</v>
      </c>
      <c r="C349" s="478">
        <f>SUM(C344+C348)</f>
        <v>1313817</v>
      </c>
      <c r="D349" s="478">
        <f>SUM(D344+D348)</f>
        <v>1388479</v>
      </c>
      <c r="E349" s="478">
        <f>SUM(E344+E348)</f>
        <v>1397432</v>
      </c>
      <c r="F349" s="478">
        <f>SUM(F344+F348)</f>
        <v>955502</v>
      </c>
      <c r="G349" s="816">
        <f t="shared" si="8"/>
        <v>0.6837556317588261</v>
      </c>
    </row>
    <row r="350" spans="1:7" ht="15">
      <c r="A350" s="295">
        <v>2799</v>
      </c>
      <c r="B350" s="298" t="s">
        <v>139</v>
      </c>
      <c r="C350" s="490"/>
      <c r="D350" s="490"/>
      <c r="E350" s="490"/>
      <c r="F350" s="490"/>
      <c r="G350" s="455"/>
    </row>
    <row r="351" spans="1:7" ht="12.75">
      <c r="A351" s="447"/>
      <c r="B351" s="449" t="s">
        <v>312</v>
      </c>
      <c r="C351" s="447"/>
      <c r="D351" s="447"/>
      <c r="E351" s="447"/>
      <c r="F351" s="447"/>
      <c r="G351" s="455"/>
    </row>
    <row r="352" spans="1:7" ht="13.5" thickBot="1">
      <c r="A352" s="447"/>
      <c r="B352" s="450" t="s">
        <v>313</v>
      </c>
      <c r="C352" s="444"/>
      <c r="D352" s="444"/>
      <c r="E352" s="444"/>
      <c r="F352" s="461">
        <f>SUM(F290)</f>
        <v>1793</v>
      </c>
      <c r="G352" s="817"/>
    </row>
    <row r="353" spans="1:7" ht="13.5" thickBot="1">
      <c r="A353" s="447"/>
      <c r="B353" s="452" t="s">
        <v>331</v>
      </c>
      <c r="C353" s="444"/>
      <c r="D353" s="444"/>
      <c r="E353" s="444"/>
      <c r="F353" s="495">
        <f>SUM(F352)</f>
        <v>1793</v>
      </c>
      <c r="G353" s="815"/>
    </row>
    <row r="354" spans="1:7" ht="12.75">
      <c r="A354" s="447"/>
      <c r="B354" s="449" t="s">
        <v>315</v>
      </c>
      <c r="C354" s="454">
        <f aca="true" t="shared" si="9" ref="C354:F361">SUM(C323+C292)</f>
        <v>37155</v>
      </c>
      <c r="D354" s="454">
        <f t="shared" si="9"/>
        <v>37155</v>
      </c>
      <c r="E354" s="454">
        <f t="shared" si="9"/>
        <v>37155</v>
      </c>
      <c r="F354" s="454">
        <f t="shared" si="9"/>
        <v>36533</v>
      </c>
      <c r="G354" s="455">
        <f t="shared" si="8"/>
        <v>0.983259319068766</v>
      </c>
    </row>
    <row r="355" spans="1:7" ht="12.75">
      <c r="A355" s="447"/>
      <c r="B355" s="456" t="s">
        <v>316</v>
      </c>
      <c r="C355" s="457">
        <f t="shared" si="9"/>
        <v>1455</v>
      </c>
      <c r="D355" s="457">
        <f t="shared" si="9"/>
        <v>1455</v>
      </c>
      <c r="E355" s="457">
        <f t="shared" si="9"/>
        <v>1455</v>
      </c>
      <c r="F355" s="457">
        <f t="shared" si="9"/>
        <v>104</v>
      </c>
      <c r="G355" s="455">
        <f t="shared" si="8"/>
        <v>0.07147766323024055</v>
      </c>
    </row>
    <row r="356" spans="1:7" ht="12.75">
      <c r="A356" s="447"/>
      <c r="B356" s="456" t="s">
        <v>317</v>
      </c>
      <c r="C356" s="457">
        <f t="shared" si="9"/>
        <v>35700</v>
      </c>
      <c r="D356" s="457">
        <f t="shared" si="9"/>
        <v>35700</v>
      </c>
      <c r="E356" s="457">
        <f t="shared" si="9"/>
        <v>35700</v>
      </c>
      <c r="F356" s="457">
        <f t="shared" si="9"/>
        <v>36429</v>
      </c>
      <c r="G356" s="455">
        <f t="shared" si="8"/>
        <v>1.020420168067227</v>
      </c>
    </row>
    <row r="357" spans="1:7" ht="12.75">
      <c r="A357" s="447"/>
      <c r="B357" s="458" t="s">
        <v>318</v>
      </c>
      <c r="C357" s="454">
        <f t="shared" si="9"/>
        <v>22000</v>
      </c>
      <c r="D357" s="454">
        <f t="shared" si="9"/>
        <v>22000</v>
      </c>
      <c r="E357" s="454">
        <f t="shared" si="9"/>
        <v>22000</v>
      </c>
      <c r="F357" s="454">
        <f t="shared" si="9"/>
        <v>22083</v>
      </c>
      <c r="G357" s="455">
        <f t="shared" si="8"/>
        <v>1.0037727272727273</v>
      </c>
    </row>
    <row r="358" spans="1:7" ht="12.75">
      <c r="A358" s="447"/>
      <c r="B358" s="458" t="s">
        <v>319</v>
      </c>
      <c r="C358" s="454">
        <f t="shared" si="9"/>
        <v>156732</v>
      </c>
      <c r="D358" s="454">
        <f t="shared" si="9"/>
        <v>156732</v>
      </c>
      <c r="E358" s="454">
        <f t="shared" si="9"/>
        <v>156732</v>
      </c>
      <c r="F358" s="454">
        <f t="shared" si="9"/>
        <v>122185</v>
      </c>
      <c r="G358" s="455">
        <f t="shared" si="8"/>
        <v>0.7795791542250465</v>
      </c>
    </row>
    <row r="359" spans="1:7" ht="12.75">
      <c r="A359" s="447"/>
      <c r="B359" s="458" t="s">
        <v>320</v>
      </c>
      <c r="C359" s="454">
        <f t="shared" si="9"/>
        <v>46808</v>
      </c>
      <c r="D359" s="454">
        <f t="shared" si="9"/>
        <v>46808</v>
      </c>
      <c r="E359" s="454">
        <f t="shared" si="9"/>
        <v>46808</v>
      </c>
      <c r="F359" s="454">
        <f t="shared" si="9"/>
        <v>45069</v>
      </c>
      <c r="G359" s="455">
        <f t="shared" si="8"/>
        <v>0.9628482310716117</v>
      </c>
    </row>
    <row r="360" spans="1:7" ht="12.75">
      <c r="A360" s="447"/>
      <c r="B360" s="459" t="s">
        <v>321</v>
      </c>
      <c r="C360" s="454">
        <f t="shared" si="9"/>
        <v>0</v>
      </c>
      <c r="D360" s="454">
        <f t="shared" si="9"/>
        <v>0</v>
      </c>
      <c r="E360" s="454">
        <f t="shared" si="9"/>
        <v>0</v>
      </c>
      <c r="F360" s="454">
        <f t="shared" si="9"/>
        <v>0</v>
      </c>
      <c r="G360" s="455"/>
    </row>
    <row r="361" spans="1:7" ht="13.5" thickBot="1">
      <c r="A361" s="447"/>
      <c r="B361" s="460" t="s">
        <v>322</v>
      </c>
      <c r="C361" s="454">
        <f t="shared" si="9"/>
        <v>8705</v>
      </c>
      <c r="D361" s="454">
        <f t="shared" si="9"/>
        <v>8705</v>
      </c>
      <c r="E361" s="454">
        <f t="shared" si="9"/>
        <v>14833</v>
      </c>
      <c r="F361" s="454">
        <f t="shared" si="9"/>
        <v>11049</v>
      </c>
      <c r="G361" s="817">
        <f t="shared" si="8"/>
        <v>0.7448931436661498</v>
      </c>
    </row>
    <row r="362" spans="1:7" ht="13.5" thickBot="1">
      <c r="A362" s="447"/>
      <c r="B362" s="462" t="s">
        <v>533</v>
      </c>
      <c r="C362" s="463">
        <f>SUM(C354+C357+C358+C359+C361)</f>
        <v>271400</v>
      </c>
      <c r="D362" s="463">
        <f>SUM(D354+D357+D358+D359+D361)</f>
        <v>271400</v>
      </c>
      <c r="E362" s="463">
        <f>SUM(E354+E357+E358+E359+E361)</f>
        <v>277528</v>
      </c>
      <c r="F362" s="463">
        <f>SUM(F354+F357+F358+F359+F361)</f>
        <v>236919</v>
      </c>
      <c r="G362" s="816">
        <f t="shared" si="8"/>
        <v>0.8536760254821135</v>
      </c>
    </row>
    <row r="363" spans="1:7" ht="13.5" thickBot="1">
      <c r="A363" s="447"/>
      <c r="B363" s="465" t="s">
        <v>107</v>
      </c>
      <c r="C363" s="466">
        <f>SUM(C362+C353)</f>
        <v>271400</v>
      </c>
      <c r="D363" s="466">
        <f>SUM(D362+D353)</f>
        <v>271400</v>
      </c>
      <c r="E363" s="466">
        <f>SUM(E362+E353)</f>
        <v>277528</v>
      </c>
      <c r="F363" s="466">
        <f>SUM(F362+F353)</f>
        <v>238712</v>
      </c>
      <c r="G363" s="816">
        <f t="shared" si="8"/>
        <v>0.8601366348620679</v>
      </c>
    </row>
    <row r="364" spans="1:7" ht="13.5" thickBot="1">
      <c r="A364" s="447"/>
      <c r="B364" s="467" t="s">
        <v>108</v>
      </c>
      <c r="C364" s="468"/>
      <c r="D364" s="468"/>
      <c r="E364" s="468"/>
      <c r="F364" s="468"/>
      <c r="G364" s="815"/>
    </row>
    <row r="365" spans="1:7" ht="12.75">
      <c r="A365" s="447"/>
      <c r="B365" s="469" t="s">
        <v>323</v>
      </c>
      <c r="C365" s="470"/>
      <c r="D365" s="470">
        <f aca="true" t="shared" si="10" ref="D365:F367">SUM(D334+D303)</f>
        <v>43163</v>
      </c>
      <c r="E365" s="470">
        <f t="shared" si="10"/>
        <v>37035</v>
      </c>
      <c r="F365" s="470">
        <f t="shared" si="10"/>
        <v>37035</v>
      </c>
      <c r="G365" s="455">
        <f t="shared" si="8"/>
        <v>1</v>
      </c>
    </row>
    <row r="366" spans="1:7" ht="12.75">
      <c r="A366" s="447"/>
      <c r="B366" s="471" t="s">
        <v>328</v>
      </c>
      <c r="C366" s="454">
        <f>SUM(C335+C304)</f>
        <v>1984644</v>
      </c>
      <c r="D366" s="454">
        <f t="shared" si="10"/>
        <v>2055691</v>
      </c>
      <c r="E366" s="454">
        <f t="shared" si="10"/>
        <v>2081869</v>
      </c>
      <c r="F366" s="454">
        <f t="shared" si="10"/>
        <v>1406811</v>
      </c>
      <c r="G366" s="455">
        <f t="shared" si="8"/>
        <v>0.6757442471164132</v>
      </c>
    </row>
    <row r="367" spans="1:7" ht="13.5" thickBot="1">
      <c r="A367" s="447"/>
      <c r="B367" s="472" t="s">
        <v>329</v>
      </c>
      <c r="C367" s="461">
        <f>SUM(C336+C305)</f>
        <v>225430</v>
      </c>
      <c r="D367" s="461">
        <f t="shared" si="10"/>
        <v>225430</v>
      </c>
      <c r="E367" s="461">
        <f t="shared" si="10"/>
        <v>251169</v>
      </c>
      <c r="F367" s="461">
        <f t="shared" si="10"/>
        <v>147725</v>
      </c>
      <c r="G367" s="817">
        <f t="shared" si="8"/>
        <v>0.5881498114815125</v>
      </c>
    </row>
    <row r="368" spans="1:7" ht="13.5" thickBot="1">
      <c r="A368" s="447"/>
      <c r="B368" s="473" t="s">
        <v>100</v>
      </c>
      <c r="C368" s="474">
        <f>SUM(C366:C367)</f>
        <v>2210074</v>
      </c>
      <c r="D368" s="474">
        <f>SUM(D365:D367)</f>
        <v>2324284</v>
      </c>
      <c r="E368" s="474">
        <f>SUM(E365:E367)</f>
        <v>2370073</v>
      </c>
      <c r="F368" s="474">
        <f>SUM(F365:F367)</f>
        <v>1591571</v>
      </c>
      <c r="G368" s="816">
        <f t="shared" si="8"/>
        <v>0.6715282609438612</v>
      </c>
    </row>
    <row r="369" spans="1:7" ht="15.75" thickBot="1">
      <c r="A369" s="447"/>
      <c r="B369" s="477" t="s">
        <v>118</v>
      </c>
      <c r="C369" s="478">
        <f>SUM(C363+C364+C368)</f>
        <v>2481474</v>
      </c>
      <c r="D369" s="478">
        <f>SUM(D363+D364+D368)</f>
        <v>2595684</v>
      </c>
      <c r="E369" s="478">
        <f>SUM(E363+E364+E368)</f>
        <v>2647601</v>
      </c>
      <c r="F369" s="478">
        <f>SUM(F363+F364+F368)</f>
        <v>1830283</v>
      </c>
      <c r="G369" s="816">
        <f t="shared" si="8"/>
        <v>0.6912986511185031</v>
      </c>
    </row>
    <row r="370" spans="1:7" ht="12.75">
      <c r="A370" s="447"/>
      <c r="B370" s="479" t="s">
        <v>504</v>
      </c>
      <c r="C370" s="454">
        <f aca="true" t="shared" si="11" ref="C370:F374">SUM(C339+C308)</f>
        <v>1036684</v>
      </c>
      <c r="D370" s="454">
        <f t="shared" si="11"/>
        <v>1060335</v>
      </c>
      <c r="E370" s="454">
        <f t="shared" si="11"/>
        <v>1064962</v>
      </c>
      <c r="F370" s="454">
        <f t="shared" si="11"/>
        <v>715297</v>
      </c>
      <c r="G370" s="455">
        <f t="shared" si="8"/>
        <v>0.6716643410750807</v>
      </c>
    </row>
    <row r="371" spans="1:7" ht="12.75">
      <c r="A371" s="447"/>
      <c r="B371" s="479" t="s">
        <v>505</v>
      </c>
      <c r="C371" s="454">
        <f t="shared" si="11"/>
        <v>291175</v>
      </c>
      <c r="D371" s="454">
        <f t="shared" si="11"/>
        <v>296997</v>
      </c>
      <c r="E371" s="454">
        <f t="shared" si="11"/>
        <v>298246</v>
      </c>
      <c r="F371" s="454">
        <f t="shared" si="11"/>
        <v>195431</v>
      </c>
      <c r="G371" s="455">
        <f t="shared" si="8"/>
        <v>0.6552677990652012</v>
      </c>
    </row>
    <row r="372" spans="1:7" ht="12.75">
      <c r="A372" s="447"/>
      <c r="B372" s="479" t="s">
        <v>506</v>
      </c>
      <c r="C372" s="454">
        <f t="shared" si="11"/>
        <v>1153615</v>
      </c>
      <c r="D372" s="454">
        <f t="shared" si="11"/>
        <v>1228352</v>
      </c>
      <c r="E372" s="454">
        <f t="shared" si="11"/>
        <v>1234219</v>
      </c>
      <c r="F372" s="454">
        <f t="shared" si="11"/>
        <v>803158</v>
      </c>
      <c r="G372" s="455">
        <f t="shared" si="8"/>
        <v>0.650741886164449</v>
      </c>
    </row>
    <row r="373" spans="1:7" ht="12.75">
      <c r="A373" s="447"/>
      <c r="B373" s="480" t="s">
        <v>508</v>
      </c>
      <c r="C373" s="454">
        <f t="shared" si="11"/>
        <v>0</v>
      </c>
      <c r="D373" s="454">
        <f t="shared" si="11"/>
        <v>0</v>
      </c>
      <c r="E373" s="454">
        <f t="shared" si="11"/>
        <v>0</v>
      </c>
      <c r="F373" s="454">
        <f t="shared" si="11"/>
        <v>0</v>
      </c>
      <c r="G373" s="455"/>
    </row>
    <row r="374" spans="1:7" ht="13.5" thickBot="1">
      <c r="A374" s="447"/>
      <c r="B374" s="481" t="s">
        <v>507</v>
      </c>
      <c r="C374" s="454">
        <f t="shared" si="11"/>
        <v>0</v>
      </c>
      <c r="D374" s="454">
        <f t="shared" si="11"/>
        <v>0</v>
      </c>
      <c r="E374" s="454">
        <f t="shared" si="11"/>
        <v>466</v>
      </c>
      <c r="F374" s="454">
        <f t="shared" si="11"/>
        <v>466</v>
      </c>
      <c r="G374" s="817">
        <f t="shared" si="8"/>
        <v>1</v>
      </c>
    </row>
    <row r="375" spans="1:7" ht="13.5" thickBot="1">
      <c r="A375" s="447"/>
      <c r="B375" s="482" t="s">
        <v>99</v>
      </c>
      <c r="C375" s="463">
        <f>SUM(C370:C374)</f>
        <v>2481474</v>
      </c>
      <c r="D375" s="463">
        <f>SUM(D370:D374)</f>
        <v>2585684</v>
      </c>
      <c r="E375" s="463">
        <f>SUM(E370:E374)</f>
        <v>2597893</v>
      </c>
      <c r="F375" s="463">
        <f>SUM(F370:F374)</f>
        <v>1714352</v>
      </c>
      <c r="G375" s="816">
        <f aca="true" t="shared" si="12" ref="G375:G434">SUM(F375/E375)</f>
        <v>0.6599009274054012</v>
      </c>
    </row>
    <row r="376" spans="1:7" ht="12.75">
      <c r="A376" s="447"/>
      <c r="B376" s="479" t="s">
        <v>397</v>
      </c>
      <c r="C376" s="454"/>
      <c r="D376" s="454">
        <f>SUM(D345)</f>
        <v>8000</v>
      </c>
      <c r="E376" s="454">
        <f>SUM(E345)</f>
        <v>28000</v>
      </c>
      <c r="F376" s="454">
        <f>SUM(F345)</f>
        <v>16964</v>
      </c>
      <c r="G376" s="455">
        <f t="shared" si="12"/>
        <v>0.6058571428571429</v>
      </c>
    </row>
    <row r="377" spans="1:7" ht="12.75">
      <c r="A377" s="447"/>
      <c r="B377" s="479" t="s">
        <v>398</v>
      </c>
      <c r="C377" s="454"/>
      <c r="D377" s="454">
        <f>SUM(D346)</f>
        <v>2000</v>
      </c>
      <c r="E377" s="454">
        <f>SUM(E346+E315)</f>
        <v>21708</v>
      </c>
      <c r="F377" s="454">
        <f>SUM(F346+F315)</f>
        <v>0</v>
      </c>
      <c r="G377" s="455">
        <f t="shared" si="12"/>
        <v>0</v>
      </c>
    </row>
    <row r="378" spans="1:7" ht="13.5" thickBot="1">
      <c r="A378" s="447"/>
      <c r="B378" s="481" t="s">
        <v>516</v>
      </c>
      <c r="C378" s="461"/>
      <c r="D378" s="461"/>
      <c r="E378" s="461"/>
      <c r="F378" s="461"/>
      <c r="G378" s="817"/>
    </row>
    <row r="379" spans="1:7" ht="13.5" thickBot="1">
      <c r="A379" s="447"/>
      <c r="B379" s="483" t="s">
        <v>106</v>
      </c>
      <c r="C379" s="484"/>
      <c r="D379" s="463">
        <f>SUM(D376:D378)</f>
        <v>10000</v>
      </c>
      <c r="E379" s="463">
        <f>SUM(E376:E378)</f>
        <v>49708</v>
      </c>
      <c r="F379" s="463">
        <f>SUM(F376:F378)</f>
        <v>16964</v>
      </c>
      <c r="G379" s="816">
        <f t="shared" si="12"/>
        <v>0.3412730345216062</v>
      </c>
    </row>
    <row r="380" spans="1:7" ht="15.75" thickBot="1">
      <c r="A380" s="444"/>
      <c r="B380" s="486" t="s">
        <v>183</v>
      </c>
      <c r="C380" s="478">
        <f>SUM(C375+C379)</f>
        <v>2481474</v>
      </c>
      <c r="D380" s="478">
        <f>SUM(D375+D379)</f>
        <v>2595684</v>
      </c>
      <c r="E380" s="478">
        <f>SUM(E375+E379)</f>
        <v>2647601</v>
      </c>
      <c r="F380" s="478">
        <f>SUM(F375+F379)</f>
        <v>1731316</v>
      </c>
      <c r="G380" s="816">
        <f t="shared" si="12"/>
        <v>0.6539187740146646</v>
      </c>
    </row>
    <row r="381" spans="1:7" ht="15">
      <c r="A381" s="295">
        <v>2850</v>
      </c>
      <c r="B381" s="298" t="s">
        <v>525</v>
      </c>
      <c r="C381" s="454"/>
      <c r="D381" s="454"/>
      <c r="E381" s="454"/>
      <c r="F381" s="454"/>
      <c r="G381" s="455"/>
    </row>
    <row r="382" spans="1:7" ht="12.75">
      <c r="A382" s="447"/>
      <c r="B382" s="449" t="s">
        <v>312</v>
      </c>
      <c r="C382" s="447"/>
      <c r="D382" s="447"/>
      <c r="E382" s="447"/>
      <c r="F382" s="447"/>
      <c r="G382" s="455"/>
    </row>
    <row r="383" spans="1:7" ht="13.5" thickBot="1">
      <c r="A383" s="447"/>
      <c r="B383" s="450" t="s">
        <v>313</v>
      </c>
      <c r="C383" s="444"/>
      <c r="D383" s="444"/>
      <c r="E383" s="444"/>
      <c r="F383" s="444"/>
      <c r="G383" s="817"/>
    </row>
    <row r="384" spans="1:7" ht="13.5" thickBot="1">
      <c r="A384" s="447"/>
      <c r="B384" s="452" t="s">
        <v>331</v>
      </c>
      <c r="C384" s="444"/>
      <c r="D384" s="444"/>
      <c r="E384" s="444"/>
      <c r="F384" s="444"/>
      <c r="G384" s="815"/>
    </row>
    <row r="385" spans="1:7" ht="12.75">
      <c r="A385" s="447"/>
      <c r="B385" s="449" t="s">
        <v>315</v>
      </c>
      <c r="C385" s="454"/>
      <c r="D385" s="454"/>
      <c r="E385" s="454"/>
      <c r="F385" s="454"/>
      <c r="G385" s="455"/>
    </row>
    <row r="386" spans="1:7" ht="12.75">
      <c r="A386" s="447"/>
      <c r="B386" s="456" t="s">
        <v>316</v>
      </c>
      <c r="C386" s="457"/>
      <c r="D386" s="457"/>
      <c r="E386" s="457"/>
      <c r="F386" s="457"/>
      <c r="G386" s="455"/>
    </row>
    <row r="387" spans="1:7" ht="12.75">
      <c r="A387" s="447"/>
      <c r="B387" s="456" t="s">
        <v>317</v>
      </c>
      <c r="C387" s="457"/>
      <c r="D387" s="457"/>
      <c r="E387" s="457"/>
      <c r="F387" s="457"/>
      <c r="G387" s="455"/>
    </row>
    <row r="388" spans="1:7" ht="12.75">
      <c r="A388" s="447"/>
      <c r="B388" s="458" t="s">
        <v>318</v>
      </c>
      <c r="C388" s="454">
        <v>3100</v>
      </c>
      <c r="D388" s="454">
        <v>3100</v>
      </c>
      <c r="E388" s="454">
        <v>3100</v>
      </c>
      <c r="F388" s="454">
        <v>1953</v>
      </c>
      <c r="G388" s="455">
        <f t="shared" si="12"/>
        <v>0.63</v>
      </c>
    </row>
    <row r="389" spans="1:7" ht="12.75">
      <c r="A389" s="447"/>
      <c r="B389" s="458" t="s">
        <v>319</v>
      </c>
      <c r="C389" s="454">
        <v>20527</v>
      </c>
      <c r="D389" s="454">
        <v>26843</v>
      </c>
      <c r="E389" s="454">
        <v>26843</v>
      </c>
      <c r="F389" s="454">
        <v>19694</v>
      </c>
      <c r="G389" s="455">
        <f t="shared" si="12"/>
        <v>0.733673583429572</v>
      </c>
    </row>
    <row r="390" spans="1:7" ht="12.75">
      <c r="A390" s="447"/>
      <c r="B390" s="458" t="s">
        <v>320</v>
      </c>
      <c r="C390" s="454">
        <v>6379</v>
      </c>
      <c r="D390" s="454">
        <v>6379</v>
      </c>
      <c r="E390" s="454">
        <v>6379</v>
      </c>
      <c r="F390" s="454">
        <v>4323</v>
      </c>
      <c r="G390" s="455">
        <f t="shared" si="12"/>
        <v>0.6776924282802947</v>
      </c>
    </row>
    <row r="391" spans="1:7" ht="12.75">
      <c r="A391" s="447"/>
      <c r="B391" s="459" t="s">
        <v>321</v>
      </c>
      <c r="C391" s="454"/>
      <c r="D391" s="454"/>
      <c r="E391" s="454"/>
      <c r="F391" s="454"/>
      <c r="G391" s="455"/>
    </row>
    <row r="392" spans="1:7" ht="13.5" thickBot="1">
      <c r="A392" s="447"/>
      <c r="B392" s="460" t="s">
        <v>322</v>
      </c>
      <c r="C392" s="461">
        <v>6316</v>
      </c>
      <c r="D392" s="461"/>
      <c r="E392" s="461">
        <v>4223</v>
      </c>
      <c r="F392" s="461">
        <v>4223</v>
      </c>
      <c r="G392" s="817">
        <f t="shared" si="12"/>
        <v>1</v>
      </c>
    </row>
    <row r="393" spans="1:7" ht="13.5" thickBot="1">
      <c r="A393" s="447"/>
      <c r="B393" s="462" t="s">
        <v>533</v>
      </c>
      <c r="C393" s="463">
        <f>SUM(C385+C388+C389+C390+C392)</f>
        <v>36322</v>
      </c>
      <c r="D393" s="463">
        <f>SUM(D385+D388+D389+D390+D392)</f>
        <v>36322</v>
      </c>
      <c r="E393" s="463">
        <f>SUM(E385+E388+E389+E390+E392)</f>
        <v>40545</v>
      </c>
      <c r="F393" s="463">
        <f>SUM(F385+F388+F389+F390+F392)</f>
        <v>30193</v>
      </c>
      <c r="G393" s="816">
        <f t="shared" si="12"/>
        <v>0.7446787520039463</v>
      </c>
    </row>
    <row r="394" spans="1:7" ht="13.5" thickBot="1">
      <c r="A394" s="447"/>
      <c r="B394" s="465" t="s">
        <v>107</v>
      </c>
      <c r="C394" s="466">
        <f>SUM(C393+C384)</f>
        <v>36322</v>
      </c>
      <c r="D394" s="466">
        <f>SUM(D393+D384)</f>
        <v>36322</v>
      </c>
      <c r="E394" s="466">
        <f>SUM(E393+E384)</f>
        <v>40545</v>
      </c>
      <c r="F394" s="466">
        <f>SUM(F393+F384)</f>
        <v>30193</v>
      </c>
      <c r="G394" s="816">
        <f t="shared" si="12"/>
        <v>0.7446787520039463</v>
      </c>
    </row>
    <row r="395" spans="1:7" ht="13.5" thickBot="1">
      <c r="A395" s="447"/>
      <c r="B395" s="467" t="s">
        <v>108</v>
      </c>
      <c r="C395" s="468"/>
      <c r="D395" s="468"/>
      <c r="E395" s="468"/>
      <c r="F395" s="468"/>
      <c r="G395" s="815"/>
    </row>
    <row r="396" spans="1:7" ht="12.75">
      <c r="A396" s="447"/>
      <c r="B396" s="469" t="s">
        <v>323</v>
      </c>
      <c r="C396" s="470"/>
      <c r="D396" s="470">
        <v>7744</v>
      </c>
      <c r="E396" s="470">
        <v>3521</v>
      </c>
      <c r="F396" s="470">
        <v>3521</v>
      </c>
      <c r="G396" s="455">
        <f t="shared" si="12"/>
        <v>1</v>
      </c>
    </row>
    <row r="397" spans="1:7" ht="12.75">
      <c r="A397" s="447"/>
      <c r="B397" s="471" t="s">
        <v>328</v>
      </c>
      <c r="C397" s="454">
        <v>386963</v>
      </c>
      <c r="D397" s="454">
        <v>389750</v>
      </c>
      <c r="E397" s="454">
        <v>395609</v>
      </c>
      <c r="F397" s="454">
        <v>257003</v>
      </c>
      <c r="G397" s="455">
        <f t="shared" si="12"/>
        <v>0.6496389111471175</v>
      </c>
    </row>
    <row r="398" spans="1:7" ht="13.5" thickBot="1">
      <c r="A398" s="447"/>
      <c r="B398" s="472" t="s">
        <v>329</v>
      </c>
      <c r="C398" s="461">
        <v>2100</v>
      </c>
      <c r="D398" s="461">
        <v>2100</v>
      </c>
      <c r="E398" s="461">
        <v>2100</v>
      </c>
      <c r="F398" s="461">
        <v>2202</v>
      </c>
      <c r="G398" s="817">
        <f t="shared" si="12"/>
        <v>1.0485714285714285</v>
      </c>
    </row>
    <row r="399" spans="1:7" ht="13.5" thickBot="1">
      <c r="A399" s="447"/>
      <c r="B399" s="473" t="s">
        <v>100</v>
      </c>
      <c r="C399" s="474">
        <f>SUM(C397:C398)</f>
        <v>389063</v>
      </c>
      <c r="D399" s="474">
        <f>SUM(D396:D398)</f>
        <v>399594</v>
      </c>
      <c r="E399" s="474">
        <f>SUM(E396:E398)</f>
        <v>401230</v>
      </c>
      <c r="F399" s="474">
        <f>SUM(F396:F398)</f>
        <v>262726</v>
      </c>
      <c r="G399" s="816">
        <f t="shared" si="12"/>
        <v>0.6548014854322957</v>
      </c>
    </row>
    <row r="400" spans="1:7" ht="15.75" thickBot="1">
      <c r="A400" s="447"/>
      <c r="B400" s="477" t="s">
        <v>118</v>
      </c>
      <c r="C400" s="478">
        <f>SUM(C394+C395+C399)</f>
        <v>425385</v>
      </c>
      <c r="D400" s="478">
        <f>SUM(D394+D395+D399)</f>
        <v>435916</v>
      </c>
      <c r="E400" s="478">
        <f>SUM(E394+E395+E399)</f>
        <v>441775</v>
      </c>
      <c r="F400" s="478">
        <f>SUM(F394+F395+F399)</f>
        <v>292919</v>
      </c>
      <c r="G400" s="816">
        <f t="shared" si="12"/>
        <v>0.663050195235131</v>
      </c>
    </row>
    <row r="401" spans="1:7" ht="12.75">
      <c r="A401" s="447"/>
      <c r="B401" s="479" t="s">
        <v>504</v>
      </c>
      <c r="C401" s="454">
        <v>245344</v>
      </c>
      <c r="D401" s="454">
        <v>251928</v>
      </c>
      <c r="E401" s="454">
        <v>252851</v>
      </c>
      <c r="F401" s="454">
        <v>171540</v>
      </c>
      <c r="G401" s="455">
        <f t="shared" si="12"/>
        <v>0.6784232611300727</v>
      </c>
    </row>
    <row r="402" spans="1:7" ht="12.75">
      <c r="A402" s="447"/>
      <c r="B402" s="479" t="s">
        <v>505</v>
      </c>
      <c r="C402" s="454">
        <v>72635</v>
      </c>
      <c r="D402" s="454">
        <v>74331</v>
      </c>
      <c r="E402" s="454">
        <v>74580</v>
      </c>
      <c r="F402" s="454">
        <v>50632</v>
      </c>
      <c r="G402" s="455">
        <f t="shared" si="12"/>
        <v>0.6788951461517834</v>
      </c>
    </row>
    <row r="403" spans="1:7" ht="12.75">
      <c r="A403" s="447"/>
      <c r="B403" s="479" t="s">
        <v>506</v>
      </c>
      <c r="C403" s="454">
        <v>107406</v>
      </c>
      <c r="D403" s="454">
        <v>109657</v>
      </c>
      <c r="E403" s="454">
        <v>110545</v>
      </c>
      <c r="F403" s="454">
        <v>68708</v>
      </c>
      <c r="G403" s="455">
        <f t="shared" si="12"/>
        <v>0.621538739879687</v>
      </c>
    </row>
    <row r="404" spans="1:7" ht="12.75">
      <c r="A404" s="447"/>
      <c r="B404" s="480" t="s">
        <v>508</v>
      </c>
      <c r="C404" s="454"/>
      <c r="D404" s="454"/>
      <c r="E404" s="454"/>
      <c r="F404" s="454"/>
      <c r="G404" s="455"/>
    </row>
    <row r="405" spans="1:7" ht="13.5" thickBot="1">
      <c r="A405" s="447"/>
      <c r="B405" s="481" t="s">
        <v>507</v>
      </c>
      <c r="C405" s="461"/>
      <c r="D405" s="461"/>
      <c r="E405" s="461"/>
      <c r="F405" s="461"/>
      <c r="G405" s="817"/>
    </row>
    <row r="406" spans="1:7" ht="13.5" thickBot="1">
      <c r="A406" s="447"/>
      <c r="B406" s="482" t="s">
        <v>99</v>
      </c>
      <c r="C406" s="463">
        <f>SUM(C401:C405)</f>
        <v>425385</v>
      </c>
      <c r="D406" s="463">
        <f>SUM(D401:D405)</f>
        <v>435916</v>
      </c>
      <c r="E406" s="463">
        <f>SUM(E401:E405)</f>
        <v>437976</v>
      </c>
      <c r="F406" s="463">
        <f>SUM(F401:F405)</f>
        <v>290880</v>
      </c>
      <c r="G406" s="816">
        <f t="shared" si="12"/>
        <v>0.6641459806016768</v>
      </c>
    </row>
    <row r="407" spans="1:7" ht="12.75">
      <c r="A407" s="447"/>
      <c r="B407" s="479" t="s">
        <v>397</v>
      </c>
      <c r="C407" s="454"/>
      <c r="D407" s="454"/>
      <c r="E407" s="454">
        <v>3799</v>
      </c>
      <c r="F407" s="454"/>
      <c r="G407" s="455">
        <f t="shared" si="12"/>
        <v>0</v>
      </c>
    </row>
    <row r="408" spans="1:7" ht="12.75">
      <c r="A408" s="447"/>
      <c r="B408" s="479" t="s">
        <v>398</v>
      </c>
      <c r="C408" s="454"/>
      <c r="D408" s="454"/>
      <c r="E408" s="454"/>
      <c r="F408" s="454"/>
      <c r="G408" s="455"/>
    </row>
    <row r="409" spans="1:7" ht="13.5" thickBot="1">
      <c r="A409" s="447"/>
      <c r="B409" s="481" t="s">
        <v>516</v>
      </c>
      <c r="C409" s="461"/>
      <c r="D409" s="461"/>
      <c r="E409" s="461"/>
      <c r="F409" s="461"/>
      <c r="G409" s="817"/>
    </row>
    <row r="410" spans="1:7" ht="13.5" thickBot="1">
      <c r="A410" s="447"/>
      <c r="B410" s="483" t="s">
        <v>106</v>
      </c>
      <c r="C410" s="484"/>
      <c r="D410" s="484"/>
      <c r="E410" s="463">
        <f>SUM(E407:E409)</f>
        <v>3799</v>
      </c>
      <c r="F410" s="463">
        <f>SUM(F407:F409)</f>
        <v>0</v>
      </c>
      <c r="G410" s="816">
        <f t="shared" si="12"/>
        <v>0</v>
      </c>
    </row>
    <row r="411" spans="1:7" ht="15.75" thickBot="1">
      <c r="A411" s="444"/>
      <c r="B411" s="486" t="s">
        <v>183</v>
      </c>
      <c r="C411" s="478">
        <f>SUM(C406+C410)</f>
        <v>425385</v>
      </c>
      <c r="D411" s="478">
        <f>SUM(D406+D410)</f>
        <v>435916</v>
      </c>
      <c r="E411" s="478">
        <f>SUM(E406+E410)</f>
        <v>441775</v>
      </c>
      <c r="F411" s="478">
        <f>SUM(F406+F410)</f>
        <v>290880</v>
      </c>
      <c r="G411" s="816">
        <f t="shared" si="12"/>
        <v>0.6584347235583725</v>
      </c>
    </row>
    <row r="412" spans="1:7" ht="15">
      <c r="A412" s="295">
        <v>2875</v>
      </c>
      <c r="B412" s="298" t="s">
        <v>477</v>
      </c>
      <c r="C412" s="454"/>
      <c r="D412" s="454"/>
      <c r="E412" s="454"/>
      <c r="F412" s="454"/>
      <c r="G412" s="455"/>
    </row>
    <row r="413" spans="1:7" ht="12.75">
      <c r="A413" s="447"/>
      <c r="B413" s="449" t="s">
        <v>312</v>
      </c>
      <c r="C413" s="447"/>
      <c r="D413" s="447"/>
      <c r="E413" s="447"/>
      <c r="F413" s="447"/>
      <c r="G413" s="455"/>
    </row>
    <row r="414" spans="1:7" ht="13.5" thickBot="1">
      <c r="A414" s="447"/>
      <c r="B414" s="450" t="s">
        <v>313</v>
      </c>
      <c r="C414" s="444"/>
      <c r="D414" s="461">
        <v>6991</v>
      </c>
      <c r="E414" s="461">
        <v>6991</v>
      </c>
      <c r="F414" s="461">
        <v>20247</v>
      </c>
      <c r="G414" s="817">
        <f t="shared" si="12"/>
        <v>2.8961521956801604</v>
      </c>
    </row>
    <row r="415" spans="1:7" ht="13.5" thickBot="1">
      <c r="A415" s="447"/>
      <c r="B415" s="452" t="s">
        <v>331</v>
      </c>
      <c r="C415" s="444"/>
      <c r="D415" s="495">
        <f>SUM(D414)</f>
        <v>6991</v>
      </c>
      <c r="E415" s="495">
        <f>SUM(E414)</f>
        <v>6991</v>
      </c>
      <c r="F415" s="495">
        <f>SUM(F414)</f>
        <v>20247</v>
      </c>
      <c r="G415" s="816">
        <f t="shared" si="12"/>
        <v>2.8961521956801604</v>
      </c>
    </row>
    <row r="416" spans="1:7" ht="12.75">
      <c r="A416" s="447"/>
      <c r="B416" s="449" t="s">
        <v>315</v>
      </c>
      <c r="C416" s="454">
        <v>304</v>
      </c>
      <c r="D416" s="454">
        <v>304</v>
      </c>
      <c r="E416" s="454">
        <v>304</v>
      </c>
      <c r="F416" s="454">
        <v>362</v>
      </c>
      <c r="G416" s="455">
        <f t="shared" si="12"/>
        <v>1.1907894736842106</v>
      </c>
    </row>
    <row r="417" spans="1:7" ht="12.75">
      <c r="A417" s="447"/>
      <c r="B417" s="456" t="s">
        <v>316</v>
      </c>
      <c r="C417" s="457"/>
      <c r="D417" s="457"/>
      <c r="E417" s="457"/>
      <c r="F417" s="457"/>
      <c r="G417" s="455"/>
    </row>
    <row r="418" spans="1:7" ht="12.75">
      <c r="A418" s="447"/>
      <c r="B418" s="456" t="s">
        <v>317</v>
      </c>
      <c r="C418" s="457">
        <v>304</v>
      </c>
      <c r="D418" s="457">
        <v>304</v>
      </c>
      <c r="E418" s="457">
        <v>304</v>
      </c>
      <c r="F418" s="457">
        <v>362</v>
      </c>
      <c r="G418" s="455">
        <f t="shared" si="12"/>
        <v>1.1907894736842106</v>
      </c>
    </row>
    <row r="419" spans="1:7" ht="12.75">
      <c r="A419" s="447"/>
      <c r="B419" s="458" t="s">
        <v>318</v>
      </c>
      <c r="C419" s="454">
        <v>2759</v>
      </c>
      <c r="D419" s="454">
        <v>2759</v>
      </c>
      <c r="E419" s="454">
        <v>2759</v>
      </c>
      <c r="F419" s="454">
        <v>722</v>
      </c>
      <c r="G419" s="455">
        <f t="shared" si="12"/>
        <v>0.261689017760058</v>
      </c>
    </row>
    <row r="420" spans="1:7" ht="12.75">
      <c r="A420" s="447"/>
      <c r="B420" s="458" t="s">
        <v>319</v>
      </c>
      <c r="C420" s="454">
        <v>38688</v>
      </c>
      <c r="D420" s="454">
        <v>38688</v>
      </c>
      <c r="E420" s="454">
        <v>38688</v>
      </c>
      <c r="F420" s="454">
        <v>24785</v>
      </c>
      <c r="G420" s="455">
        <f t="shared" si="12"/>
        <v>0.6406379239040529</v>
      </c>
    </row>
    <row r="421" spans="1:7" ht="12.75">
      <c r="A421" s="447"/>
      <c r="B421" s="458" t="s">
        <v>320</v>
      </c>
      <c r="C421" s="454">
        <v>10246</v>
      </c>
      <c r="D421" s="454">
        <v>10246</v>
      </c>
      <c r="E421" s="454">
        <v>10246</v>
      </c>
      <c r="F421" s="454">
        <f>3662+3390</f>
        <v>7052</v>
      </c>
      <c r="G421" s="455">
        <f t="shared" si="12"/>
        <v>0.6882685926215109</v>
      </c>
    </row>
    <row r="422" spans="1:7" ht="12.75">
      <c r="A422" s="447"/>
      <c r="B422" s="459" t="s">
        <v>321</v>
      </c>
      <c r="C422" s="454"/>
      <c r="D422" s="454"/>
      <c r="E422" s="454"/>
      <c r="F422" s="454"/>
      <c r="G422" s="455"/>
    </row>
    <row r="423" spans="1:7" ht="13.5" thickBot="1">
      <c r="A423" s="447"/>
      <c r="B423" s="460" t="s">
        <v>322</v>
      </c>
      <c r="C423" s="461"/>
      <c r="D423" s="461"/>
      <c r="E423" s="461">
        <v>579</v>
      </c>
      <c r="F423" s="461">
        <v>676</v>
      </c>
      <c r="G423" s="817">
        <f t="shared" si="12"/>
        <v>1.1675302245250432</v>
      </c>
    </row>
    <row r="424" spans="1:7" ht="13.5" thickBot="1">
      <c r="A424" s="447"/>
      <c r="B424" s="462" t="s">
        <v>533</v>
      </c>
      <c r="C424" s="463">
        <f>SUM(C416+C419+C420+C421+C423)</f>
        <v>51997</v>
      </c>
      <c r="D424" s="463">
        <f>SUM(D416+D419+D420+D421+D423)</f>
        <v>51997</v>
      </c>
      <c r="E424" s="463">
        <f>SUM(E416+E419+E420+E421+E423)</f>
        <v>52576</v>
      </c>
      <c r="F424" s="463">
        <f>SUM(F416+F419+F420+F421+F423)</f>
        <v>33597</v>
      </c>
      <c r="G424" s="816">
        <f t="shared" si="12"/>
        <v>0.6390178027997565</v>
      </c>
    </row>
    <row r="425" spans="1:7" ht="13.5" thickBot="1">
      <c r="A425" s="447"/>
      <c r="B425" s="465" t="s">
        <v>107</v>
      </c>
      <c r="C425" s="466">
        <f>SUM(C424+C415)</f>
        <v>51997</v>
      </c>
      <c r="D425" s="466">
        <f>SUM(D424+D415)</f>
        <v>58988</v>
      </c>
      <c r="E425" s="466">
        <f>SUM(E424+E415)</f>
        <v>59567</v>
      </c>
      <c r="F425" s="466">
        <f>SUM(F424+F415)</f>
        <v>53844</v>
      </c>
      <c r="G425" s="816">
        <f t="shared" si="12"/>
        <v>0.9039233132439102</v>
      </c>
    </row>
    <row r="426" spans="1:7" ht="13.5" thickBot="1">
      <c r="A426" s="447"/>
      <c r="B426" s="467" t="s">
        <v>108</v>
      </c>
      <c r="C426" s="468"/>
      <c r="D426" s="468"/>
      <c r="E426" s="468"/>
      <c r="F426" s="468"/>
      <c r="G426" s="815"/>
    </row>
    <row r="427" spans="1:7" ht="12.75">
      <c r="A427" s="447"/>
      <c r="B427" s="469" t="s">
        <v>323</v>
      </c>
      <c r="C427" s="470"/>
      <c r="D427" s="470">
        <v>22447</v>
      </c>
      <c r="E427" s="470">
        <v>21868</v>
      </c>
      <c r="F427" s="470">
        <v>21868</v>
      </c>
      <c r="G427" s="455">
        <f t="shared" si="12"/>
        <v>1</v>
      </c>
    </row>
    <row r="428" spans="1:7" ht="12.75">
      <c r="A428" s="447"/>
      <c r="B428" s="471" t="s">
        <v>328</v>
      </c>
      <c r="C428" s="454">
        <v>489348</v>
      </c>
      <c r="D428" s="454">
        <v>500172</v>
      </c>
      <c r="E428" s="454">
        <v>503831</v>
      </c>
      <c r="F428" s="454">
        <v>355542</v>
      </c>
      <c r="G428" s="455">
        <f t="shared" si="12"/>
        <v>0.7056771020441378</v>
      </c>
    </row>
    <row r="429" spans="1:7" ht="13.5" thickBot="1">
      <c r="A429" s="447"/>
      <c r="B429" s="472" t="s">
        <v>329</v>
      </c>
      <c r="C429" s="461"/>
      <c r="D429" s="461"/>
      <c r="E429" s="461"/>
      <c r="F429" s="461"/>
      <c r="G429" s="817"/>
    </row>
    <row r="430" spans="1:7" ht="13.5" thickBot="1">
      <c r="A430" s="447"/>
      <c r="B430" s="473" t="s">
        <v>100</v>
      </c>
      <c r="C430" s="474">
        <f>SUM(C428:C429)</f>
        <v>489348</v>
      </c>
      <c r="D430" s="474">
        <f>SUM(D427:D429)</f>
        <v>522619</v>
      </c>
      <c r="E430" s="474">
        <f>SUM(E427:E429)</f>
        <v>525699</v>
      </c>
      <c r="F430" s="474">
        <f>SUM(F427:F429)</f>
        <v>377410</v>
      </c>
      <c r="G430" s="816">
        <f t="shared" si="12"/>
        <v>0.7179203308357064</v>
      </c>
    </row>
    <row r="431" spans="1:7" ht="15.75" thickBot="1">
      <c r="A431" s="447"/>
      <c r="B431" s="477" t="s">
        <v>118</v>
      </c>
      <c r="C431" s="478">
        <f>SUM(C425+C426+C430)</f>
        <v>541345</v>
      </c>
      <c r="D431" s="478">
        <f>SUM(D425+D426+D430)</f>
        <v>581607</v>
      </c>
      <c r="E431" s="478">
        <f>SUM(E425+E426+E430)</f>
        <v>585266</v>
      </c>
      <c r="F431" s="478">
        <f>SUM(F425+F426+F430)</f>
        <v>431254</v>
      </c>
      <c r="G431" s="816">
        <f t="shared" si="12"/>
        <v>0.7368512778804851</v>
      </c>
    </row>
    <row r="432" spans="1:7" ht="12.75">
      <c r="A432" s="447"/>
      <c r="B432" s="479" t="s">
        <v>504</v>
      </c>
      <c r="C432" s="454">
        <v>296079</v>
      </c>
      <c r="D432" s="454">
        <v>321624</v>
      </c>
      <c r="E432" s="454">
        <v>324505</v>
      </c>
      <c r="F432" s="454">
        <v>231902</v>
      </c>
      <c r="G432" s="455">
        <f t="shared" si="12"/>
        <v>0.7146330565014407</v>
      </c>
    </row>
    <row r="433" spans="1:7" ht="12.75">
      <c r="A433" s="447"/>
      <c r="B433" s="479" t="s">
        <v>505</v>
      </c>
      <c r="C433" s="454">
        <v>85499</v>
      </c>
      <c r="D433" s="454">
        <v>92239</v>
      </c>
      <c r="E433" s="454">
        <v>93017</v>
      </c>
      <c r="F433" s="454">
        <v>67406</v>
      </c>
      <c r="G433" s="455">
        <f t="shared" si="12"/>
        <v>0.7246632336024598</v>
      </c>
    </row>
    <row r="434" spans="1:7" ht="12.75">
      <c r="A434" s="447"/>
      <c r="B434" s="479" t="s">
        <v>506</v>
      </c>
      <c r="C434" s="454">
        <v>151767</v>
      </c>
      <c r="D434" s="454">
        <v>157244</v>
      </c>
      <c r="E434" s="454">
        <v>157244</v>
      </c>
      <c r="F434" s="454">
        <v>98430</v>
      </c>
      <c r="G434" s="455">
        <f t="shared" si="12"/>
        <v>0.6259698303273893</v>
      </c>
    </row>
    <row r="435" spans="1:7" ht="12.75">
      <c r="A435" s="447"/>
      <c r="B435" s="480" t="s">
        <v>508</v>
      </c>
      <c r="C435" s="454"/>
      <c r="D435" s="454"/>
      <c r="E435" s="454"/>
      <c r="F435" s="454"/>
      <c r="G435" s="455"/>
    </row>
    <row r="436" spans="1:7" ht="13.5" thickBot="1">
      <c r="A436" s="447"/>
      <c r="B436" s="481" t="s">
        <v>507</v>
      </c>
      <c r="C436" s="461"/>
      <c r="D436" s="461"/>
      <c r="E436" s="461"/>
      <c r="F436" s="454"/>
      <c r="G436" s="817"/>
    </row>
    <row r="437" spans="1:7" ht="13.5" thickBot="1">
      <c r="A437" s="447"/>
      <c r="B437" s="482" t="s">
        <v>99</v>
      </c>
      <c r="C437" s="463">
        <f>SUM(C432:C436)</f>
        <v>533345</v>
      </c>
      <c r="D437" s="463">
        <f>SUM(D432:D436)</f>
        <v>571107</v>
      </c>
      <c r="E437" s="463">
        <f>SUM(E432:E436)</f>
        <v>574766</v>
      </c>
      <c r="F437" s="463">
        <f>SUM(F432:F436)</f>
        <v>397738</v>
      </c>
      <c r="G437" s="816">
        <f aca="true" t="shared" si="13" ref="G437:G495">SUM(F437/E437)</f>
        <v>0.6919998747316299</v>
      </c>
    </row>
    <row r="438" spans="1:7" ht="12.75">
      <c r="A438" s="447"/>
      <c r="B438" s="479" t="s">
        <v>397</v>
      </c>
      <c r="C438" s="454"/>
      <c r="D438" s="454">
        <v>2500</v>
      </c>
      <c r="E438" s="454">
        <v>2500</v>
      </c>
      <c r="F438" s="454">
        <v>1332</v>
      </c>
      <c r="G438" s="455">
        <f t="shared" si="13"/>
        <v>0.5328</v>
      </c>
    </row>
    <row r="439" spans="1:7" ht="12.75">
      <c r="A439" s="447"/>
      <c r="B439" s="479" t="s">
        <v>398</v>
      </c>
      <c r="C439" s="454">
        <v>8000</v>
      </c>
      <c r="D439" s="454">
        <v>8000</v>
      </c>
      <c r="E439" s="454">
        <v>8000</v>
      </c>
      <c r="F439" s="454">
        <v>8000</v>
      </c>
      <c r="G439" s="455">
        <f t="shared" si="13"/>
        <v>1</v>
      </c>
    </row>
    <row r="440" spans="1:7" ht="13.5" thickBot="1">
      <c r="A440" s="447"/>
      <c r="B440" s="481" t="s">
        <v>516</v>
      </c>
      <c r="C440" s="461"/>
      <c r="D440" s="461"/>
      <c r="E440" s="461"/>
      <c r="F440" s="454"/>
      <c r="G440" s="817"/>
    </row>
    <row r="441" spans="1:7" ht="13.5" thickBot="1">
      <c r="A441" s="447"/>
      <c r="B441" s="483" t="s">
        <v>106</v>
      </c>
      <c r="C441" s="463">
        <f>SUM(C439:C440)</f>
        <v>8000</v>
      </c>
      <c r="D441" s="463">
        <f>SUM(D438:D440)</f>
        <v>10500</v>
      </c>
      <c r="E441" s="463">
        <f>SUM(E438:E440)</f>
        <v>10500</v>
      </c>
      <c r="F441" s="463">
        <f>SUM(F438:F440)</f>
        <v>9332</v>
      </c>
      <c r="G441" s="816">
        <f t="shared" si="13"/>
        <v>0.8887619047619048</v>
      </c>
    </row>
    <row r="442" spans="1:7" ht="15.75" thickBot="1">
      <c r="A442" s="444"/>
      <c r="B442" s="486" t="s">
        <v>183</v>
      </c>
      <c r="C442" s="478">
        <f>SUM(C437+C441)</f>
        <v>541345</v>
      </c>
      <c r="D442" s="478">
        <f>SUM(D437+D441)</f>
        <v>581607</v>
      </c>
      <c r="E442" s="478">
        <f>SUM(E437+E441)</f>
        <v>585266</v>
      </c>
      <c r="F442" s="478">
        <f>SUM(F437+F441)</f>
        <v>407070</v>
      </c>
      <c r="G442" s="816">
        <f t="shared" si="13"/>
        <v>0.6955298958080599</v>
      </c>
    </row>
    <row r="443" spans="1:7" ht="15">
      <c r="A443" s="295">
        <v>2898</v>
      </c>
      <c r="B443" s="488" t="s">
        <v>526</v>
      </c>
      <c r="C443" s="490"/>
      <c r="D443" s="490"/>
      <c r="E443" s="490"/>
      <c r="F443" s="490"/>
      <c r="G443" s="455"/>
    </row>
    <row r="444" spans="1:7" ht="12.75">
      <c r="A444" s="447"/>
      <c r="B444" s="449" t="s">
        <v>312</v>
      </c>
      <c r="C444" s="447"/>
      <c r="D444" s="447"/>
      <c r="E444" s="447"/>
      <c r="F444" s="447"/>
      <c r="G444" s="455"/>
    </row>
    <row r="445" spans="1:7" ht="13.5" thickBot="1">
      <c r="A445" s="447"/>
      <c r="B445" s="450" t="s">
        <v>313</v>
      </c>
      <c r="C445" s="444"/>
      <c r="D445" s="461">
        <f>SUM(D414+D383)</f>
        <v>6991</v>
      </c>
      <c r="E445" s="461">
        <f>SUM(E414+E383)</f>
        <v>6991</v>
      </c>
      <c r="F445" s="461">
        <f>SUM(F414+F383)</f>
        <v>20247</v>
      </c>
      <c r="G445" s="817">
        <f t="shared" si="13"/>
        <v>2.8961521956801604</v>
      </c>
    </row>
    <row r="446" spans="1:7" ht="13.5" thickBot="1">
      <c r="A446" s="447"/>
      <c r="B446" s="452" t="s">
        <v>331</v>
      </c>
      <c r="C446" s="444"/>
      <c r="D446" s="495">
        <f>SUM(D445)</f>
        <v>6991</v>
      </c>
      <c r="E446" s="495">
        <f>SUM(E445)</f>
        <v>6991</v>
      </c>
      <c r="F446" s="495">
        <f>SUM(F445)</f>
        <v>20247</v>
      </c>
      <c r="G446" s="816">
        <f t="shared" si="13"/>
        <v>2.8961521956801604</v>
      </c>
    </row>
    <row r="447" spans="1:7" ht="12.75">
      <c r="A447" s="447"/>
      <c r="B447" s="449" t="s">
        <v>315</v>
      </c>
      <c r="C447" s="454">
        <f aca="true" t="shared" si="14" ref="C447:F454">SUM(C416+C385)</f>
        <v>304</v>
      </c>
      <c r="D447" s="454">
        <f t="shared" si="14"/>
        <v>304</v>
      </c>
      <c r="E447" s="454">
        <f t="shared" si="14"/>
        <v>304</v>
      </c>
      <c r="F447" s="454">
        <f t="shared" si="14"/>
        <v>362</v>
      </c>
      <c r="G447" s="455">
        <f t="shared" si="13"/>
        <v>1.1907894736842106</v>
      </c>
    </row>
    <row r="448" spans="1:7" ht="12.75">
      <c r="A448" s="447"/>
      <c r="B448" s="456" t="s">
        <v>316</v>
      </c>
      <c r="C448" s="457">
        <f t="shared" si="14"/>
        <v>0</v>
      </c>
      <c r="D448" s="457">
        <f t="shared" si="14"/>
        <v>0</v>
      </c>
      <c r="E448" s="457">
        <f t="shared" si="14"/>
        <v>0</v>
      </c>
      <c r="F448" s="457">
        <f t="shared" si="14"/>
        <v>0</v>
      </c>
      <c r="G448" s="455"/>
    </row>
    <row r="449" spans="1:7" ht="12.75">
      <c r="A449" s="447"/>
      <c r="B449" s="456" t="s">
        <v>317</v>
      </c>
      <c r="C449" s="457">
        <f t="shared" si="14"/>
        <v>304</v>
      </c>
      <c r="D449" s="457">
        <f t="shared" si="14"/>
        <v>304</v>
      </c>
      <c r="E449" s="457">
        <f t="shared" si="14"/>
        <v>304</v>
      </c>
      <c r="F449" s="457">
        <f t="shared" si="14"/>
        <v>362</v>
      </c>
      <c r="G449" s="455">
        <f t="shared" si="13"/>
        <v>1.1907894736842106</v>
      </c>
    </row>
    <row r="450" spans="1:7" ht="12.75">
      <c r="A450" s="447"/>
      <c r="B450" s="458" t="s">
        <v>318</v>
      </c>
      <c r="C450" s="454">
        <f t="shared" si="14"/>
        <v>5859</v>
      </c>
      <c r="D450" s="454">
        <f t="shared" si="14"/>
        <v>5859</v>
      </c>
      <c r="E450" s="454">
        <f t="shared" si="14"/>
        <v>5859</v>
      </c>
      <c r="F450" s="454">
        <f t="shared" si="14"/>
        <v>2675</v>
      </c>
      <c r="G450" s="455">
        <f t="shared" si="13"/>
        <v>0.4565625533367469</v>
      </c>
    </row>
    <row r="451" spans="1:7" ht="12.75">
      <c r="A451" s="447"/>
      <c r="B451" s="458" t="s">
        <v>319</v>
      </c>
      <c r="C451" s="454">
        <f t="shared" si="14"/>
        <v>59215</v>
      </c>
      <c r="D451" s="454">
        <f t="shared" si="14"/>
        <v>65531</v>
      </c>
      <c r="E451" s="454">
        <f t="shared" si="14"/>
        <v>65531</v>
      </c>
      <c r="F451" s="454">
        <f t="shared" si="14"/>
        <v>44479</v>
      </c>
      <c r="G451" s="455">
        <f t="shared" si="13"/>
        <v>0.6787474630327631</v>
      </c>
    </row>
    <row r="452" spans="1:7" ht="12.75">
      <c r="A452" s="447"/>
      <c r="B452" s="458" t="s">
        <v>320</v>
      </c>
      <c r="C452" s="454">
        <f t="shared" si="14"/>
        <v>16625</v>
      </c>
      <c r="D452" s="454">
        <f t="shared" si="14"/>
        <v>16625</v>
      </c>
      <c r="E452" s="454">
        <f t="shared" si="14"/>
        <v>16625</v>
      </c>
      <c r="F452" s="454">
        <f t="shared" si="14"/>
        <v>11375</v>
      </c>
      <c r="G452" s="455">
        <f t="shared" si="13"/>
        <v>0.6842105263157895</v>
      </c>
    </row>
    <row r="453" spans="1:7" ht="12.75">
      <c r="A453" s="447"/>
      <c r="B453" s="459" t="s">
        <v>321</v>
      </c>
      <c r="C453" s="454">
        <f t="shared" si="14"/>
        <v>0</v>
      </c>
      <c r="D453" s="454">
        <f t="shared" si="14"/>
        <v>0</v>
      </c>
      <c r="E453" s="454">
        <f t="shared" si="14"/>
        <v>0</v>
      </c>
      <c r="F453" s="454">
        <f t="shared" si="14"/>
        <v>0</v>
      </c>
      <c r="G453" s="455"/>
    </row>
    <row r="454" spans="1:7" ht="13.5" thickBot="1">
      <c r="A454" s="447"/>
      <c r="B454" s="460" t="s">
        <v>322</v>
      </c>
      <c r="C454" s="454">
        <f t="shared" si="14"/>
        <v>6316</v>
      </c>
      <c r="D454" s="454">
        <f t="shared" si="14"/>
        <v>0</v>
      </c>
      <c r="E454" s="454">
        <f t="shared" si="14"/>
        <v>4802</v>
      </c>
      <c r="F454" s="454">
        <f t="shared" si="14"/>
        <v>4899</v>
      </c>
      <c r="G454" s="817">
        <f t="shared" si="13"/>
        <v>1.0201999167013744</v>
      </c>
    </row>
    <row r="455" spans="1:7" ht="13.5" thickBot="1">
      <c r="A455" s="447"/>
      <c r="B455" s="462" t="s">
        <v>533</v>
      </c>
      <c r="C455" s="463">
        <f>SUM(C447+C450+C451+C452+C454)</f>
        <v>88319</v>
      </c>
      <c r="D455" s="463">
        <f>SUM(D447+D450+D451+D452+D454)</f>
        <v>88319</v>
      </c>
      <c r="E455" s="463">
        <f>SUM(E447+E450+E451+E452+E454)</f>
        <v>93121</v>
      </c>
      <c r="F455" s="463">
        <f>SUM(F447+F450+F451+F452+F454)</f>
        <v>63790</v>
      </c>
      <c r="G455" s="816">
        <f t="shared" si="13"/>
        <v>0.6850227123849615</v>
      </c>
    </row>
    <row r="456" spans="1:7" ht="13.5" thickBot="1">
      <c r="A456" s="447"/>
      <c r="B456" s="465" t="s">
        <v>107</v>
      </c>
      <c r="C456" s="466">
        <f>SUM(C455+C446)</f>
        <v>88319</v>
      </c>
      <c r="D456" s="466">
        <f>SUM(D455+D446)</f>
        <v>95310</v>
      </c>
      <c r="E456" s="466">
        <f>SUM(E455+E446)</f>
        <v>100112</v>
      </c>
      <c r="F456" s="466">
        <f>SUM(F455+F446)</f>
        <v>84037</v>
      </c>
      <c r="G456" s="816">
        <f t="shared" si="13"/>
        <v>0.8394298385807896</v>
      </c>
    </row>
    <row r="457" spans="1:7" ht="13.5" thickBot="1">
      <c r="A457" s="447"/>
      <c r="B457" s="467" t="s">
        <v>108</v>
      </c>
      <c r="C457" s="468"/>
      <c r="D457" s="468"/>
      <c r="E457" s="468"/>
      <c r="F457" s="468"/>
      <c r="G457" s="815"/>
    </row>
    <row r="458" spans="1:7" ht="12.75">
      <c r="A458" s="447"/>
      <c r="B458" s="469" t="s">
        <v>323</v>
      </c>
      <c r="C458" s="470"/>
      <c r="D458" s="470">
        <f aca="true" t="shared" si="15" ref="D458:F460">SUM(D427+D396)</f>
        <v>30191</v>
      </c>
      <c r="E458" s="470">
        <f t="shared" si="15"/>
        <v>25389</v>
      </c>
      <c r="F458" s="470">
        <f t="shared" si="15"/>
        <v>25389</v>
      </c>
      <c r="G458" s="455">
        <f t="shared" si="13"/>
        <v>1</v>
      </c>
    </row>
    <row r="459" spans="1:7" ht="12.75">
      <c r="A459" s="447"/>
      <c r="B459" s="471" t="s">
        <v>328</v>
      </c>
      <c r="C459" s="454">
        <f>SUM(C428+C397)</f>
        <v>876311</v>
      </c>
      <c r="D459" s="454">
        <f t="shared" si="15"/>
        <v>889922</v>
      </c>
      <c r="E459" s="454">
        <f t="shared" si="15"/>
        <v>899440</v>
      </c>
      <c r="F459" s="454">
        <f t="shared" si="15"/>
        <v>612545</v>
      </c>
      <c r="G459" s="455">
        <f t="shared" si="13"/>
        <v>0.681029307124433</v>
      </c>
    </row>
    <row r="460" spans="1:7" ht="13.5" thickBot="1">
      <c r="A460" s="447"/>
      <c r="B460" s="472" t="s">
        <v>329</v>
      </c>
      <c r="C460" s="461">
        <f>SUM(C429+C398)</f>
        <v>2100</v>
      </c>
      <c r="D460" s="461">
        <f t="shared" si="15"/>
        <v>2100</v>
      </c>
      <c r="E460" s="461">
        <f t="shared" si="15"/>
        <v>2100</v>
      </c>
      <c r="F460" s="461">
        <f t="shared" si="15"/>
        <v>2202</v>
      </c>
      <c r="G460" s="817">
        <f t="shared" si="13"/>
        <v>1.0485714285714285</v>
      </c>
    </row>
    <row r="461" spans="1:7" ht="13.5" thickBot="1">
      <c r="A461" s="447"/>
      <c r="B461" s="473" t="s">
        <v>100</v>
      </c>
      <c r="C461" s="474">
        <f>SUM(C459:C460)</f>
        <v>878411</v>
      </c>
      <c r="D461" s="474">
        <f>SUM(D458:D460)</f>
        <v>922213</v>
      </c>
      <c r="E461" s="474">
        <f>SUM(E458:E460)</f>
        <v>926929</v>
      </c>
      <c r="F461" s="474">
        <f>SUM(F458:F460)</f>
        <v>640136</v>
      </c>
      <c r="G461" s="814">
        <f t="shared" si="13"/>
        <v>0.6905987405723631</v>
      </c>
    </row>
    <row r="462" spans="1:7" ht="15.75" thickBot="1">
      <c r="A462" s="447"/>
      <c r="B462" s="477" t="s">
        <v>118</v>
      </c>
      <c r="C462" s="478">
        <f>SUM(C456+C457+C461)</f>
        <v>966730</v>
      </c>
      <c r="D462" s="478">
        <f>SUM(D456+D457+D461)</f>
        <v>1017523</v>
      </c>
      <c r="E462" s="478">
        <f>SUM(E456+E457+E461)</f>
        <v>1027041</v>
      </c>
      <c r="F462" s="478">
        <f>SUM(F456+F457+F461)</f>
        <v>724173</v>
      </c>
      <c r="G462" s="816">
        <f t="shared" si="13"/>
        <v>0.7051062226337604</v>
      </c>
    </row>
    <row r="463" spans="1:7" ht="12.75">
      <c r="A463" s="447"/>
      <c r="B463" s="479" t="s">
        <v>504</v>
      </c>
      <c r="C463" s="454">
        <f aca="true" t="shared" si="16" ref="C463:F467">SUM(C432+C401)</f>
        <v>541423</v>
      </c>
      <c r="D463" s="454">
        <f t="shared" si="16"/>
        <v>573552</v>
      </c>
      <c r="E463" s="454">
        <f t="shared" si="16"/>
        <v>577356</v>
      </c>
      <c r="F463" s="454">
        <f t="shared" si="16"/>
        <v>403442</v>
      </c>
      <c r="G463" s="455">
        <f t="shared" si="13"/>
        <v>0.6987751058272539</v>
      </c>
    </row>
    <row r="464" spans="1:7" ht="12.75">
      <c r="A464" s="447"/>
      <c r="B464" s="479" t="s">
        <v>505</v>
      </c>
      <c r="C464" s="454">
        <f t="shared" si="16"/>
        <v>158134</v>
      </c>
      <c r="D464" s="454">
        <f t="shared" si="16"/>
        <v>166570</v>
      </c>
      <c r="E464" s="454">
        <f t="shared" si="16"/>
        <v>167597</v>
      </c>
      <c r="F464" s="454">
        <f t="shared" si="16"/>
        <v>118038</v>
      </c>
      <c r="G464" s="455">
        <f t="shared" si="13"/>
        <v>0.7042966162878811</v>
      </c>
    </row>
    <row r="465" spans="1:7" ht="12.75">
      <c r="A465" s="447"/>
      <c r="B465" s="479" t="s">
        <v>506</v>
      </c>
      <c r="C465" s="454">
        <f t="shared" si="16"/>
        <v>259173</v>
      </c>
      <c r="D465" s="454">
        <f t="shared" si="16"/>
        <v>266901</v>
      </c>
      <c r="E465" s="454">
        <f t="shared" si="16"/>
        <v>267789</v>
      </c>
      <c r="F465" s="454">
        <f t="shared" si="16"/>
        <v>167138</v>
      </c>
      <c r="G465" s="455">
        <f t="shared" si="13"/>
        <v>0.62414064804753</v>
      </c>
    </row>
    <row r="466" spans="1:7" ht="12.75">
      <c r="A466" s="447"/>
      <c r="B466" s="480" t="s">
        <v>508</v>
      </c>
      <c r="C466" s="454">
        <f t="shared" si="16"/>
        <v>0</v>
      </c>
      <c r="D466" s="454">
        <f t="shared" si="16"/>
        <v>0</v>
      </c>
      <c r="E466" s="454">
        <f t="shared" si="16"/>
        <v>0</v>
      </c>
      <c r="F466" s="454">
        <f t="shared" si="16"/>
        <v>0</v>
      </c>
      <c r="G466" s="455"/>
    </row>
    <row r="467" spans="1:7" ht="13.5" thickBot="1">
      <c r="A467" s="447"/>
      <c r="B467" s="481" t="s">
        <v>507</v>
      </c>
      <c r="C467" s="454">
        <f t="shared" si="16"/>
        <v>0</v>
      </c>
      <c r="D467" s="454">
        <f t="shared" si="16"/>
        <v>0</v>
      </c>
      <c r="E467" s="454">
        <f t="shared" si="16"/>
        <v>0</v>
      </c>
      <c r="F467" s="454">
        <f t="shared" si="16"/>
        <v>0</v>
      </c>
      <c r="G467" s="817"/>
    </row>
    <row r="468" spans="1:7" ht="13.5" thickBot="1">
      <c r="A468" s="447"/>
      <c r="B468" s="482" t="s">
        <v>99</v>
      </c>
      <c r="C468" s="463">
        <f>SUM(C463:C467)</f>
        <v>958730</v>
      </c>
      <c r="D468" s="463">
        <f>SUM(D463:D467)</f>
        <v>1007023</v>
      </c>
      <c r="E468" s="463">
        <f>SUM(E463:E467)</f>
        <v>1012742</v>
      </c>
      <c r="F468" s="463">
        <f>SUM(F463:F467)</f>
        <v>688618</v>
      </c>
      <c r="G468" s="816">
        <f t="shared" si="13"/>
        <v>0.6799540258032154</v>
      </c>
    </row>
    <row r="469" spans="1:7" ht="12.75">
      <c r="A469" s="447"/>
      <c r="B469" s="479" t="s">
        <v>397</v>
      </c>
      <c r="C469" s="454"/>
      <c r="D469" s="454">
        <f>SUM(D438)</f>
        <v>2500</v>
      </c>
      <c r="E469" s="454">
        <f>SUM(E438+E407)</f>
        <v>6299</v>
      </c>
      <c r="F469" s="454">
        <f>SUM(F438+F407)</f>
        <v>1332</v>
      </c>
      <c r="G469" s="455">
        <f t="shared" si="13"/>
        <v>0.2114621368471186</v>
      </c>
    </row>
    <row r="470" spans="1:7" ht="12.75">
      <c r="A470" s="447"/>
      <c r="B470" s="479" t="s">
        <v>398</v>
      </c>
      <c r="C470" s="454">
        <f>SUM(C439)</f>
        <v>8000</v>
      </c>
      <c r="D470" s="454">
        <f>SUM(D439)</f>
        <v>8000</v>
      </c>
      <c r="E470" s="454">
        <f>SUM(E439)</f>
        <v>8000</v>
      </c>
      <c r="F470" s="454">
        <f>SUM(F439)</f>
        <v>8000</v>
      </c>
      <c r="G470" s="455">
        <f t="shared" si="13"/>
        <v>1</v>
      </c>
    </row>
    <row r="471" spans="1:7" ht="13.5" thickBot="1">
      <c r="A471" s="447"/>
      <c r="B471" s="481" t="s">
        <v>516</v>
      </c>
      <c r="C471" s="461"/>
      <c r="D471" s="461"/>
      <c r="E471" s="461"/>
      <c r="F471" s="461"/>
      <c r="G471" s="817"/>
    </row>
    <row r="472" spans="1:7" ht="13.5" thickBot="1">
      <c r="A472" s="447"/>
      <c r="B472" s="483" t="s">
        <v>106</v>
      </c>
      <c r="C472" s="463">
        <f>SUM(C470)</f>
        <v>8000</v>
      </c>
      <c r="D472" s="463">
        <f>SUM(D469:D471)</f>
        <v>10500</v>
      </c>
      <c r="E472" s="463">
        <f>SUM(E469:E471)</f>
        <v>14299</v>
      </c>
      <c r="F472" s="463">
        <f>SUM(F469:F471)</f>
        <v>9332</v>
      </c>
      <c r="G472" s="816">
        <f t="shared" si="13"/>
        <v>0.6526330512623261</v>
      </c>
    </row>
    <row r="473" spans="1:7" ht="15.75" thickBot="1">
      <c r="A473" s="444"/>
      <c r="B473" s="486" t="s">
        <v>183</v>
      </c>
      <c r="C473" s="478">
        <f>SUM(C468+C472)</f>
        <v>966730</v>
      </c>
      <c r="D473" s="478">
        <f>SUM(D468+D472)</f>
        <v>1017523</v>
      </c>
      <c r="E473" s="478">
        <f>SUM(E468+E472)</f>
        <v>1027041</v>
      </c>
      <c r="F473" s="478">
        <f>SUM(F468+F472)</f>
        <v>697950</v>
      </c>
      <c r="G473" s="816">
        <f t="shared" si="13"/>
        <v>0.6795736489585128</v>
      </c>
    </row>
    <row r="474" spans="1:7" ht="15">
      <c r="A474" s="295">
        <v>2985</v>
      </c>
      <c r="B474" s="298" t="s">
        <v>527</v>
      </c>
      <c r="C474" s="454"/>
      <c r="D474" s="454"/>
      <c r="E474" s="454"/>
      <c r="F474" s="454"/>
      <c r="G474" s="455"/>
    </row>
    <row r="475" spans="1:7" ht="12.75">
      <c r="A475" s="447"/>
      <c r="B475" s="449" t="s">
        <v>312</v>
      </c>
      <c r="C475" s="447"/>
      <c r="D475" s="447"/>
      <c r="E475" s="447"/>
      <c r="F475" s="447"/>
      <c r="G475" s="455"/>
    </row>
    <row r="476" spans="1:7" ht="13.5" thickBot="1">
      <c r="A476" s="447"/>
      <c r="B476" s="450" t="s">
        <v>313</v>
      </c>
      <c r="C476" s="444"/>
      <c r="D476" s="444"/>
      <c r="E476" s="496">
        <v>1109</v>
      </c>
      <c r="F476" s="496">
        <v>686</v>
      </c>
      <c r="G476" s="817">
        <f t="shared" si="13"/>
        <v>0.6185752930568079</v>
      </c>
    </row>
    <row r="477" spans="1:7" ht="13.5" thickBot="1">
      <c r="A477" s="447"/>
      <c r="B477" s="452" t="s">
        <v>331</v>
      </c>
      <c r="C477" s="444"/>
      <c r="D477" s="444"/>
      <c r="E477" s="497">
        <f>SUM(E475:E476)</f>
        <v>1109</v>
      </c>
      <c r="F477" s="497">
        <f>SUM(F475:F476)</f>
        <v>686</v>
      </c>
      <c r="G477" s="816">
        <f t="shared" si="13"/>
        <v>0.6185752930568079</v>
      </c>
    </row>
    <row r="478" spans="1:7" ht="12.75">
      <c r="A478" s="447"/>
      <c r="B478" s="449" t="s">
        <v>315</v>
      </c>
      <c r="C478" s="454">
        <v>65000</v>
      </c>
      <c r="D478" s="454">
        <v>65000</v>
      </c>
      <c r="E478" s="454">
        <v>65000</v>
      </c>
      <c r="F478" s="454">
        <v>53149</v>
      </c>
      <c r="G478" s="455">
        <f t="shared" si="13"/>
        <v>0.8176769230769231</v>
      </c>
    </row>
    <row r="479" spans="1:7" ht="12.75">
      <c r="A479" s="447"/>
      <c r="B479" s="456" t="s">
        <v>316</v>
      </c>
      <c r="C479" s="457">
        <v>40000</v>
      </c>
      <c r="D479" s="457">
        <v>40000</v>
      </c>
      <c r="E479" s="457">
        <v>40000</v>
      </c>
      <c r="F479" s="457">
        <v>35813</v>
      </c>
      <c r="G479" s="455">
        <f t="shared" si="13"/>
        <v>0.895325</v>
      </c>
    </row>
    <row r="480" spans="1:7" ht="12.75">
      <c r="A480" s="447"/>
      <c r="B480" s="456" t="s">
        <v>317</v>
      </c>
      <c r="C480" s="457">
        <v>25000</v>
      </c>
      <c r="D480" s="457">
        <v>25000</v>
      </c>
      <c r="E480" s="457">
        <v>25000</v>
      </c>
      <c r="F480" s="457">
        <v>17336</v>
      </c>
      <c r="G480" s="455">
        <f t="shared" si="13"/>
        <v>0.69344</v>
      </c>
    </row>
    <row r="481" spans="1:7" ht="12.75">
      <c r="A481" s="447"/>
      <c r="B481" s="458" t="s">
        <v>318</v>
      </c>
      <c r="C481" s="454"/>
      <c r="D481" s="454"/>
      <c r="E481" s="454"/>
      <c r="F481" s="454">
        <v>2397</v>
      </c>
      <c r="G481" s="455"/>
    </row>
    <row r="482" spans="1:7" ht="12.75">
      <c r="A482" s="447"/>
      <c r="B482" s="458" t="s">
        <v>319</v>
      </c>
      <c r="C482" s="454"/>
      <c r="D482" s="454"/>
      <c r="E482" s="454"/>
      <c r="F482" s="454"/>
      <c r="G482" s="455"/>
    </row>
    <row r="483" spans="1:7" ht="12.75">
      <c r="A483" s="447"/>
      <c r="B483" s="458" t="s">
        <v>320</v>
      </c>
      <c r="C483" s="454">
        <v>15000</v>
      </c>
      <c r="D483" s="454">
        <v>15000</v>
      </c>
      <c r="E483" s="454">
        <v>15000</v>
      </c>
      <c r="F483" s="454">
        <v>8406</v>
      </c>
      <c r="G483" s="455">
        <f t="shared" si="13"/>
        <v>0.5604</v>
      </c>
    </row>
    <row r="484" spans="1:7" ht="12.75">
      <c r="A484" s="447"/>
      <c r="B484" s="459" t="s">
        <v>6</v>
      </c>
      <c r="C484" s="454"/>
      <c r="D484" s="454"/>
      <c r="E484" s="454"/>
      <c r="F484" s="454">
        <v>8116</v>
      </c>
      <c r="G484" s="455"/>
    </row>
    <row r="485" spans="1:7" ht="13.5" thickBot="1">
      <c r="A485" s="447"/>
      <c r="B485" s="460" t="s">
        <v>322</v>
      </c>
      <c r="C485" s="454"/>
      <c r="D485" s="454"/>
      <c r="E485" s="454">
        <v>21066</v>
      </c>
      <c r="F485" s="454">
        <v>21066</v>
      </c>
      <c r="G485" s="817">
        <f t="shared" si="13"/>
        <v>1</v>
      </c>
    </row>
    <row r="486" spans="1:7" ht="13.5" thickBot="1">
      <c r="A486" s="447"/>
      <c r="B486" s="462" t="s">
        <v>533</v>
      </c>
      <c r="C486" s="463">
        <f>SUM(C478+C481+C482+C483+C485)</f>
        <v>80000</v>
      </c>
      <c r="D486" s="463">
        <f>SUM(D478+D481+D482+D483+D485)</f>
        <v>80000</v>
      </c>
      <c r="E486" s="463">
        <f>SUM(E478+E481+E482+E483+E485)</f>
        <v>101066</v>
      </c>
      <c r="F486" s="463">
        <f>SUM(F478+F481+F482+F483+F485)</f>
        <v>85018</v>
      </c>
      <c r="G486" s="816">
        <f t="shared" si="13"/>
        <v>0.8412126729068133</v>
      </c>
    </row>
    <row r="487" spans="1:7" ht="13.5" thickBot="1">
      <c r="A487" s="447"/>
      <c r="B487" s="465" t="s">
        <v>107</v>
      </c>
      <c r="C487" s="466">
        <f>SUM(C486+C477)</f>
        <v>80000</v>
      </c>
      <c r="D487" s="466">
        <f>SUM(D486+D477)</f>
        <v>80000</v>
      </c>
      <c r="E487" s="466">
        <f>SUM(E486+E477)</f>
        <v>102175</v>
      </c>
      <c r="F487" s="466">
        <f>SUM(F486+F477)</f>
        <v>85704</v>
      </c>
      <c r="G487" s="816">
        <f t="shared" si="13"/>
        <v>0.8387961830193296</v>
      </c>
    </row>
    <row r="488" spans="1:7" ht="13.5" thickBot="1">
      <c r="A488" s="447"/>
      <c r="B488" s="467" t="s">
        <v>108</v>
      </c>
      <c r="C488" s="468"/>
      <c r="D488" s="468"/>
      <c r="E488" s="468"/>
      <c r="F488" s="468"/>
      <c r="G488" s="815"/>
    </row>
    <row r="489" spans="1:7" ht="12.75">
      <c r="A489" s="447"/>
      <c r="B489" s="469" t="s">
        <v>323</v>
      </c>
      <c r="C489" s="470"/>
      <c r="D489" s="470">
        <v>23339</v>
      </c>
      <c r="E489" s="470">
        <v>2273</v>
      </c>
      <c r="F489" s="470">
        <v>2273</v>
      </c>
      <c r="G489" s="455">
        <f t="shared" si="13"/>
        <v>1</v>
      </c>
    </row>
    <row r="490" spans="1:7" ht="12.75">
      <c r="A490" s="447"/>
      <c r="B490" s="471" t="s">
        <v>328</v>
      </c>
      <c r="C490" s="454">
        <v>353600</v>
      </c>
      <c r="D490" s="454">
        <v>359076</v>
      </c>
      <c r="E490" s="454">
        <v>360165</v>
      </c>
      <c r="F490" s="454">
        <v>219722</v>
      </c>
      <c r="G490" s="455">
        <f t="shared" si="13"/>
        <v>0.6100592783862951</v>
      </c>
    </row>
    <row r="491" spans="1:7" ht="13.5" thickBot="1">
      <c r="A491" s="447"/>
      <c r="B491" s="472" t="s">
        <v>329</v>
      </c>
      <c r="C491" s="461"/>
      <c r="D491" s="461"/>
      <c r="E491" s="461"/>
      <c r="F491" s="461"/>
      <c r="G491" s="817"/>
    </row>
    <row r="492" spans="1:7" ht="13.5" thickBot="1">
      <c r="A492" s="447"/>
      <c r="B492" s="473" t="s">
        <v>100</v>
      </c>
      <c r="C492" s="474">
        <f>SUM(C490:C491)</f>
        <v>353600</v>
      </c>
      <c r="D492" s="474">
        <f>SUM(D489:D491)</f>
        <v>382415</v>
      </c>
      <c r="E492" s="474">
        <f>SUM(E489:E491)</f>
        <v>362438</v>
      </c>
      <c r="F492" s="474">
        <f>SUM(F489:F491)</f>
        <v>221995</v>
      </c>
      <c r="G492" s="816">
        <f t="shared" si="13"/>
        <v>0.6125047594347172</v>
      </c>
    </row>
    <row r="493" spans="1:7" ht="13.5" thickBot="1">
      <c r="A493" s="447"/>
      <c r="B493" s="475" t="s">
        <v>19</v>
      </c>
      <c r="C493" s="474"/>
      <c r="D493" s="474"/>
      <c r="E493" s="474"/>
      <c r="F493" s="474"/>
      <c r="G493" s="815"/>
    </row>
    <row r="494" spans="1:7" ht="15.75" thickBot="1">
      <c r="A494" s="447"/>
      <c r="B494" s="477" t="s">
        <v>118</v>
      </c>
      <c r="C494" s="478">
        <f>SUM(C487+C488+C492)</f>
        <v>433600</v>
      </c>
      <c r="D494" s="478">
        <f>SUM(D487+D488+D492)</f>
        <v>462415</v>
      </c>
      <c r="E494" s="478">
        <f>SUM(E487+E488+E492)</f>
        <v>464613</v>
      </c>
      <c r="F494" s="478">
        <f>SUM(F487+F488+F492)</f>
        <v>307699</v>
      </c>
      <c r="G494" s="816">
        <f t="shared" si="13"/>
        <v>0.6622694586677514</v>
      </c>
    </row>
    <row r="495" spans="1:7" ht="12.75">
      <c r="A495" s="447"/>
      <c r="B495" s="479" t="s">
        <v>504</v>
      </c>
      <c r="C495" s="454">
        <v>127883</v>
      </c>
      <c r="D495" s="454">
        <v>130775</v>
      </c>
      <c r="E495" s="454">
        <v>131633</v>
      </c>
      <c r="F495" s="454">
        <v>90582</v>
      </c>
      <c r="G495" s="455">
        <f t="shared" si="13"/>
        <v>0.6881405118777206</v>
      </c>
    </row>
    <row r="496" spans="1:7" ht="12.75">
      <c r="A496" s="447"/>
      <c r="B496" s="479" t="s">
        <v>505</v>
      </c>
      <c r="C496" s="454">
        <v>34443</v>
      </c>
      <c r="D496" s="454">
        <v>35265</v>
      </c>
      <c r="E496" s="454">
        <v>35496</v>
      </c>
      <c r="F496" s="454">
        <v>25237</v>
      </c>
      <c r="G496" s="455">
        <f aca="true" t="shared" si="17" ref="G496:G537">SUM(F496/E496)</f>
        <v>0.7109815190443993</v>
      </c>
    </row>
    <row r="497" spans="1:7" ht="12.75">
      <c r="A497" s="447"/>
      <c r="B497" s="479" t="s">
        <v>506</v>
      </c>
      <c r="C497" s="454">
        <v>258274</v>
      </c>
      <c r="D497" s="454">
        <v>278785</v>
      </c>
      <c r="E497" s="454">
        <v>278242</v>
      </c>
      <c r="F497" s="454">
        <v>191262</v>
      </c>
      <c r="G497" s="455">
        <f t="shared" si="17"/>
        <v>0.6873944264345426</v>
      </c>
    </row>
    <row r="498" spans="1:7" ht="12.75">
      <c r="A498" s="447"/>
      <c r="B498" s="480" t="s">
        <v>508</v>
      </c>
      <c r="C498" s="454"/>
      <c r="D498" s="454"/>
      <c r="E498" s="454"/>
      <c r="F498" s="454"/>
      <c r="G498" s="455"/>
    </row>
    <row r="499" spans="1:7" ht="13.5" thickBot="1">
      <c r="A499" s="447"/>
      <c r="B499" s="481" t="s">
        <v>507</v>
      </c>
      <c r="C499" s="454"/>
      <c r="D499" s="454"/>
      <c r="E499" s="454"/>
      <c r="F499" s="454"/>
      <c r="G499" s="817"/>
    </row>
    <row r="500" spans="1:7" ht="13.5" thickBot="1">
      <c r="A500" s="447"/>
      <c r="B500" s="482" t="s">
        <v>99</v>
      </c>
      <c r="C500" s="463">
        <f>SUM(C495:C499)</f>
        <v>420600</v>
      </c>
      <c r="D500" s="463">
        <f>SUM(D495:D499)</f>
        <v>444825</v>
      </c>
      <c r="E500" s="463">
        <f>SUM(E495:E499)</f>
        <v>445371</v>
      </c>
      <c r="F500" s="463">
        <f>SUM(F495:F499)</f>
        <v>307081</v>
      </c>
      <c r="G500" s="816">
        <f t="shared" si="17"/>
        <v>0.6894948256622008</v>
      </c>
    </row>
    <row r="501" spans="1:7" ht="12.75">
      <c r="A501" s="447"/>
      <c r="B501" s="479" t="s">
        <v>397</v>
      </c>
      <c r="C501" s="454"/>
      <c r="D501" s="454">
        <v>4590</v>
      </c>
      <c r="E501" s="454">
        <v>6242</v>
      </c>
      <c r="F501" s="454">
        <v>6242</v>
      </c>
      <c r="G501" s="455">
        <f t="shared" si="17"/>
        <v>1</v>
      </c>
    </row>
    <row r="502" spans="1:7" ht="12.75">
      <c r="A502" s="447"/>
      <c r="B502" s="479" t="s">
        <v>398</v>
      </c>
      <c r="C502" s="454">
        <v>13000</v>
      </c>
      <c r="D502" s="454">
        <v>13000</v>
      </c>
      <c r="E502" s="454">
        <v>13000</v>
      </c>
      <c r="F502" s="454"/>
      <c r="G502" s="455">
        <f t="shared" si="17"/>
        <v>0</v>
      </c>
    </row>
    <row r="503" spans="1:7" ht="13.5" thickBot="1">
      <c r="A503" s="447"/>
      <c r="B503" s="481" t="s">
        <v>516</v>
      </c>
      <c r="C503" s="461"/>
      <c r="D503" s="461"/>
      <c r="E503" s="461"/>
      <c r="F503" s="461"/>
      <c r="G503" s="817"/>
    </row>
    <row r="504" spans="1:7" ht="13.5" thickBot="1">
      <c r="A504" s="447"/>
      <c r="B504" s="483" t="s">
        <v>106</v>
      </c>
      <c r="C504" s="463">
        <f>SUM(C502:C503)</f>
        <v>13000</v>
      </c>
      <c r="D504" s="463">
        <f>SUM(D501:D503)</f>
        <v>17590</v>
      </c>
      <c r="E504" s="463">
        <f>SUM(E501:E503)</f>
        <v>19242</v>
      </c>
      <c r="F504" s="463">
        <f>SUM(F501:F503)</f>
        <v>6242</v>
      </c>
      <c r="G504" s="816">
        <f t="shared" si="17"/>
        <v>0.32439455358070884</v>
      </c>
    </row>
    <row r="505" spans="1:7" ht="15.75" thickBot="1">
      <c r="A505" s="444"/>
      <c r="B505" s="486" t="s">
        <v>183</v>
      </c>
      <c r="C505" s="478">
        <f>SUM(C500+C504)</f>
        <v>433600</v>
      </c>
      <c r="D505" s="478">
        <f>SUM(D500+D504)</f>
        <v>462415</v>
      </c>
      <c r="E505" s="478">
        <f>SUM(E500+E504)</f>
        <v>464613</v>
      </c>
      <c r="F505" s="478">
        <f>SUM(F500+F504)</f>
        <v>313323</v>
      </c>
      <c r="G505" s="816">
        <f t="shared" si="17"/>
        <v>0.6743741565561016</v>
      </c>
    </row>
    <row r="506" spans="1:7" ht="15">
      <c r="A506" s="295">
        <v>2991</v>
      </c>
      <c r="B506" s="298" t="s">
        <v>332</v>
      </c>
      <c r="C506" s="490"/>
      <c r="D506" s="490"/>
      <c r="E506" s="490"/>
      <c r="F506" s="490"/>
      <c r="G506" s="455"/>
    </row>
    <row r="507" spans="1:7" ht="12.75">
      <c r="A507" s="447"/>
      <c r="B507" s="449" t="s">
        <v>312</v>
      </c>
      <c r="C507" s="447"/>
      <c r="D507" s="447"/>
      <c r="E507" s="447"/>
      <c r="F507" s="447"/>
      <c r="G507" s="455"/>
    </row>
    <row r="508" spans="1:7" ht="13.5" thickBot="1">
      <c r="A508" s="447"/>
      <c r="B508" s="450" t="s">
        <v>313</v>
      </c>
      <c r="C508" s="444"/>
      <c r="D508" s="461">
        <f>SUM(D445)</f>
        <v>6991</v>
      </c>
      <c r="E508" s="461">
        <f>SUM(E445+E476)</f>
        <v>8100</v>
      </c>
      <c r="F508" s="461">
        <f>SUM(F445+F476+F352)</f>
        <v>22726</v>
      </c>
      <c r="G508" s="817">
        <f t="shared" si="17"/>
        <v>2.805679012345679</v>
      </c>
    </row>
    <row r="509" spans="1:7" ht="13.5" thickBot="1">
      <c r="A509" s="447"/>
      <c r="B509" s="452" t="s">
        <v>331</v>
      </c>
      <c r="C509" s="444"/>
      <c r="D509" s="495">
        <f>SUM(D508)</f>
        <v>6991</v>
      </c>
      <c r="E509" s="495">
        <f>SUM(E508)</f>
        <v>8100</v>
      </c>
      <c r="F509" s="495">
        <f>SUM(F508)</f>
        <v>22726</v>
      </c>
      <c r="G509" s="816">
        <f t="shared" si="17"/>
        <v>2.805679012345679</v>
      </c>
    </row>
    <row r="510" spans="1:7" ht="12.75">
      <c r="A510" s="447"/>
      <c r="B510" s="449" t="s">
        <v>315</v>
      </c>
      <c r="C510" s="454">
        <f aca="true" t="shared" si="18" ref="C510:F517">SUM(C478+C447+C354)</f>
        <v>102459</v>
      </c>
      <c r="D510" s="454">
        <f t="shared" si="18"/>
        <v>102459</v>
      </c>
      <c r="E510" s="454">
        <f t="shared" si="18"/>
        <v>102459</v>
      </c>
      <c r="F510" s="454">
        <f t="shared" si="18"/>
        <v>90044</v>
      </c>
      <c r="G510" s="455">
        <f t="shared" si="17"/>
        <v>0.8788295806127329</v>
      </c>
    </row>
    <row r="511" spans="1:7" ht="12.75">
      <c r="A511" s="447"/>
      <c r="B511" s="456" t="s">
        <v>316</v>
      </c>
      <c r="C511" s="457">
        <f t="shared" si="18"/>
        <v>41455</v>
      </c>
      <c r="D511" s="457">
        <f t="shared" si="18"/>
        <v>41455</v>
      </c>
      <c r="E511" s="457">
        <f t="shared" si="18"/>
        <v>41455</v>
      </c>
      <c r="F511" s="457">
        <f t="shared" si="18"/>
        <v>35917</v>
      </c>
      <c r="G511" s="455">
        <f t="shared" si="17"/>
        <v>0.8664093595464962</v>
      </c>
    </row>
    <row r="512" spans="1:7" ht="12.75">
      <c r="A512" s="447"/>
      <c r="B512" s="456" t="s">
        <v>317</v>
      </c>
      <c r="C512" s="457">
        <f t="shared" si="18"/>
        <v>61004</v>
      </c>
      <c r="D512" s="457">
        <f t="shared" si="18"/>
        <v>61004</v>
      </c>
      <c r="E512" s="457">
        <f t="shared" si="18"/>
        <v>61004</v>
      </c>
      <c r="F512" s="457">
        <f t="shared" si="18"/>
        <v>54127</v>
      </c>
      <c r="G512" s="455">
        <f t="shared" si="17"/>
        <v>0.887269687233624</v>
      </c>
    </row>
    <row r="513" spans="1:7" ht="12.75">
      <c r="A513" s="447"/>
      <c r="B513" s="458" t="s">
        <v>318</v>
      </c>
      <c r="C513" s="454">
        <f t="shared" si="18"/>
        <v>27859</v>
      </c>
      <c r="D513" s="454">
        <f t="shared" si="18"/>
        <v>27859</v>
      </c>
      <c r="E513" s="454">
        <f t="shared" si="18"/>
        <v>27859</v>
      </c>
      <c r="F513" s="454">
        <f t="shared" si="18"/>
        <v>27155</v>
      </c>
      <c r="G513" s="455">
        <f t="shared" si="17"/>
        <v>0.9747298898022183</v>
      </c>
    </row>
    <row r="514" spans="1:7" ht="12.75">
      <c r="A514" s="447"/>
      <c r="B514" s="458" t="s">
        <v>319</v>
      </c>
      <c r="C514" s="454">
        <f t="shared" si="18"/>
        <v>215947</v>
      </c>
      <c r="D514" s="454">
        <f t="shared" si="18"/>
        <v>222263</v>
      </c>
      <c r="E514" s="454">
        <f t="shared" si="18"/>
        <v>222263</v>
      </c>
      <c r="F514" s="454">
        <f t="shared" si="18"/>
        <v>166664</v>
      </c>
      <c r="G514" s="455">
        <f t="shared" si="17"/>
        <v>0.7498504024511502</v>
      </c>
    </row>
    <row r="515" spans="1:7" ht="12.75">
      <c r="A515" s="447"/>
      <c r="B515" s="458" t="s">
        <v>320</v>
      </c>
      <c r="C515" s="454">
        <f t="shared" si="18"/>
        <v>78433</v>
      </c>
      <c r="D515" s="454">
        <f t="shared" si="18"/>
        <v>78433</v>
      </c>
      <c r="E515" s="454">
        <f t="shared" si="18"/>
        <v>78433</v>
      </c>
      <c r="F515" s="454">
        <f t="shared" si="18"/>
        <v>64850</v>
      </c>
      <c r="G515" s="455">
        <f t="shared" si="17"/>
        <v>0.8268203434778728</v>
      </c>
    </row>
    <row r="516" spans="1:7" ht="12.75">
      <c r="A516" s="447"/>
      <c r="B516" s="459" t="s">
        <v>6</v>
      </c>
      <c r="C516" s="454">
        <f t="shared" si="18"/>
        <v>0</v>
      </c>
      <c r="D516" s="454">
        <f t="shared" si="18"/>
        <v>0</v>
      </c>
      <c r="E516" s="454">
        <f t="shared" si="18"/>
        <v>0</v>
      </c>
      <c r="F516" s="454">
        <f t="shared" si="18"/>
        <v>8116</v>
      </c>
      <c r="G516" s="455"/>
    </row>
    <row r="517" spans="1:7" ht="13.5" thickBot="1">
      <c r="A517" s="447"/>
      <c r="B517" s="460" t="s">
        <v>322</v>
      </c>
      <c r="C517" s="454">
        <f t="shared" si="18"/>
        <v>15021</v>
      </c>
      <c r="D517" s="454">
        <f t="shared" si="18"/>
        <v>8705</v>
      </c>
      <c r="E517" s="454">
        <f t="shared" si="18"/>
        <v>40701</v>
      </c>
      <c r="F517" s="454">
        <f t="shared" si="18"/>
        <v>37014</v>
      </c>
      <c r="G517" s="817">
        <f t="shared" si="17"/>
        <v>0.9094125451463109</v>
      </c>
    </row>
    <row r="518" spans="1:7" ht="13.5" thickBot="1">
      <c r="A518" s="447"/>
      <c r="B518" s="462" t="s">
        <v>533</v>
      </c>
      <c r="C518" s="463">
        <f>SUM(C510+C513+C514+C515+C517)</f>
        <v>439719</v>
      </c>
      <c r="D518" s="463">
        <f>SUM(D510+D513+D514+D515+D517)</f>
        <v>439719</v>
      </c>
      <c r="E518" s="463">
        <f>SUM(E510+E513+E514+E515+E517)</f>
        <v>471715</v>
      </c>
      <c r="F518" s="463">
        <f>SUM(F510+F513+F514+F515+F517+F516)</f>
        <v>393843</v>
      </c>
      <c r="G518" s="816">
        <f t="shared" si="17"/>
        <v>0.8349172699617353</v>
      </c>
    </row>
    <row r="519" spans="1:7" ht="13.5" thickBot="1">
      <c r="A519" s="447"/>
      <c r="B519" s="465" t="s">
        <v>107</v>
      </c>
      <c r="C519" s="466">
        <f>SUM(C518+C509)</f>
        <v>439719</v>
      </c>
      <c r="D519" s="466">
        <f>SUM(D518+D509)</f>
        <v>446710</v>
      </c>
      <c r="E519" s="466">
        <f>SUM(E518+E509)</f>
        <v>479815</v>
      </c>
      <c r="F519" s="466">
        <f>SUM(F518+F509)</f>
        <v>416569</v>
      </c>
      <c r="G519" s="816">
        <f t="shared" si="17"/>
        <v>0.8681866969561185</v>
      </c>
    </row>
    <row r="520" spans="1:7" ht="13.5" thickBot="1">
      <c r="A520" s="447"/>
      <c r="B520" s="467" t="s">
        <v>108</v>
      </c>
      <c r="C520" s="468"/>
      <c r="D520" s="468"/>
      <c r="E520" s="468"/>
      <c r="F520" s="468"/>
      <c r="G520" s="815"/>
    </row>
    <row r="521" spans="1:7" ht="12.75">
      <c r="A521" s="447"/>
      <c r="B521" s="469" t="s">
        <v>323</v>
      </c>
      <c r="C521" s="470"/>
      <c r="D521" s="470">
        <f aca="true" t="shared" si="19" ref="D521:F523">SUM(D489+D458+D365)</f>
        <v>96693</v>
      </c>
      <c r="E521" s="470">
        <f t="shared" si="19"/>
        <v>64697</v>
      </c>
      <c r="F521" s="470">
        <f t="shared" si="19"/>
        <v>64697</v>
      </c>
      <c r="G521" s="455">
        <f t="shared" si="17"/>
        <v>1</v>
      </c>
    </row>
    <row r="522" spans="1:7" ht="12.75">
      <c r="A522" s="447"/>
      <c r="B522" s="471" t="s">
        <v>328</v>
      </c>
      <c r="C522" s="454">
        <f>SUM(C490+C459+C366)</f>
        <v>3214555</v>
      </c>
      <c r="D522" s="454">
        <f t="shared" si="19"/>
        <v>3304689</v>
      </c>
      <c r="E522" s="454">
        <f t="shared" si="19"/>
        <v>3341474</v>
      </c>
      <c r="F522" s="454">
        <f t="shared" si="19"/>
        <v>2239078</v>
      </c>
      <c r="G522" s="455">
        <f t="shared" si="17"/>
        <v>0.670086913739266</v>
      </c>
    </row>
    <row r="523" spans="1:7" ht="13.5" thickBot="1">
      <c r="A523" s="447"/>
      <c r="B523" s="472" t="s">
        <v>329</v>
      </c>
      <c r="C523" s="461">
        <f>SUM(C491+C460+C367)</f>
        <v>227530</v>
      </c>
      <c r="D523" s="461">
        <f t="shared" si="19"/>
        <v>227530</v>
      </c>
      <c r="E523" s="461">
        <f t="shared" si="19"/>
        <v>253269</v>
      </c>
      <c r="F523" s="461">
        <f t="shared" si="19"/>
        <v>149927</v>
      </c>
      <c r="G523" s="817">
        <f t="shared" si="17"/>
        <v>0.5919674338351713</v>
      </c>
    </row>
    <row r="524" spans="1:7" ht="13.5" thickBot="1">
      <c r="A524" s="447"/>
      <c r="B524" s="473" t="s">
        <v>100</v>
      </c>
      <c r="C524" s="474">
        <f>SUM(C522:C523)</f>
        <v>3442085</v>
      </c>
      <c r="D524" s="474">
        <f>SUM(D521:D523)</f>
        <v>3628912</v>
      </c>
      <c r="E524" s="474">
        <f>SUM(E521:E523)</f>
        <v>3659440</v>
      </c>
      <c r="F524" s="474">
        <f>SUM(F521:F523)</f>
        <v>2453702</v>
      </c>
      <c r="G524" s="816">
        <f t="shared" si="17"/>
        <v>0.6705129746627899</v>
      </c>
    </row>
    <row r="525" spans="1:7" ht="13.5" thickBot="1">
      <c r="A525" s="447"/>
      <c r="B525" s="475" t="s">
        <v>19</v>
      </c>
      <c r="C525" s="474"/>
      <c r="D525" s="474"/>
      <c r="E525" s="474"/>
      <c r="F525" s="474"/>
      <c r="G525" s="815"/>
    </row>
    <row r="526" spans="1:7" ht="15.75" thickBot="1">
      <c r="A526" s="447"/>
      <c r="B526" s="477" t="s">
        <v>118</v>
      </c>
      <c r="C526" s="478">
        <f>SUM(C519+C520+C524)</f>
        <v>3881804</v>
      </c>
      <c r="D526" s="478">
        <f>SUM(D519+D520+D524)</f>
        <v>4075622</v>
      </c>
      <c r="E526" s="478">
        <f>SUM(E519+E520+E524)</f>
        <v>4139255</v>
      </c>
      <c r="F526" s="478">
        <f>SUM(F519+F520+F524)</f>
        <v>2870271</v>
      </c>
      <c r="G526" s="816">
        <f t="shared" si="17"/>
        <v>0.6934269572664646</v>
      </c>
    </row>
    <row r="527" spans="1:7" ht="12.75">
      <c r="A527" s="447"/>
      <c r="B527" s="479" t="s">
        <v>504</v>
      </c>
      <c r="C527" s="454">
        <f aca="true" t="shared" si="20" ref="C527:F531">SUM(C495+C463+C370)</f>
        <v>1705990</v>
      </c>
      <c r="D527" s="454">
        <f t="shared" si="20"/>
        <v>1764662</v>
      </c>
      <c r="E527" s="454">
        <f t="shared" si="20"/>
        <v>1773951</v>
      </c>
      <c r="F527" s="454">
        <f t="shared" si="20"/>
        <v>1209321</v>
      </c>
      <c r="G527" s="455">
        <f t="shared" si="17"/>
        <v>0.6817104869300223</v>
      </c>
    </row>
    <row r="528" spans="1:7" ht="12.75">
      <c r="A528" s="447"/>
      <c r="B528" s="479" t="s">
        <v>505</v>
      </c>
      <c r="C528" s="454">
        <f t="shared" si="20"/>
        <v>483752</v>
      </c>
      <c r="D528" s="454">
        <f t="shared" si="20"/>
        <v>498832</v>
      </c>
      <c r="E528" s="454">
        <f t="shared" si="20"/>
        <v>501339</v>
      </c>
      <c r="F528" s="454">
        <f t="shared" si="20"/>
        <v>338706</v>
      </c>
      <c r="G528" s="455">
        <f t="shared" si="17"/>
        <v>0.6756027358733312</v>
      </c>
    </row>
    <row r="529" spans="1:7" ht="12.75">
      <c r="A529" s="447"/>
      <c r="B529" s="479" t="s">
        <v>506</v>
      </c>
      <c r="C529" s="454">
        <f t="shared" si="20"/>
        <v>1671062</v>
      </c>
      <c r="D529" s="454">
        <f t="shared" si="20"/>
        <v>1774038</v>
      </c>
      <c r="E529" s="454">
        <f t="shared" si="20"/>
        <v>1780250</v>
      </c>
      <c r="F529" s="454">
        <f t="shared" si="20"/>
        <v>1161558</v>
      </c>
      <c r="G529" s="455">
        <f t="shared" si="17"/>
        <v>0.6524690352478585</v>
      </c>
    </row>
    <row r="530" spans="1:7" ht="12.75">
      <c r="A530" s="447"/>
      <c r="B530" s="480" t="s">
        <v>508</v>
      </c>
      <c r="C530" s="454">
        <f t="shared" si="20"/>
        <v>0</v>
      </c>
      <c r="D530" s="454">
        <f t="shared" si="20"/>
        <v>0</v>
      </c>
      <c r="E530" s="454">
        <f t="shared" si="20"/>
        <v>0</v>
      </c>
      <c r="F530" s="454">
        <f t="shared" si="20"/>
        <v>0</v>
      </c>
      <c r="G530" s="455"/>
    </row>
    <row r="531" spans="1:7" ht="13.5" thickBot="1">
      <c r="A531" s="447"/>
      <c r="B531" s="481" t="s">
        <v>507</v>
      </c>
      <c r="C531" s="454">
        <f t="shared" si="20"/>
        <v>0</v>
      </c>
      <c r="D531" s="454">
        <f t="shared" si="20"/>
        <v>0</v>
      </c>
      <c r="E531" s="454">
        <f t="shared" si="20"/>
        <v>466</v>
      </c>
      <c r="F531" s="454">
        <f t="shared" si="20"/>
        <v>466</v>
      </c>
      <c r="G531" s="817">
        <f t="shared" si="17"/>
        <v>1</v>
      </c>
    </row>
    <row r="532" spans="1:7" ht="13.5" thickBot="1">
      <c r="A532" s="447"/>
      <c r="B532" s="482" t="s">
        <v>99</v>
      </c>
      <c r="C532" s="463">
        <f>SUM(C527:C531)</f>
        <v>3860804</v>
      </c>
      <c r="D532" s="463">
        <f>SUM(D527:D531)</f>
        <v>4037532</v>
      </c>
      <c r="E532" s="463">
        <f>SUM(E527:E531)</f>
        <v>4056006</v>
      </c>
      <c r="F532" s="463">
        <f>SUM(F527:F531)</f>
        <v>2710051</v>
      </c>
      <c r="G532" s="816">
        <f t="shared" si="17"/>
        <v>0.6681575421732611</v>
      </c>
    </row>
    <row r="533" spans="1:7" ht="12.75">
      <c r="A533" s="447"/>
      <c r="B533" s="479" t="s">
        <v>397</v>
      </c>
      <c r="C533" s="454"/>
      <c r="D533" s="454">
        <f>SUM(D376+D469+D501)</f>
        <v>15090</v>
      </c>
      <c r="E533" s="454">
        <f>SUM(E376+E469+E501)</f>
        <v>40541</v>
      </c>
      <c r="F533" s="454">
        <f>SUM(F376+F469+F501)</f>
        <v>24538</v>
      </c>
      <c r="G533" s="455">
        <f t="shared" si="17"/>
        <v>0.6052638070101872</v>
      </c>
    </row>
    <row r="534" spans="1:7" ht="12.75">
      <c r="A534" s="447"/>
      <c r="B534" s="479" t="s">
        <v>398</v>
      </c>
      <c r="C534" s="454">
        <f>SUM(C502+C470)</f>
        <v>21000</v>
      </c>
      <c r="D534" s="454">
        <f>SUM(D502+D470+D377)</f>
        <v>23000</v>
      </c>
      <c r="E534" s="454">
        <f>SUM(E502+E470+E377)</f>
        <v>42708</v>
      </c>
      <c r="F534" s="454">
        <f>SUM(F502+F470+F377)</f>
        <v>8000</v>
      </c>
      <c r="G534" s="455">
        <f t="shared" si="17"/>
        <v>0.18731853516905497</v>
      </c>
    </row>
    <row r="535" spans="1:7" ht="13.5" thickBot="1">
      <c r="A535" s="447"/>
      <c r="B535" s="481" t="s">
        <v>516</v>
      </c>
      <c r="C535" s="461"/>
      <c r="D535" s="461"/>
      <c r="E535" s="461"/>
      <c r="F535" s="461"/>
      <c r="G535" s="817"/>
    </row>
    <row r="536" spans="1:7" ht="13.5" thickBot="1">
      <c r="A536" s="447"/>
      <c r="B536" s="483" t="s">
        <v>106</v>
      </c>
      <c r="C536" s="463">
        <f>SUM(C534)</f>
        <v>21000</v>
      </c>
      <c r="D536" s="463">
        <f>SUM(D533:D535)</f>
        <v>38090</v>
      </c>
      <c r="E536" s="463">
        <f>SUM(E533:E535)</f>
        <v>83249</v>
      </c>
      <c r="F536" s="463">
        <f>SUM(F533:F535)</f>
        <v>32538</v>
      </c>
      <c r="G536" s="816">
        <f t="shared" si="17"/>
        <v>0.3908515417602614</v>
      </c>
    </row>
    <row r="537" spans="1:7" ht="15.75" thickBot="1">
      <c r="A537" s="444"/>
      <c r="B537" s="486" t="s">
        <v>183</v>
      </c>
      <c r="C537" s="478">
        <f>SUM(C532+C534)</f>
        <v>3881804</v>
      </c>
      <c r="D537" s="478">
        <f>SUM(D532+D536)</f>
        <v>4075622</v>
      </c>
      <c r="E537" s="478">
        <f>SUM(E532+E536)</f>
        <v>4139255</v>
      </c>
      <c r="F537" s="478">
        <f>SUM(F532+F536)</f>
        <v>2742589</v>
      </c>
      <c r="G537" s="816">
        <f t="shared" si="17"/>
        <v>0.6625803435642404</v>
      </c>
    </row>
  </sheetData>
  <sheetProtection/>
  <mergeCells count="9">
    <mergeCell ref="G5:G7"/>
    <mergeCell ref="A2:G2"/>
    <mergeCell ref="A1:G1"/>
    <mergeCell ref="C5:C7"/>
    <mergeCell ref="B5:B7"/>
    <mergeCell ref="A5:A7"/>
    <mergeCell ref="D5:D7"/>
    <mergeCell ref="E5:E7"/>
    <mergeCell ref="F5:F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0" max="255" man="1"/>
    <brk id="132" max="255" man="1"/>
    <brk id="194" max="255" man="1"/>
    <brk id="256" max="255" man="1"/>
    <brk id="318" max="255" man="1"/>
    <brk id="380" max="255" man="1"/>
    <brk id="442" max="255" man="1"/>
    <brk id="505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showZeros="0" zoomScalePageLayoutView="0" workbookViewId="0" topLeftCell="A40">
      <selection activeCell="F66" sqref="F66"/>
    </sheetView>
  </sheetViews>
  <sheetFormatPr defaultColWidth="9.00390625" defaultRowHeight="12.75"/>
  <cols>
    <col min="1" max="1" width="6.875" style="501" customWidth="1"/>
    <col min="2" max="2" width="50.125" style="498" customWidth="1"/>
    <col min="3" max="4" width="13.75390625" style="498" customWidth="1"/>
    <col min="5" max="5" width="12.875" style="498" customWidth="1"/>
    <col min="6" max="6" width="11.75390625" style="498" customWidth="1"/>
    <col min="7" max="7" width="8.75390625" style="498" customWidth="1"/>
    <col min="8" max="8" width="9.125" style="498" customWidth="1"/>
    <col min="9" max="9" width="9.625" style="498" bestFit="1" customWidth="1"/>
    <col min="10" max="16384" width="9.125" style="498" customWidth="1"/>
  </cols>
  <sheetData>
    <row r="1" spans="1:7" ht="12">
      <c r="A1" s="910" t="s">
        <v>492</v>
      </c>
      <c r="B1" s="911"/>
      <c r="C1" s="912"/>
      <c r="D1" s="912"/>
      <c r="E1" s="912"/>
      <c r="F1" s="912"/>
      <c r="G1" s="912"/>
    </row>
    <row r="2" spans="1:7" ht="12.75">
      <c r="A2" s="910" t="s">
        <v>130</v>
      </c>
      <c r="B2" s="911"/>
      <c r="C2" s="912"/>
      <c r="D2" s="912"/>
      <c r="E2" s="912"/>
      <c r="F2" s="912"/>
      <c r="G2" s="912"/>
    </row>
    <row r="3" spans="1:2" s="500" customFormat="1" ht="11.25" customHeight="1">
      <c r="A3" s="499"/>
      <c r="B3" s="499"/>
    </row>
    <row r="4" spans="3:7" ht="11.25" customHeight="1">
      <c r="C4" s="502"/>
      <c r="D4" s="502"/>
      <c r="E4" s="502"/>
      <c r="F4" s="502"/>
      <c r="G4" s="502" t="s">
        <v>288</v>
      </c>
    </row>
    <row r="5" spans="1:7" s="505" customFormat="1" ht="11.25" customHeight="1">
      <c r="A5" s="503"/>
      <c r="B5" s="504"/>
      <c r="C5" s="874" t="s">
        <v>91</v>
      </c>
      <c r="D5" s="874" t="s">
        <v>156</v>
      </c>
      <c r="E5" s="874" t="s">
        <v>534</v>
      </c>
      <c r="F5" s="874" t="s">
        <v>302</v>
      </c>
      <c r="G5" s="908" t="s">
        <v>304</v>
      </c>
    </row>
    <row r="6" spans="1:7" s="505" customFormat="1" ht="12" customHeight="1">
      <c r="A6" s="506" t="s">
        <v>440</v>
      </c>
      <c r="B6" s="507" t="s">
        <v>454</v>
      </c>
      <c r="C6" s="901"/>
      <c r="D6" s="906"/>
      <c r="E6" s="906"/>
      <c r="F6" s="873"/>
      <c r="G6" s="908"/>
    </row>
    <row r="7" spans="1:7" s="505" customFormat="1" ht="12.75" customHeight="1" thickBot="1">
      <c r="A7" s="508"/>
      <c r="B7" s="509"/>
      <c r="C7" s="907"/>
      <c r="D7" s="907"/>
      <c r="E7" s="907"/>
      <c r="F7" s="875"/>
      <c r="G7" s="909"/>
    </row>
    <row r="8" spans="1:7" s="505" customFormat="1" ht="12" customHeight="1">
      <c r="A8" s="510" t="s">
        <v>263</v>
      </c>
      <c r="B8" s="511" t="s">
        <v>264</v>
      </c>
      <c r="C8" s="512" t="s">
        <v>265</v>
      </c>
      <c r="D8" s="512" t="s">
        <v>266</v>
      </c>
      <c r="E8" s="512" t="s">
        <v>267</v>
      </c>
      <c r="F8" s="512" t="s">
        <v>67</v>
      </c>
      <c r="G8" s="512" t="s">
        <v>572</v>
      </c>
    </row>
    <row r="9" spans="1:7" ht="12" customHeight="1">
      <c r="A9" s="503">
        <v>3010</v>
      </c>
      <c r="B9" s="513" t="s">
        <v>82</v>
      </c>
      <c r="C9" s="514">
        <f>SUM(C19)</f>
        <v>10533</v>
      </c>
      <c r="D9" s="514">
        <f>SUM(D19)</f>
        <v>10880</v>
      </c>
      <c r="E9" s="514">
        <f>SUM(E19)</f>
        <v>10880</v>
      </c>
      <c r="F9" s="514">
        <f>SUM(F19)</f>
        <v>5302</v>
      </c>
      <c r="G9" s="515">
        <f>SUM(F9/E9)</f>
        <v>0.4873161764705882</v>
      </c>
    </row>
    <row r="10" spans="1:7" ht="12" customHeight="1">
      <c r="A10" s="88">
        <v>3011</v>
      </c>
      <c r="B10" s="516" t="s">
        <v>187</v>
      </c>
      <c r="C10" s="514"/>
      <c r="D10" s="514"/>
      <c r="E10" s="514"/>
      <c r="F10" s="514"/>
      <c r="G10" s="515"/>
    </row>
    <row r="11" spans="1:7" ht="12" customHeight="1">
      <c r="A11" s="517"/>
      <c r="B11" s="518" t="s">
        <v>188</v>
      </c>
      <c r="C11" s="422">
        <v>3100</v>
      </c>
      <c r="D11" s="422">
        <v>3128</v>
      </c>
      <c r="E11" s="422">
        <v>3128</v>
      </c>
      <c r="F11" s="422">
        <v>2367</v>
      </c>
      <c r="G11" s="519">
        <f aca="true" t="shared" si="0" ref="G11:G65">SUM(F11/E11)</f>
        <v>0.7567135549872123</v>
      </c>
    </row>
    <row r="12" spans="1:7" ht="12" customHeight="1">
      <c r="A12" s="517"/>
      <c r="B12" s="221" t="s">
        <v>464</v>
      </c>
      <c r="C12" s="422">
        <v>900</v>
      </c>
      <c r="D12" s="422">
        <v>952</v>
      </c>
      <c r="E12" s="422">
        <v>952</v>
      </c>
      <c r="F12" s="422">
        <v>718</v>
      </c>
      <c r="G12" s="519">
        <f t="shared" si="0"/>
        <v>0.7542016806722689</v>
      </c>
    </row>
    <row r="13" spans="1:7" ht="12" customHeight="1">
      <c r="A13" s="415"/>
      <c r="B13" s="520" t="s">
        <v>446</v>
      </c>
      <c r="C13" s="422">
        <v>4533</v>
      </c>
      <c r="D13" s="422">
        <v>4800</v>
      </c>
      <c r="E13" s="422">
        <v>4800</v>
      </c>
      <c r="F13" s="422">
        <v>2162</v>
      </c>
      <c r="G13" s="519">
        <f t="shared" si="0"/>
        <v>0.4504166666666667</v>
      </c>
    </row>
    <row r="14" spans="1:7" ht="12" customHeight="1">
      <c r="A14" s="517"/>
      <c r="B14" s="423" t="s">
        <v>195</v>
      </c>
      <c r="C14" s="422"/>
      <c r="D14" s="422"/>
      <c r="E14" s="422"/>
      <c r="F14" s="422"/>
      <c r="G14" s="519"/>
    </row>
    <row r="15" spans="1:7" ht="12" customHeight="1">
      <c r="A15" s="517"/>
      <c r="B15" s="221" t="s">
        <v>456</v>
      </c>
      <c r="C15" s="521"/>
      <c r="D15" s="521"/>
      <c r="E15" s="521"/>
      <c r="F15" s="521"/>
      <c r="G15" s="519"/>
    </row>
    <row r="16" spans="1:7" ht="12" customHeight="1">
      <c r="A16" s="415"/>
      <c r="B16" s="518" t="s">
        <v>399</v>
      </c>
      <c r="C16" s="422">
        <v>1500</v>
      </c>
      <c r="D16" s="422">
        <v>1500</v>
      </c>
      <c r="E16" s="422">
        <v>1500</v>
      </c>
      <c r="F16" s="866">
        <v>55</v>
      </c>
      <c r="G16" s="519">
        <f t="shared" si="0"/>
        <v>0.03666666666666667</v>
      </c>
    </row>
    <row r="17" spans="1:7" ht="12" customHeight="1">
      <c r="A17" s="415"/>
      <c r="B17" s="87" t="s">
        <v>400</v>
      </c>
      <c r="C17" s="521">
        <v>500</v>
      </c>
      <c r="D17" s="521">
        <v>500</v>
      </c>
      <c r="E17" s="521">
        <v>500</v>
      </c>
      <c r="F17" s="521"/>
      <c r="G17" s="515">
        <f t="shared" si="0"/>
        <v>0</v>
      </c>
    </row>
    <row r="18" spans="1:7" ht="12" customHeight="1" thickBot="1">
      <c r="A18" s="517"/>
      <c r="B18" s="522" t="s">
        <v>184</v>
      </c>
      <c r="C18" s="523"/>
      <c r="D18" s="523"/>
      <c r="E18" s="523"/>
      <c r="F18" s="523"/>
      <c r="G18" s="524"/>
    </row>
    <row r="19" spans="1:7" ht="12" customHeight="1" thickBot="1">
      <c r="A19" s="508"/>
      <c r="B19" s="525" t="s">
        <v>438</v>
      </c>
      <c r="C19" s="526">
        <f>SUM(C11:C18)</f>
        <v>10533</v>
      </c>
      <c r="D19" s="526">
        <f>SUM(D11:D18)</f>
        <v>10880</v>
      </c>
      <c r="E19" s="526">
        <f>SUM(E11:E18)</f>
        <v>10880</v>
      </c>
      <c r="F19" s="526">
        <f>SUM(F11:F18)</f>
        <v>5302</v>
      </c>
      <c r="G19" s="823">
        <f t="shared" si="0"/>
        <v>0.4873161764705882</v>
      </c>
    </row>
    <row r="20" spans="1:7" s="505" customFormat="1" ht="12" customHeight="1">
      <c r="A20" s="527">
        <v>3020</v>
      </c>
      <c r="B20" s="279" t="s">
        <v>149</v>
      </c>
      <c r="C20" s="528">
        <f>SUM(C30+C50)</f>
        <v>1701940</v>
      </c>
      <c r="D20" s="528">
        <f>SUM(D30+D50)</f>
        <v>1803059</v>
      </c>
      <c r="E20" s="528">
        <f>SUM(E30+E50)</f>
        <v>1808185</v>
      </c>
      <c r="F20" s="528">
        <f>SUM(F30+F50)</f>
        <v>1114949</v>
      </c>
      <c r="G20" s="529">
        <f t="shared" si="0"/>
        <v>0.616612238238897</v>
      </c>
    </row>
    <row r="21" spans="1:7" s="505" customFormat="1" ht="12" customHeight="1">
      <c r="A21" s="506">
        <v>3021</v>
      </c>
      <c r="B21" s="530" t="s">
        <v>189</v>
      </c>
      <c r="C21" s="514"/>
      <c r="D21" s="514"/>
      <c r="E21" s="514"/>
      <c r="F21" s="514"/>
      <c r="G21" s="515"/>
    </row>
    <row r="22" spans="1:7" ht="12" customHeight="1">
      <c r="A22" s="517"/>
      <c r="B22" s="518" t="s">
        <v>188</v>
      </c>
      <c r="C22" s="422">
        <v>921803</v>
      </c>
      <c r="D22" s="422">
        <v>943827</v>
      </c>
      <c r="E22" s="422">
        <v>944753</v>
      </c>
      <c r="F22" s="422">
        <v>674844</v>
      </c>
      <c r="G22" s="519">
        <f t="shared" si="0"/>
        <v>0.7143073374733925</v>
      </c>
    </row>
    <row r="23" spans="1:7" ht="12" customHeight="1">
      <c r="A23" s="517"/>
      <c r="B23" s="221" t="s">
        <v>464</v>
      </c>
      <c r="C23" s="422">
        <v>257599</v>
      </c>
      <c r="D23" s="422">
        <v>277050</v>
      </c>
      <c r="E23" s="422">
        <v>277300</v>
      </c>
      <c r="F23" s="422">
        <v>211237</v>
      </c>
      <c r="G23" s="519">
        <f t="shared" si="0"/>
        <v>0.7617634331049405</v>
      </c>
    </row>
    <row r="24" spans="1:7" ht="12" customHeight="1">
      <c r="A24" s="415"/>
      <c r="B24" s="520" t="s">
        <v>446</v>
      </c>
      <c r="C24" s="422">
        <v>301293</v>
      </c>
      <c r="D24" s="422">
        <v>311526</v>
      </c>
      <c r="E24" s="422">
        <v>315476</v>
      </c>
      <c r="F24" s="422">
        <v>145653</v>
      </c>
      <c r="G24" s="519">
        <f t="shared" si="0"/>
        <v>0.46169280705980803</v>
      </c>
    </row>
    <row r="25" spans="1:7" ht="12" customHeight="1">
      <c r="A25" s="517"/>
      <c r="B25" s="423" t="s">
        <v>195</v>
      </c>
      <c r="C25" s="422"/>
      <c r="D25" s="422"/>
      <c r="E25" s="422"/>
      <c r="F25" s="422"/>
      <c r="G25" s="519"/>
    </row>
    <row r="26" spans="1:7" ht="12" customHeight="1">
      <c r="A26" s="517"/>
      <c r="B26" s="221" t="s">
        <v>456</v>
      </c>
      <c r="C26" s="422"/>
      <c r="D26" s="422"/>
      <c r="E26" s="422"/>
      <c r="F26" s="422"/>
      <c r="G26" s="519"/>
    </row>
    <row r="27" spans="1:7" ht="12" customHeight="1">
      <c r="A27" s="415"/>
      <c r="B27" s="518" t="s">
        <v>399</v>
      </c>
      <c r="C27" s="521">
        <v>96700</v>
      </c>
      <c r="D27" s="521">
        <v>36200</v>
      </c>
      <c r="E27" s="521">
        <v>36200</v>
      </c>
      <c r="F27" s="867">
        <v>13514</v>
      </c>
      <c r="G27" s="519">
        <f t="shared" si="0"/>
        <v>0.3733149171270718</v>
      </c>
    </row>
    <row r="28" spans="1:7" ht="12" customHeight="1">
      <c r="A28" s="415"/>
      <c r="B28" s="87" t="s">
        <v>400</v>
      </c>
      <c r="C28" s="521"/>
      <c r="D28" s="521">
        <v>62000</v>
      </c>
      <c r="E28" s="521">
        <v>62000</v>
      </c>
      <c r="F28" s="521"/>
      <c r="G28" s="515">
        <f t="shared" si="0"/>
        <v>0</v>
      </c>
    </row>
    <row r="29" spans="1:7" ht="12" customHeight="1" thickBot="1">
      <c r="A29" s="517"/>
      <c r="B29" s="522" t="s">
        <v>184</v>
      </c>
      <c r="C29" s="523"/>
      <c r="D29" s="523"/>
      <c r="E29" s="523"/>
      <c r="F29" s="523"/>
      <c r="G29" s="524"/>
    </row>
    <row r="30" spans="1:12" ht="12" customHeight="1" thickBot="1">
      <c r="A30" s="508"/>
      <c r="B30" s="525" t="s">
        <v>438</v>
      </c>
      <c r="C30" s="526">
        <f>SUM(C22:C29)</f>
        <v>1577395</v>
      </c>
      <c r="D30" s="526">
        <f>SUM(D22:D29)</f>
        <v>1630603</v>
      </c>
      <c r="E30" s="526">
        <f>SUM(E22:E29)</f>
        <v>1635729</v>
      </c>
      <c r="F30" s="526">
        <f>SUM(F22:F29)</f>
        <v>1045248</v>
      </c>
      <c r="G30" s="531">
        <f t="shared" si="0"/>
        <v>0.6390104962374574</v>
      </c>
      <c r="I30" s="825"/>
      <c r="J30" s="825"/>
      <c r="K30" s="825"/>
      <c r="L30" s="825"/>
    </row>
    <row r="31" spans="1:12" ht="12" customHeight="1">
      <c r="A31" s="506">
        <v>3024</v>
      </c>
      <c r="B31" s="532" t="s">
        <v>110</v>
      </c>
      <c r="C31" s="528"/>
      <c r="D31" s="528"/>
      <c r="E31" s="528"/>
      <c r="F31" s="514"/>
      <c r="G31" s="529"/>
      <c r="I31" s="825"/>
      <c r="J31" s="825"/>
      <c r="K31" s="825"/>
      <c r="L31" s="825"/>
    </row>
    <row r="32" spans="1:12" ht="12" customHeight="1">
      <c r="A32" s="506"/>
      <c r="B32" s="518" t="s">
        <v>188</v>
      </c>
      <c r="C32" s="422">
        <v>60000</v>
      </c>
      <c r="D32" s="422">
        <v>70183</v>
      </c>
      <c r="E32" s="422">
        <v>70183</v>
      </c>
      <c r="F32" s="422">
        <v>43372</v>
      </c>
      <c r="G32" s="519">
        <f t="shared" si="0"/>
        <v>0.6179844121795877</v>
      </c>
      <c r="I32" s="825"/>
      <c r="J32" s="825"/>
      <c r="K32" s="825"/>
      <c r="L32" s="824"/>
    </row>
    <row r="33" spans="1:11" ht="12" customHeight="1">
      <c r="A33" s="506"/>
      <c r="B33" s="221" t="s">
        <v>464</v>
      </c>
      <c r="C33" s="422">
        <v>16000</v>
      </c>
      <c r="D33" s="422">
        <v>18900</v>
      </c>
      <c r="E33" s="422">
        <v>18900</v>
      </c>
      <c r="F33" s="422">
        <v>11341</v>
      </c>
      <c r="G33" s="519">
        <f t="shared" si="0"/>
        <v>0.6000529100529101</v>
      </c>
      <c r="I33" s="825"/>
      <c r="J33" s="825"/>
      <c r="K33" s="825"/>
    </row>
    <row r="34" spans="1:11" ht="12" customHeight="1">
      <c r="A34" s="506"/>
      <c r="B34" s="520" t="s">
        <v>446</v>
      </c>
      <c r="C34" s="422">
        <v>30000</v>
      </c>
      <c r="D34" s="422">
        <v>32523</v>
      </c>
      <c r="E34" s="422">
        <v>31723</v>
      </c>
      <c r="F34" s="422">
        <v>8467</v>
      </c>
      <c r="G34" s="519">
        <f t="shared" si="0"/>
        <v>0.2669041389528103</v>
      </c>
      <c r="I34" s="825"/>
      <c r="J34" s="825"/>
      <c r="K34" s="825"/>
    </row>
    <row r="35" spans="1:11" ht="12" customHeight="1">
      <c r="A35" s="506"/>
      <c r="B35" s="423" t="s">
        <v>195</v>
      </c>
      <c r="C35" s="422"/>
      <c r="D35" s="422"/>
      <c r="E35" s="422"/>
      <c r="F35" s="422"/>
      <c r="G35" s="519"/>
      <c r="I35" s="825"/>
      <c r="J35" s="825"/>
      <c r="K35" s="825"/>
    </row>
    <row r="36" spans="1:11" ht="12" customHeight="1">
      <c r="A36" s="506"/>
      <c r="B36" s="221" t="s">
        <v>456</v>
      </c>
      <c r="C36" s="422"/>
      <c r="D36" s="422"/>
      <c r="E36" s="422"/>
      <c r="F36" s="422"/>
      <c r="G36" s="519"/>
      <c r="I36" s="825"/>
      <c r="J36" s="825"/>
      <c r="K36" s="825"/>
    </row>
    <row r="37" spans="1:11" ht="12" customHeight="1">
      <c r="A37" s="506"/>
      <c r="B37" s="518" t="s">
        <v>399</v>
      </c>
      <c r="C37" s="521"/>
      <c r="D37" s="521"/>
      <c r="E37" s="521">
        <v>800</v>
      </c>
      <c r="F37" s="867">
        <v>678</v>
      </c>
      <c r="G37" s="519">
        <f t="shared" si="0"/>
        <v>0.8475</v>
      </c>
      <c r="I37" s="825"/>
      <c r="J37" s="825"/>
      <c r="K37" s="825"/>
    </row>
    <row r="38" spans="1:11" ht="12" customHeight="1">
      <c r="A38" s="506"/>
      <c r="B38" s="87" t="s">
        <v>400</v>
      </c>
      <c r="C38" s="521"/>
      <c r="D38" s="521"/>
      <c r="E38" s="521"/>
      <c r="F38" s="521"/>
      <c r="G38" s="519"/>
      <c r="I38" s="825"/>
      <c r="J38" s="825"/>
      <c r="K38" s="825"/>
    </row>
    <row r="39" spans="1:11" ht="12" customHeight="1" thickBot="1">
      <c r="A39" s="506"/>
      <c r="B39" s="522" t="s">
        <v>184</v>
      </c>
      <c r="C39" s="523"/>
      <c r="D39" s="523"/>
      <c r="E39" s="523"/>
      <c r="F39" s="523"/>
      <c r="G39" s="524"/>
      <c r="I39" s="825"/>
      <c r="J39" s="825"/>
      <c r="K39" s="825"/>
    </row>
    <row r="40" spans="1:11" ht="12" customHeight="1" thickBot="1">
      <c r="A40" s="533"/>
      <c r="B40" s="525" t="s">
        <v>438</v>
      </c>
      <c r="C40" s="526">
        <f>SUM(C32:C39)</f>
        <v>106000</v>
      </c>
      <c r="D40" s="526">
        <f>SUM(D32:D39)</f>
        <v>121606</v>
      </c>
      <c r="E40" s="526">
        <f>SUM(E32:E39)</f>
        <v>121606</v>
      </c>
      <c r="F40" s="526">
        <f>SUM(F32:F39)</f>
        <v>63858</v>
      </c>
      <c r="G40" s="531">
        <f t="shared" si="0"/>
        <v>0.5251221156850814</v>
      </c>
      <c r="I40" s="825"/>
      <c r="K40" s="825"/>
    </row>
    <row r="41" spans="1:11" ht="12" customHeight="1">
      <c r="A41" s="534">
        <v>3026</v>
      </c>
      <c r="B41" s="535" t="s">
        <v>460</v>
      </c>
      <c r="C41" s="514"/>
      <c r="D41" s="514"/>
      <c r="E41" s="514"/>
      <c r="F41" s="514"/>
      <c r="G41" s="529"/>
      <c r="I41" s="825"/>
      <c r="K41" s="825"/>
    </row>
    <row r="42" spans="1:11" ht="12" customHeight="1">
      <c r="A42" s="88"/>
      <c r="B42" s="518" t="s">
        <v>188</v>
      </c>
      <c r="C42" s="422"/>
      <c r="D42" s="422"/>
      <c r="E42" s="422"/>
      <c r="F42" s="422"/>
      <c r="G42" s="515"/>
      <c r="I42" s="825"/>
      <c r="J42" s="824"/>
      <c r="K42" s="825"/>
    </row>
    <row r="43" spans="1:11" ht="12" customHeight="1">
      <c r="A43" s="88"/>
      <c r="B43" s="221" t="s">
        <v>464</v>
      </c>
      <c r="C43" s="422"/>
      <c r="D43" s="422"/>
      <c r="E43" s="422"/>
      <c r="F43" s="422"/>
      <c r="G43" s="515"/>
      <c r="I43" s="825"/>
      <c r="K43" s="825"/>
    </row>
    <row r="44" spans="1:11" ht="12" customHeight="1">
      <c r="A44" s="88"/>
      <c r="B44" s="520" t="s">
        <v>446</v>
      </c>
      <c r="C44" s="422">
        <v>60645</v>
      </c>
      <c r="D44" s="422">
        <v>73002</v>
      </c>
      <c r="E44" s="422">
        <v>73002</v>
      </c>
      <c r="F44" s="422">
        <v>45775</v>
      </c>
      <c r="G44" s="519">
        <f t="shared" si="0"/>
        <v>0.627037615407797</v>
      </c>
      <c r="I44" s="825"/>
      <c r="K44" s="825"/>
    </row>
    <row r="45" spans="1:11" ht="12" customHeight="1">
      <c r="A45" s="88"/>
      <c r="B45" s="423" t="s">
        <v>195</v>
      </c>
      <c r="C45" s="536"/>
      <c r="D45" s="536"/>
      <c r="E45" s="536"/>
      <c r="F45" s="536"/>
      <c r="G45" s="519"/>
      <c r="I45" s="825"/>
      <c r="K45" s="825"/>
    </row>
    <row r="46" spans="1:9" ht="12" customHeight="1">
      <c r="A46" s="88"/>
      <c r="B46" s="221" t="s">
        <v>456</v>
      </c>
      <c r="C46" s="537"/>
      <c r="D46" s="537"/>
      <c r="E46" s="537"/>
      <c r="F46" s="537"/>
      <c r="G46" s="519"/>
      <c r="I46" s="825"/>
    </row>
    <row r="47" spans="1:9" ht="12" customHeight="1">
      <c r="A47" s="88"/>
      <c r="B47" s="518" t="s">
        <v>399</v>
      </c>
      <c r="C47" s="538">
        <v>63900</v>
      </c>
      <c r="D47" s="538">
        <v>99454</v>
      </c>
      <c r="E47" s="538">
        <v>99454</v>
      </c>
      <c r="F47" s="868">
        <v>23926</v>
      </c>
      <c r="G47" s="519">
        <f t="shared" si="0"/>
        <v>0.24057353148189112</v>
      </c>
      <c r="I47" s="825"/>
    </row>
    <row r="48" spans="1:9" ht="12" customHeight="1">
      <c r="A48" s="88"/>
      <c r="B48" s="87" t="s">
        <v>400</v>
      </c>
      <c r="C48" s="538"/>
      <c r="D48" s="538"/>
      <c r="E48" s="538"/>
      <c r="F48" s="538"/>
      <c r="G48" s="515"/>
      <c r="I48" s="825"/>
    </row>
    <row r="49" spans="1:11" ht="12" customHeight="1" thickBot="1">
      <c r="A49" s="88"/>
      <c r="B49" s="522" t="s">
        <v>184</v>
      </c>
      <c r="C49" s="539"/>
      <c r="D49" s="539"/>
      <c r="E49" s="539"/>
      <c r="F49" s="539"/>
      <c r="G49" s="524"/>
      <c r="I49" s="825"/>
      <c r="K49" s="824"/>
    </row>
    <row r="50" spans="1:7" ht="12" customHeight="1" thickBot="1">
      <c r="A50" s="533"/>
      <c r="B50" s="525" t="s">
        <v>438</v>
      </c>
      <c r="C50" s="526">
        <f>SUM(C41:C47)</f>
        <v>124545</v>
      </c>
      <c r="D50" s="526">
        <f>SUM(D41:D47)</f>
        <v>172456</v>
      </c>
      <c r="E50" s="526">
        <f>SUM(E41:E47)</f>
        <v>172456</v>
      </c>
      <c r="F50" s="526">
        <f>SUM(F41:F47)</f>
        <v>69701</v>
      </c>
      <c r="G50" s="531">
        <f t="shared" si="0"/>
        <v>0.4041668599526836</v>
      </c>
    </row>
    <row r="51" spans="1:7" ht="12" customHeight="1">
      <c r="A51" s="506">
        <v>3000</v>
      </c>
      <c r="B51" s="540" t="s">
        <v>191</v>
      </c>
      <c r="C51" s="422"/>
      <c r="D51" s="422"/>
      <c r="E51" s="422"/>
      <c r="F51" s="422"/>
      <c r="G51" s="529"/>
    </row>
    <row r="52" spans="1:9" ht="12" customHeight="1">
      <c r="A52" s="506"/>
      <c r="B52" s="541" t="s">
        <v>111</v>
      </c>
      <c r="C52" s="422"/>
      <c r="D52" s="422"/>
      <c r="E52" s="422"/>
      <c r="F52" s="422"/>
      <c r="G52" s="515"/>
      <c r="I52" s="826"/>
    </row>
    <row r="53" spans="1:9" ht="12" customHeight="1">
      <c r="A53" s="517"/>
      <c r="B53" s="518" t="s">
        <v>188</v>
      </c>
      <c r="C53" s="422">
        <f aca="true" t="shared" si="1" ref="C53:E54">SUM(C22+C11+C32)</f>
        <v>984903</v>
      </c>
      <c r="D53" s="422">
        <f t="shared" si="1"/>
        <v>1017138</v>
      </c>
      <c r="E53" s="422">
        <f t="shared" si="1"/>
        <v>1018064</v>
      </c>
      <c r="F53" s="422">
        <f>SUM(F22+F11+F32)</f>
        <v>720583</v>
      </c>
      <c r="G53" s="519">
        <f t="shared" si="0"/>
        <v>0.7077973486932059</v>
      </c>
      <c r="I53" s="824"/>
    </row>
    <row r="54" spans="1:7" ht="12" customHeight="1">
      <c r="A54" s="517"/>
      <c r="B54" s="221" t="s">
        <v>464</v>
      </c>
      <c r="C54" s="422">
        <f t="shared" si="1"/>
        <v>274499</v>
      </c>
      <c r="D54" s="422">
        <f t="shared" si="1"/>
        <v>296902</v>
      </c>
      <c r="E54" s="422">
        <f t="shared" si="1"/>
        <v>297152</v>
      </c>
      <c r="F54" s="422">
        <f>SUM(F23+F12+F33)</f>
        <v>223296</v>
      </c>
      <c r="G54" s="519">
        <f t="shared" si="0"/>
        <v>0.7514538014214948</v>
      </c>
    </row>
    <row r="55" spans="1:7" ht="12" customHeight="1">
      <c r="A55" s="415"/>
      <c r="B55" s="423" t="s">
        <v>461</v>
      </c>
      <c r="C55" s="422">
        <f>SUM(C24+C13+C44+C34)</f>
        <v>396471</v>
      </c>
      <c r="D55" s="422">
        <f>SUM(D24+D13+D44+D34)</f>
        <v>421851</v>
      </c>
      <c r="E55" s="422">
        <f>SUM(E24+E13+E44+E34)</f>
        <v>425001</v>
      </c>
      <c r="F55" s="422">
        <f>SUM(F24+F13+F44+F34)</f>
        <v>202057</v>
      </c>
      <c r="G55" s="519">
        <f t="shared" si="0"/>
        <v>0.4754271166420785</v>
      </c>
    </row>
    <row r="56" spans="1:7" ht="12" customHeight="1">
      <c r="A56" s="517"/>
      <c r="B56" s="423" t="s">
        <v>195</v>
      </c>
      <c r="C56" s="422">
        <f>SUM(C14)</f>
        <v>0</v>
      </c>
      <c r="D56" s="422">
        <f>SUM(D14)</f>
        <v>0</v>
      </c>
      <c r="E56" s="422">
        <f>SUM(E14)</f>
        <v>0</v>
      </c>
      <c r="F56" s="422">
        <f>SUM(F14)</f>
        <v>0</v>
      </c>
      <c r="G56" s="519"/>
    </row>
    <row r="57" spans="1:7" ht="12" customHeight="1">
      <c r="A57" s="517"/>
      <c r="B57" s="221" t="s">
        <v>456</v>
      </c>
      <c r="C57" s="422">
        <f>SUM(C25+C15)</f>
        <v>0</v>
      </c>
      <c r="D57" s="422">
        <f>SUM(D25+D15)</f>
        <v>0</v>
      </c>
      <c r="E57" s="422">
        <f>SUM(E25+E15)</f>
        <v>0</v>
      </c>
      <c r="F57" s="422">
        <f>SUM(F25+F15)</f>
        <v>0</v>
      </c>
      <c r="G57" s="515"/>
    </row>
    <row r="58" spans="1:7" ht="12" customHeight="1">
      <c r="A58" s="517"/>
      <c r="B58" s="433" t="s">
        <v>99</v>
      </c>
      <c r="C58" s="542">
        <f>SUM(C53:C57)</f>
        <v>1655873</v>
      </c>
      <c r="D58" s="542">
        <f>SUM(D53:D57)</f>
        <v>1735891</v>
      </c>
      <c r="E58" s="542">
        <f>SUM(E53:E57)</f>
        <v>1740217</v>
      </c>
      <c r="F58" s="542">
        <f>SUM(F53:F57)</f>
        <v>1145936</v>
      </c>
      <c r="G58" s="515">
        <f t="shared" si="0"/>
        <v>0.6585017845475593</v>
      </c>
    </row>
    <row r="59" spans="1:7" ht="12" customHeight="1">
      <c r="A59" s="517"/>
      <c r="B59" s="543" t="s">
        <v>112</v>
      </c>
      <c r="C59" s="422"/>
      <c r="D59" s="422"/>
      <c r="E59" s="422"/>
      <c r="F59" s="422"/>
      <c r="G59" s="515"/>
    </row>
    <row r="60" spans="1:7" ht="12" customHeight="1">
      <c r="A60" s="517"/>
      <c r="B60" s="518" t="s">
        <v>401</v>
      </c>
      <c r="C60" s="422">
        <f>SUM(C28+C17)</f>
        <v>500</v>
      </c>
      <c r="D60" s="422">
        <f>SUM(D28+D17)</f>
        <v>62500</v>
      </c>
      <c r="E60" s="422">
        <f>SUM(E28+E17)</f>
        <v>62500</v>
      </c>
      <c r="F60" s="422">
        <f>SUM(F28+F17)</f>
        <v>0</v>
      </c>
      <c r="G60" s="515">
        <f t="shared" si="0"/>
        <v>0</v>
      </c>
    </row>
    <row r="61" spans="1:7" ht="12" customHeight="1">
      <c r="A61" s="517"/>
      <c r="B61" s="87" t="s">
        <v>28</v>
      </c>
      <c r="C61" s="422">
        <f>SUM(C27+C16+C47)</f>
        <v>162100</v>
      </c>
      <c r="D61" s="422">
        <f>SUM(D27+D16+D47)</f>
        <v>137154</v>
      </c>
      <c r="E61" s="422">
        <f>SUM(E27+E16+E47+E37)</f>
        <v>137954</v>
      </c>
      <c r="F61" s="866">
        <f>SUM(F27+F16+F47+F37)</f>
        <v>38173</v>
      </c>
      <c r="G61" s="519">
        <f t="shared" si="0"/>
        <v>0.2767081780883483</v>
      </c>
    </row>
    <row r="62" spans="1:7" ht="12" customHeight="1">
      <c r="A62" s="517"/>
      <c r="B62" s="423" t="s">
        <v>402</v>
      </c>
      <c r="C62" s="422"/>
      <c r="D62" s="422"/>
      <c r="E62" s="422"/>
      <c r="F62" s="422"/>
      <c r="G62" s="515"/>
    </row>
    <row r="63" spans="1:7" ht="12" customHeight="1" thickBot="1">
      <c r="A63" s="517"/>
      <c r="B63" s="433" t="s">
        <v>113</v>
      </c>
      <c r="C63" s="542">
        <f>SUM(C60:C62)</f>
        <v>162600</v>
      </c>
      <c r="D63" s="542">
        <f>SUM(D60:D62)</f>
        <v>199654</v>
      </c>
      <c r="E63" s="542">
        <f>SUM(E60:E62)</f>
        <v>200454</v>
      </c>
      <c r="F63" s="542">
        <f>SUM(F60:F62)</f>
        <v>38173</v>
      </c>
      <c r="G63" s="524">
        <f t="shared" si="0"/>
        <v>0.19043271773075118</v>
      </c>
    </row>
    <row r="64" spans="1:7" ht="12" customHeight="1" thickBot="1">
      <c r="A64" s="508"/>
      <c r="B64" s="525" t="s">
        <v>409</v>
      </c>
      <c r="C64" s="526">
        <f>SUM(C58+C63)</f>
        <v>1818473</v>
      </c>
      <c r="D64" s="526">
        <f>SUM(D58+D63)</f>
        <v>1935545</v>
      </c>
      <c r="E64" s="526">
        <f>SUM(E58+E63)</f>
        <v>1940671</v>
      </c>
      <c r="F64" s="526">
        <f>SUM(F58+F63)</f>
        <v>1184109</v>
      </c>
      <c r="G64" s="531">
        <f t="shared" si="0"/>
        <v>0.6101544259691623</v>
      </c>
    </row>
    <row r="65" spans="1:7" ht="12.75" thickBot="1">
      <c r="A65" s="544"/>
      <c r="B65" s="545" t="s">
        <v>136</v>
      </c>
      <c r="C65" s="546">
        <f>SUM(C64)</f>
        <v>1818473</v>
      </c>
      <c r="D65" s="546">
        <f>SUM(D64)</f>
        <v>1935545</v>
      </c>
      <c r="E65" s="546">
        <f>SUM(E64)</f>
        <v>1940671</v>
      </c>
      <c r="F65" s="546">
        <f>SUM(F64)</f>
        <v>1184109</v>
      </c>
      <c r="G65" s="531">
        <f t="shared" si="0"/>
        <v>0.6101544259691623</v>
      </c>
    </row>
    <row r="67" spans="3:6" ht="12">
      <c r="C67" s="547"/>
      <c r="D67" s="547"/>
      <c r="E67" s="547"/>
      <c r="F67" s="547"/>
    </row>
  </sheetData>
  <sheetProtection/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21">
      <selection activeCell="B21" sqref="B21"/>
    </sheetView>
  </sheetViews>
  <sheetFormatPr defaultColWidth="9.00390625" defaultRowHeight="12.75"/>
  <cols>
    <col min="1" max="1" width="9.125" style="548" customWidth="1"/>
    <col min="2" max="2" width="60.00390625" style="548" customWidth="1"/>
    <col min="3" max="6" width="10.875" style="548" customWidth="1"/>
    <col min="7" max="7" width="9.375" style="548" customWidth="1"/>
    <col min="8" max="16384" width="9.125" style="548" customWidth="1"/>
  </cols>
  <sheetData>
    <row r="2" spans="1:7" ht="15">
      <c r="A2" s="917" t="s">
        <v>490</v>
      </c>
      <c r="B2" s="912"/>
      <c r="C2" s="912"/>
      <c r="D2" s="912"/>
      <c r="E2" s="912"/>
      <c r="F2" s="912"/>
      <c r="G2" s="912"/>
    </row>
    <row r="3" spans="1:7" ht="12.75">
      <c r="A3" s="916" t="s">
        <v>386</v>
      </c>
      <c r="B3" s="912"/>
      <c r="C3" s="912"/>
      <c r="D3" s="912"/>
      <c r="E3" s="912"/>
      <c r="F3" s="912"/>
      <c r="G3" s="912"/>
    </row>
    <row r="4" ht="12.75">
      <c r="B4" s="549"/>
    </row>
    <row r="5" ht="12.75">
      <c r="B5" s="549"/>
    </row>
    <row r="6" spans="3:7" ht="12.75">
      <c r="C6" s="550"/>
      <c r="D6" s="550"/>
      <c r="E6" s="550"/>
      <c r="F6" s="550"/>
      <c r="G6" s="550" t="s">
        <v>288</v>
      </c>
    </row>
    <row r="7" spans="1:7" ht="12.75" customHeight="1">
      <c r="A7" s="551"/>
      <c r="B7" s="552" t="s">
        <v>262</v>
      </c>
      <c r="C7" s="874" t="s">
        <v>91</v>
      </c>
      <c r="D7" s="874" t="s">
        <v>156</v>
      </c>
      <c r="E7" s="874" t="s">
        <v>534</v>
      </c>
      <c r="F7" s="874" t="s">
        <v>302</v>
      </c>
      <c r="G7" s="913" t="s">
        <v>303</v>
      </c>
    </row>
    <row r="8" spans="1:7" ht="12.75">
      <c r="A8" s="553"/>
      <c r="B8" s="554" t="s">
        <v>441</v>
      </c>
      <c r="C8" s="906"/>
      <c r="D8" s="906"/>
      <c r="E8" s="906"/>
      <c r="F8" s="873"/>
      <c r="G8" s="914"/>
    </row>
    <row r="9" spans="1:7" ht="13.5" thickBot="1">
      <c r="A9" s="555"/>
      <c r="B9" s="556"/>
      <c r="C9" s="918"/>
      <c r="D9" s="907"/>
      <c r="E9" s="907"/>
      <c r="F9" s="875"/>
      <c r="G9" s="915"/>
    </row>
    <row r="10" spans="1:7" ht="13.5" thickBot="1">
      <c r="A10" s="557" t="s">
        <v>263</v>
      </c>
      <c r="B10" s="556" t="s">
        <v>264</v>
      </c>
      <c r="C10" s="558" t="s">
        <v>265</v>
      </c>
      <c r="D10" s="558" t="s">
        <v>266</v>
      </c>
      <c r="E10" s="558" t="s">
        <v>267</v>
      </c>
      <c r="F10" s="558" t="s">
        <v>67</v>
      </c>
      <c r="G10" s="558" t="s">
        <v>572</v>
      </c>
    </row>
    <row r="11" spans="1:7" ht="15" customHeight="1">
      <c r="A11" s="559">
        <v>3030</v>
      </c>
      <c r="B11" s="560" t="s">
        <v>119</v>
      </c>
      <c r="C11" s="561"/>
      <c r="D11" s="561"/>
      <c r="E11" s="561"/>
      <c r="F11" s="561"/>
      <c r="G11" s="562"/>
    </row>
    <row r="12" spans="1:7" ht="15" customHeight="1">
      <c r="A12" s="559"/>
      <c r="B12" s="449" t="s">
        <v>312</v>
      </c>
      <c r="C12" s="561"/>
      <c r="D12" s="561"/>
      <c r="E12" s="561"/>
      <c r="F12" s="561"/>
      <c r="G12" s="553"/>
    </row>
    <row r="13" spans="1:7" ht="15" customHeight="1" thickBot="1">
      <c r="A13" s="559"/>
      <c r="B13" s="450" t="s">
        <v>313</v>
      </c>
      <c r="C13" s="558"/>
      <c r="D13" s="563">
        <v>1614</v>
      </c>
      <c r="E13" s="563">
        <v>1761</v>
      </c>
      <c r="F13" s="563">
        <v>1761</v>
      </c>
      <c r="G13" s="818">
        <f>SUM(F13/E13)</f>
        <v>1</v>
      </c>
    </row>
    <row r="14" spans="1:7" ht="15" customHeight="1" thickBot="1">
      <c r="A14" s="564"/>
      <c r="B14" s="452" t="s">
        <v>331</v>
      </c>
      <c r="C14" s="565"/>
      <c r="D14" s="566">
        <f>SUM(D13)</f>
        <v>1614</v>
      </c>
      <c r="E14" s="566">
        <f>SUM(E13)</f>
        <v>1761</v>
      </c>
      <c r="F14" s="566">
        <f>SUM(F13)</f>
        <v>1761</v>
      </c>
      <c r="G14" s="822">
        <f aca="true" t="shared" si="0" ref="G14:G45">SUM(F14/E14)</f>
        <v>1</v>
      </c>
    </row>
    <row r="15" spans="1:7" ht="15" customHeight="1">
      <c r="A15" s="559"/>
      <c r="B15" s="449" t="s">
        <v>315</v>
      </c>
      <c r="C15" s="567">
        <f>SUM(C16)</f>
        <v>2000</v>
      </c>
      <c r="D15" s="567">
        <f>SUM(D16)</f>
        <v>2000</v>
      </c>
      <c r="E15" s="567">
        <f>SUM(E16)</f>
        <v>2759</v>
      </c>
      <c r="F15" s="567"/>
      <c r="G15" s="819">
        <f t="shared" si="0"/>
        <v>0</v>
      </c>
    </row>
    <row r="16" spans="1:7" ht="15" customHeight="1">
      <c r="A16" s="559"/>
      <c r="B16" s="456" t="s">
        <v>316</v>
      </c>
      <c r="C16" s="568">
        <v>2000</v>
      </c>
      <c r="D16" s="568">
        <v>2000</v>
      </c>
      <c r="E16" s="568">
        <v>2759</v>
      </c>
      <c r="F16" s="568">
        <v>2759</v>
      </c>
      <c r="G16" s="820">
        <f t="shared" si="0"/>
        <v>1</v>
      </c>
    </row>
    <row r="17" spans="1:7" ht="15" customHeight="1">
      <c r="A17" s="559"/>
      <c r="B17" s="456" t="s">
        <v>317</v>
      </c>
      <c r="C17" s="567"/>
      <c r="D17" s="567"/>
      <c r="E17" s="567"/>
      <c r="F17" s="567"/>
      <c r="G17" s="820"/>
    </row>
    <row r="18" spans="1:7" ht="15" customHeight="1">
      <c r="A18" s="559"/>
      <c r="B18" s="458" t="s">
        <v>318</v>
      </c>
      <c r="C18" s="567"/>
      <c r="D18" s="567"/>
      <c r="E18" s="567"/>
      <c r="F18" s="568">
        <v>16</v>
      </c>
      <c r="G18" s="820"/>
    </row>
    <row r="19" spans="1:7" ht="15" customHeight="1">
      <c r="A19" s="559"/>
      <c r="B19" s="458" t="s">
        <v>319</v>
      </c>
      <c r="C19" s="567"/>
      <c r="D19" s="567"/>
      <c r="E19" s="567"/>
      <c r="F19" s="567"/>
      <c r="G19" s="820"/>
    </row>
    <row r="20" spans="1:7" ht="15" customHeight="1">
      <c r="A20" s="559"/>
      <c r="B20" s="458" t="s">
        <v>320</v>
      </c>
      <c r="C20" s="567"/>
      <c r="D20" s="568">
        <v>438</v>
      </c>
      <c r="E20" s="568">
        <v>674</v>
      </c>
      <c r="F20" s="568">
        <v>678</v>
      </c>
      <c r="G20" s="820">
        <f t="shared" si="0"/>
        <v>1.0059347181008902</v>
      </c>
    </row>
    <row r="21" spans="1:7" ht="15" customHeight="1">
      <c r="A21" s="559"/>
      <c r="B21" s="459" t="s">
        <v>321</v>
      </c>
      <c r="C21" s="567"/>
      <c r="D21" s="568">
        <v>122</v>
      </c>
      <c r="E21" s="568">
        <v>260</v>
      </c>
      <c r="F21" s="568">
        <v>378</v>
      </c>
      <c r="G21" s="820">
        <f t="shared" si="0"/>
        <v>1.4538461538461538</v>
      </c>
    </row>
    <row r="22" spans="1:7" ht="15" customHeight="1" thickBot="1">
      <c r="A22" s="569"/>
      <c r="B22" s="460" t="s">
        <v>322</v>
      </c>
      <c r="C22" s="570"/>
      <c r="D22" s="570"/>
      <c r="E22" s="563">
        <v>900</v>
      </c>
      <c r="F22" s="563">
        <v>1230</v>
      </c>
      <c r="G22" s="818">
        <f t="shared" si="0"/>
        <v>1.3666666666666667</v>
      </c>
    </row>
    <row r="23" spans="1:7" ht="15" customHeight="1" thickBot="1">
      <c r="A23" s="564"/>
      <c r="B23" s="462" t="s">
        <v>533</v>
      </c>
      <c r="C23" s="570">
        <f>SUM(C16:C22)</f>
        <v>2000</v>
      </c>
      <c r="D23" s="570">
        <f>SUM(D16:D22)</f>
        <v>2560</v>
      </c>
      <c r="E23" s="570">
        <f>SUM(E16:E22)</f>
        <v>4593</v>
      </c>
      <c r="F23" s="570">
        <f>SUM(F16:F22)</f>
        <v>5061</v>
      </c>
      <c r="G23" s="822">
        <f t="shared" si="0"/>
        <v>1.101894186806009</v>
      </c>
    </row>
    <row r="24" spans="1:7" ht="15" customHeight="1" thickBot="1">
      <c r="A24" s="564"/>
      <c r="B24" s="465" t="s">
        <v>107</v>
      </c>
      <c r="C24" s="566">
        <f>SUM(C23)</f>
        <v>2000</v>
      </c>
      <c r="D24" s="566">
        <f>SUM(D23+D14)</f>
        <v>4174</v>
      </c>
      <c r="E24" s="566">
        <f>SUM(E23+E14)</f>
        <v>6354</v>
      </c>
      <c r="F24" s="566">
        <f>SUM(F23+F14)</f>
        <v>6822</v>
      </c>
      <c r="G24" s="822">
        <f t="shared" si="0"/>
        <v>1.0736543909348442</v>
      </c>
    </row>
    <row r="25" spans="1:7" ht="15" customHeight="1" thickBot="1">
      <c r="A25" s="564"/>
      <c r="B25" s="467" t="s">
        <v>108</v>
      </c>
      <c r="C25" s="566"/>
      <c r="D25" s="566"/>
      <c r="E25" s="566"/>
      <c r="F25" s="570"/>
      <c r="G25" s="818"/>
    </row>
    <row r="26" spans="1:7" ht="15" customHeight="1">
      <c r="A26" s="559"/>
      <c r="B26" s="469" t="s">
        <v>323</v>
      </c>
      <c r="C26" s="567"/>
      <c r="D26" s="568">
        <v>15606</v>
      </c>
      <c r="E26" s="568">
        <v>14706</v>
      </c>
      <c r="F26" s="568">
        <v>14706</v>
      </c>
      <c r="G26" s="819">
        <f t="shared" si="0"/>
        <v>1</v>
      </c>
    </row>
    <row r="27" spans="1:7" ht="15" customHeight="1" thickBot="1">
      <c r="A27" s="559"/>
      <c r="B27" s="472" t="s">
        <v>328</v>
      </c>
      <c r="C27" s="563">
        <v>378982</v>
      </c>
      <c r="D27" s="563">
        <v>379920</v>
      </c>
      <c r="E27" s="563">
        <v>398213</v>
      </c>
      <c r="F27" s="563">
        <v>279083</v>
      </c>
      <c r="G27" s="818">
        <f t="shared" si="0"/>
        <v>0.7008384959807942</v>
      </c>
    </row>
    <row r="28" spans="1:7" ht="15" customHeight="1" thickBot="1">
      <c r="A28" s="564"/>
      <c r="B28" s="473" t="s">
        <v>100</v>
      </c>
      <c r="C28" s="566">
        <f>SUM(C27)</f>
        <v>378982</v>
      </c>
      <c r="D28" s="566">
        <f>SUM(D26:D27)</f>
        <v>395526</v>
      </c>
      <c r="E28" s="566">
        <f>SUM(E26:E27)</f>
        <v>412919</v>
      </c>
      <c r="F28" s="566">
        <f>SUM(F26:F27)</f>
        <v>293789</v>
      </c>
      <c r="G28" s="822">
        <f t="shared" si="0"/>
        <v>0.7114930531169551</v>
      </c>
    </row>
    <row r="29" spans="1:7" ht="15" customHeight="1">
      <c r="A29" s="559"/>
      <c r="B29" s="469" t="s">
        <v>323</v>
      </c>
      <c r="C29" s="567"/>
      <c r="D29" s="567"/>
      <c r="E29" s="567"/>
      <c r="F29" s="567"/>
      <c r="G29" s="819"/>
    </row>
    <row r="30" spans="1:7" ht="15" customHeight="1" thickBot="1">
      <c r="A30" s="559"/>
      <c r="B30" s="472" t="s">
        <v>328</v>
      </c>
      <c r="C30" s="563">
        <v>14000</v>
      </c>
      <c r="D30" s="563">
        <v>14000</v>
      </c>
      <c r="E30" s="563">
        <v>17000</v>
      </c>
      <c r="F30" s="563">
        <v>13813</v>
      </c>
      <c r="G30" s="818">
        <f t="shared" si="0"/>
        <v>0.8125294117647058</v>
      </c>
    </row>
    <row r="31" spans="1:7" ht="15" customHeight="1" thickBot="1">
      <c r="A31" s="564"/>
      <c r="B31" s="473" t="s">
        <v>103</v>
      </c>
      <c r="C31" s="566">
        <f>SUM(C30)</f>
        <v>14000</v>
      </c>
      <c r="D31" s="566">
        <f>SUM(D30)</f>
        <v>14000</v>
      </c>
      <c r="E31" s="566">
        <f>SUM(E30)</f>
        <v>17000</v>
      </c>
      <c r="F31" s="566">
        <f>SUM(F30)</f>
        <v>13813</v>
      </c>
      <c r="G31" s="822">
        <f t="shared" si="0"/>
        <v>0.8125294117647058</v>
      </c>
    </row>
    <row r="32" spans="1:7" ht="15" customHeight="1" thickBot="1">
      <c r="A32" s="559"/>
      <c r="B32" s="475" t="s">
        <v>19</v>
      </c>
      <c r="C32" s="566"/>
      <c r="D32" s="566"/>
      <c r="E32" s="566"/>
      <c r="F32" s="570"/>
      <c r="G32" s="818"/>
    </row>
    <row r="33" spans="1:7" ht="15" customHeight="1" thickBot="1">
      <c r="A33" s="564"/>
      <c r="B33" s="477" t="s">
        <v>118</v>
      </c>
      <c r="C33" s="570">
        <f>SUM(C31+C28+C24)</f>
        <v>394982</v>
      </c>
      <c r="D33" s="570">
        <f>SUM(D31+D28+D24)</f>
        <v>413700</v>
      </c>
      <c r="E33" s="570">
        <f>SUM(E31+E28+E24)</f>
        <v>436273</v>
      </c>
      <c r="F33" s="570">
        <f>SUM(F31+F28+F24)</f>
        <v>314424</v>
      </c>
      <c r="G33" s="822">
        <f t="shared" si="0"/>
        <v>0.7207046963713087</v>
      </c>
    </row>
    <row r="34" spans="1:7" ht="15" customHeight="1">
      <c r="A34" s="559"/>
      <c r="B34" s="479" t="s">
        <v>504</v>
      </c>
      <c r="C34" s="568">
        <v>208450</v>
      </c>
      <c r="D34" s="568">
        <v>212955</v>
      </c>
      <c r="E34" s="568">
        <v>227199</v>
      </c>
      <c r="F34" s="568">
        <v>158991</v>
      </c>
      <c r="G34" s="819">
        <f t="shared" si="0"/>
        <v>0.6997874110361402</v>
      </c>
    </row>
    <row r="35" spans="1:7" ht="15" customHeight="1">
      <c r="A35" s="559"/>
      <c r="B35" s="479" t="s">
        <v>505</v>
      </c>
      <c r="C35" s="568">
        <v>56282</v>
      </c>
      <c r="D35" s="568">
        <v>59011</v>
      </c>
      <c r="E35" s="568">
        <v>62857</v>
      </c>
      <c r="F35" s="568">
        <v>42644</v>
      </c>
      <c r="G35" s="820">
        <f t="shared" si="0"/>
        <v>0.6784288146109423</v>
      </c>
    </row>
    <row r="36" spans="1:7" ht="15" customHeight="1">
      <c r="A36" s="559"/>
      <c r="B36" s="479" t="s">
        <v>506</v>
      </c>
      <c r="C36" s="568">
        <v>116250</v>
      </c>
      <c r="D36" s="568">
        <v>127734</v>
      </c>
      <c r="E36" s="568">
        <v>129217</v>
      </c>
      <c r="F36" s="568">
        <v>79781</v>
      </c>
      <c r="G36" s="820">
        <f t="shared" si="0"/>
        <v>0.617418760689383</v>
      </c>
    </row>
    <row r="37" spans="1:7" ht="15" customHeight="1">
      <c r="A37" s="559"/>
      <c r="B37" s="480" t="s">
        <v>508</v>
      </c>
      <c r="C37" s="567"/>
      <c r="D37" s="567"/>
      <c r="E37" s="567"/>
      <c r="F37" s="567"/>
      <c r="G37" s="820"/>
    </row>
    <row r="38" spans="1:7" ht="15" customHeight="1" thickBot="1">
      <c r="A38" s="559"/>
      <c r="B38" s="481" t="s">
        <v>507</v>
      </c>
      <c r="C38" s="570"/>
      <c r="D38" s="570"/>
      <c r="E38" s="570"/>
      <c r="F38" s="570"/>
      <c r="G38" s="818"/>
    </row>
    <row r="39" spans="1:7" ht="15" customHeight="1" thickBot="1">
      <c r="A39" s="564"/>
      <c r="B39" s="482" t="s">
        <v>99</v>
      </c>
      <c r="C39" s="566">
        <f>SUM(C34:C38)</f>
        <v>380982</v>
      </c>
      <c r="D39" s="566">
        <f>SUM(D34:D38)</f>
        <v>399700</v>
      </c>
      <c r="E39" s="566">
        <f>SUM(E34:E38)</f>
        <v>419273</v>
      </c>
      <c r="F39" s="566">
        <f>SUM(F34:F38)</f>
        <v>281416</v>
      </c>
      <c r="G39" s="821">
        <f t="shared" si="0"/>
        <v>0.6711999103209604</v>
      </c>
    </row>
    <row r="40" spans="1:7" ht="15" customHeight="1">
      <c r="A40" s="559"/>
      <c r="B40" s="479" t="s">
        <v>397</v>
      </c>
      <c r="C40" s="571">
        <v>14000</v>
      </c>
      <c r="D40" s="571">
        <v>14000</v>
      </c>
      <c r="E40" s="571">
        <v>17000</v>
      </c>
      <c r="F40" s="571">
        <v>13813</v>
      </c>
      <c r="G40" s="819">
        <f t="shared" si="0"/>
        <v>0.8125294117647058</v>
      </c>
    </row>
    <row r="41" spans="1:7" ht="15" customHeight="1">
      <c r="A41" s="559"/>
      <c r="B41" s="479" t="s">
        <v>398</v>
      </c>
      <c r="C41" s="567"/>
      <c r="D41" s="567"/>
      <c r="E41" s="567"/>
      <c r="F41" s="567"/>
      <c r="G41" s="820"/>
    </row>
    <row r="42" spans="1:7" ht="15" customHeight="1" thickBot="1">
      <c r="A42" s="559"/>
      <c r="B42" s="481" t="s">
        <v>516</v>
      </c>
      <c r="C42" s="570"/>
      <c r="D42" s="570"/>
      <c r="E42" s="570"/>
      <c r="F42" s="570"/>
      <c r="G42" s="818"/>
    </row>
    <row r="43" spans="1:7" ht="15" customHeight="1" thickBot="1">
      <c r="A43" s="564"/>
      <c r="B43" s="483" t="s">
        <v>106</v>
      </c>
      <c r="C43" s="566">
        <f>SUM(C40:C42)</f>
        <v>14000</v>
      </c>
      <c r="D43" s="566">
        <f>SUM(D40:D42)</f>
        <v>14000</v>
      </c>
      <c r="E43" s="566">
        <f>SUM(E40:E42)</f>
        <v>17000</v>
      </c>
      <c r="F43" s="566">
        <f>SUM(F40:F42)</f>
        <v>13813</v>
      </c>
      <c r="G43" s="821">
        <f t="shared" si="0"/>
        <v>0.8125294117647058</v>
      </c>
    </row>
    <row r="44" spans="1:7" ht="15" customHeight="1" thickBot="1">
      <c r="A44" s="564"/>
      <c r="B44" s="485" t="s">
        <v>20</v>
      </c>
      <c r="C44" s="566"/>
      <c r="D44" s="566"/>
      <c r="E44" s="566"/>
      <c r="F44" s="570"/>
      <c r="G44" s="818"/>
    </row>
    <row r="45" spans="1:7" ht="15" customHeight="1" thickBot="1">
      <c r="A45" s="569"/>
      <c r="B45" s="486" t="s">
        <v>183</v>
      </c>
      <c r="C45" s="566">
        <f>SUM(C43,C39)</f>
        <v>394982</v>
      </c>
      <c r="D45" s="566">
        <f>SUM(D43,D39)</f>
        <v>413700</v>
      </c>
      <c r="E45" s="566">
        <f>SUM(E43,E39)</f>
        <v>436273</v>
      </c>
      <c r="F45" s="566">
        <f>SUM(F43,F39)</f>
        <v>295229</v>
      </c>
      <c r="G45" s="821">
        <f t="shared" si="0"/>
        <v>0.6767070160197858</v>
      </c>
    </row>
  </sheetData>
  <sheetProtection/>
  <mergeCells count="7">
    <mergeCell ref="G7:G9"/>
    <mergeCell ref="A3:G3"/>
    <mergeCell ref="A2:G2"/>
    <mergeCell ref="C7:C9"/>
    <mergeCell ref="D7:D9"/>
    <mergeCell ref="E7:E9"/>
    <mergeCell ref="F7:F9"/>
  </mergeCells>
  <printOptions/>
  <pageMargins left="0.75" right="0.75" top="1" bottom="1" header="0.5" footer="0.5"/>
  <pageSetup firstPageNumber="25" useFirstPageNumber="1" horizontalDpi="600" verticalDpi="600" orientation="portrait" paperSize="9" scale="72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14"/>
  <sheetViews>
    <sheetView showZeros="0" zoomScaleSheetLayoutView="100" zoomScalePageLayoutView="0" workbookViewId="0" topLeftCell="A635">
      <selection activeCell="F155" sqref="F155"/>
    </sheetView>
  </sheetViews>
  <sheetFormatPr defaultColWidth="9.00390625" defaultRowHeight="12.75"/>
  <cols>
    <col min="1" max="1" width="6.125" style="574" customWidth="1"/>
    <col min="2" max="2" width="50.875" style="498" customWidth="1"/>
    <col min="3" max="6" width="14.625" style="690" customWidth="1"/>
    <col min="7" max="7" width="9.375" style="690" customWidth="1"/>
    <col min="8" max="8" width="39.75390625" style="690" customWidth="1"/>
    <col min="9" max="9" width="11.375" style="690" customWidth="1"/>
    <col min="10" max="10" width="12.375" style="690" customWidth="1"/>
    <col min="11" max="16384" width="9.125" style="498" customWidth="1"/>
  </cols>
  <sheetData>
    <row r="1" spans="1:10" ht="12.75">
      <c r="A1" s="919" t="s">
        <v>491</v>
      </c>
      <c r="B1" s="920"/>
      <c r="C1" s="920"/>
      <c r="D1" s="920"/>
      <c r="E1" s="920"/>
      <c r="F1" s="920"/>
      <c r="G1" s="920"/>
      <c r="H1" s="920"/>
      <c r="I1" s="920"/>
      <c r="J1" s="572"/>
    </row>
    <row r="2" spans="1:10" ht="12.75">
      <c r="A2" s="921" t="s">
        <v>83</v>
      </c>
      <c r="B2" s="922"/>
      <c r="C2" s="922"/>
      <c r="D2" s="922"/>
      <c r="E2" s="922"/>
      <c r="F2" s="922"/>
      <c r="G2" s="922"/>
      <c r="H2" s="922"/>
      <c r="I2" s="922"/>
      <c r="J2" s="573"/>
    </row>
    <row r="3" spans="1:10" ht="12.75">
      <c r="A3" s="573"/>
      <c r="B3" s="573"/>
      <c r="C3" s="573"/>
      <c r="D3" s="573"/>
      <c r="E3" s="573"/>
      <c r="F3" s="573"/>
      <c r="G3" s="573"/>
      <c r="H3" s="573"/>
      <c r="I3" s="573"/>
      <c r="J3" s="573"/>
    </row>
    <row r="4" spans="3:13" ht="12">
      <c r="C4" s="575"/>
      <c r="D4" s="575"/>
      <c r="E4" s="575"/>
      <c r="F4" s="575"/>
      <c r="G4" s="575"/>
      <c r="H4" s="576" t="s">
        <v>288</v>
      </c>
      <c r="I4" s="577"/>
      <c r="J4" s="577"/>
      <c r="K4" s="578"/>
      <c r="L4" s="578"/>
      <c r="M4" s="578"/>
    </row>
    <row r="5" spans="1:8" s="505" customFormat="1" ht="12" customHeight="1">
      <c r="A5" s="503"/>
      <c r="B5" s="504"/>
      <c r="C5" s="874" t="s">
        <v>93</v>
      </c>
      <c r="D5" s="874" t="s">
        <v>156</v>
      </c>
      <c r="E5" s="874" t="s">
        <v>534</v>
      </c>
      <c r="F5" s="874" t="s">
        <v>307</v>
      </c>
      <c r="G5" s="923" t="s">
        <v>538</v>
      </c>
      <c r="H5" s="579" t="s">
        <v>241</v>
      </c>
    </row>
    <row r="6" spans="1:8" s="505" customFormat="1" ht="12" customHeight="1">
      <c r="A6" s="506" t="s">
        <v>440</v>
      </c>
      <c r="B6" s="507" t="s">
        <v>454</v>
      </c>
      <c r="C6" s="901"/>
      <c r="D6" s="906"/>
      <c r="E6" s="906"/>
      <c r="F6" s="873"/>
      <c r="G6" s="906"/>
      <c r="H6" s="88" t="s">
        <v>242</v>
      </c>
    </row>
    <row r="7" spans="1:8" s="505" customFormat="1" ht="12.75" customHeight="1" thickBot="1">
      <c r="A7" s="506"/>
      <c r="B7" s="509"/>
      <c r="C7" s="907"/>
      <c r="D7" s="907"/>
      <c r="E7" s="907"/>
      <c r="F7" s="875"/>
      <c r="G7" s="918"/>
      <c r="H7" s="533"/>
    </row>
    <row r="8" spans="1:8" s="505" customFormat="1" ht="12">
      <c r="A8" s="510" t="s">
        <v>263</v>
      </c>
      <c r="B8" s="580" t="s">
        <v>264</v>
      </c>
      <c r="C8" s="512" t="s">
        <v>265</v>
      </c>
      <c r="D8" s="512" t="s">
        <v>266</v>
      </c>
      <c r="E8" s="512" t="s">
        <v>267</v>
      </c>
      <c r="F8" s="512" t="s">
        <v>67</v>
      </c>
      <c r="G8" s="512" t="s">
        <v>572</v>
      </c>
      <c r="H8" s="512" t="s">
        <v>573</v>
      </c>
    </row>
    <row r="9" spans="1:9" s="505" customFormat="1" ht="12" customHeight="1">
      <c r="A9" s="506">
        <v>3050</v>
      </c>
      <c r="B9" s="581" t="s">
        <v>410</v>
      </c>
      <c r="C9" s="582">
        <f>SUM(C17)</f>
        <v>2000</v>
      </c>
      <c r="D9" s="582">
        <f>SUM(D17)</f>
        <v>4500</v>
      </c>
      <c r="E9" s="582">
        <f>SUM(E17)</f>
        <v>4500</v>
      </c>
      <c r="F9" s="582">
        <f>SUM(F17)</f>
        <v>1328</v>
      </c>
      <c r="G9" s="583">
        <f>SUM(F9/E9)</f>
        <v>0.2951111111111111</v>
      </c>
      <c r="H9" s="584"/>
      <c r="I9" s="585"/>
    </row>
    <row r="10" spans="1:10" ht="12" customHeight="1">
      <c r="A10" s="586">
        <v>3052</v>
      </c>
      <c r="B10" s="587" t="s">
        <v>34</v>
      </c>
      <c r="C10" s="588"/>
      <c r="D10" s="588"/>
      <c r="E10" s="588"/>
      <c r="F10" s="588"/>
      <c r="G10" s="583"/>
      <c r="H10" s="589"/>
      <c r="I10" s="498"/>
      <c r="J10" s="498"/>
    </row>
    <row r="11" spans="1:10" ht="12" customHeight="1">
      <c r="A11" s="590"/>
      <c r="B11" s="591" t="s">
        <v>188</v>
      </c>
      <c r="C11" s="592"/>
      <c r="D11" s="592"/>
      <c r="E11" s="592"/>
      <c r="F11" s="588"/>
      <c r="G11" s="583"/>
      <c r="H11" s="593"/>
      <c r="I11" s="498"/>
      <c r="J11" s="498"/>
    </row>
    <row r="12" spans="1:10" ht="12" customHeight="1">
      <c r="A12" s="590"/>
      <c r="B12" s="594" t="s">
        <v>464</v>
      </c>
      <c r="C12" s="592"/>
      <c r="D12" s="592"/>
      <c r="E12" s="592"/>
      <c r="F12" s="588"/>
      <c r="G12" s="583"/>
      <c r="H12" s="593"/>
      <c r="I12" s="498"/>
      <c r="J12" s="498"/>
    </row>
    <row r="13" spans="1:10" ht="12" customHeight="1">
      <c r="A13" s="590"/>
      <c r="B13" s="595" t="s">
        <v>446</v>
      </c>
      <c r="C13" s="596">
        <v>2000</v>
      </c>
      <c r="D13" s="596">
        <v>4500</v>
      </c>
      <c r="E13" s="596">
        <v>4500</v>
      </c>
      <c r="F13" s="613">
        <v>1328</v>
      </c>
      <c r="G13" s="597">
        <f>SUM(F13/E13)</f>
        <v>0.2951111111111111</v>
      </c>
      <c r="H13" s="593"/>
      <c r="I13" s="498"/>
      <c r="J13" s="498"/>
    </row>
    <row r="14" spans="1:10" ht="12" customHeight="1">
      <c r="A14" s="590"/>
      <c r="B14" s="598" t="s">
        <v>195</v>
      </c>
      <c r="C14" s="596"/>
      <c r="D14" s="596"/>
      <c r="E14" s="596"/>
      <c r="F14" s="613"/>
      <c r="G14" s="583"/>
      <c r="H14" s="593"/>
      <c r="I14" s="498"/>
      <c r="J14" s="498"/>
    </row>
    <row r="15" spans="1:10" ht="12" customHeight="1">
      <c r="A15" s="590"/>
      <c r="B15" s="598" t="s">
        <v>456</v>
      </c>
      <c r="C15" s="592"/>
      <c r="D15" s="592"/>
      <c r="E15" s="592"/>
      <c r="F15" s="588"/>
      <c r="G15" s="583"/>
      <c r="H15" s="593"/>
      <c r="I15" s="498"/>
      <c r="J15" s="498"/>
    </row>
    <row r="16" spans="1:10" ht="12" customHeight="1" thickBot="1">
      <c r="A16" s="590"/>
      <c r="B16" s="599" t="s">
        <v>146</v>
      </c>
      <c r="C16" s="600"/>
      <c r="D16" s="600"/>
      <c r="E16" s="600"/>
      <c r="F16" s="600"/>
      <c r="G16" s="601"/>
      <c r="H16" s="602"/>
      <c r="I16" s="498"/>
      <c r="J16" s="498"/>
    </row>
    <row r="17" spans="1:10" ht="13.5" customHeight="1" thickBot="1">
      <c r="A17" s="603"/>
      <c r="B17" s="604" t="s">
        <v>229</v>
      </c>
      <c r="C17" s="605">
        <f>SUM(C13:C16)</f>
        <v>2000</v>
      </c>
      <c r="D17" s="605">
        <f>SUM(D13:D16)</f>
        <v>4500</v>
      </c>
      <c r="E17" s="605">
        <f>SUM(E13:E16)</f>
        <v>4500</v>
      </c>
      <c r="F17" s="605">
        <f>SUM(F13:F16)</f>
        <v>1328</v>
      </c>
      <c r="G17" s="606">
        <f>SUM(F17/E17)</f>
        <v>0.2951111111111111</v>
      </c>
      <c r="H17" s="607"/>
      <c r="I17" s="498"/>
      <c r="J17" s="498"/>
    </row>
    <row r="18" spans="1:10" ht="12">
      <c r="A18" s="586">
        <v>3060</v>
      </c>
      <c r="B18" s="608" t="s">
        <v>144</v>
      </c>
      <c r="C18" s="609">
        <f>SUM(C26+C34)</f>
        <v>5000</v>
      </c>
      <c r="D18" s="609">
        <f>SUM(D26+D34)</f>
        <v>5566</v>
      </c>
      <c r="E18" s="609">
        <f>SUM(E26+E34)</f>
        <v>5566</v>
      </c>
      <c r="F18" s="609">
        <f>SUM(F26+F34)</f>
        <v>1387</v>
      </c>
      <c r="G18" s="583">
        <f>SUM(F18/E18)</f>
        <v>0.24919151994250807</v>
      </c>
      <c r="H18" s="610"/>
      <c r="I18" s="498"/>
      <c r="J18" s="498"/>
    </row>
    <row r="19" spans="1:10" ht="12" customHeight="1">
      <c r="A19" s="586">
        <v>3061</v>
      </c>
      <c r="B19" s="611" t="s">
        <v>196</v>
      </c>
      <c r="C19" s="588"/>
      <c r="D19" s="588"/>
      <c r="E19" s="588"/>
      <c r="F19" s="588"/>
      <c r="G19" s="583"/>
      <c r="H19" s="612"/>
      <c r="I19" s="498"/>
      <c r="J19" s="498"/>
    </row>
    <row r="20" spans="1:10" ht="12" customHeight="1">
      <c r="A20" s="590"/>
      <c r="B20" s="591" t="s">
        <v>188</v>
      </c>
      <c r="C20" s="613"/>
      <c r="D20" s="613"/>
      <c r="E20" s="613"/>
      <c r="F20" s="613"/>
      <c r="G20" s="583"/>
      <c r="H20" s="612"/>
      <c r="I20" s="498"/>
      <c r="J20" s="498"/>
    </row>
    <row r="21" spans="1:10" ht="12" customHeight="1">
      <c r="A21" s="590"/>
      <c r="B21" s="594" t="s">
        <v>464</v>
      </c>
      <c r="C21" s="613"/>
      <c r="D21" s="613"/>
      <c r="E21" s="613"/>
      <c r="F21" s="613"/>
      <c r="G21" s="583"/>
      <c r="H21" s="612"/>
      <c r="I21" s="498"/>
      <c r="J21" s="498"/>
    </row>
    <row r="22" spans="1:10" ht="12" customHeight="1">
      <c r="A22" s="614"/>
      <c r="B22" s="595" t="s">
        <v>446</v>
      </c>
      <c r="C22" s="613">
        <v>2000</v>
      </c>
      <c r="D22" s="613">
        <v>2566</v>
      </c>
      <c r="E22" s="613">
        <v>2566</v>
      </c>
      <c r="F22" s="613">
        <v>37</v>
      </c>
      <c r="G22" s="597">
        <f>SUM(F22/E22)</f>
        <v>0.014419329696024942</v>
      </c>
      <c r="H22" s="612"/>
      <c r="I22" s="498"/>
      <c r="J22" s="498"/>
    </row>
    <row r="23" spans="1:10" ht="12" customHeight="1">
      <c r="A23" s="614"/>
      <c r="B23" s="598" t="s">
        <v>195</v>
      </c>
      <c r="C23" s="613"/>
      <c r="D23" s="613"/>
      <c r="E23" s="613"/>
      <c r="F23" s="613"/>
      <c r="G23" s="583"/>
      <c r="H23" s="612"/>
      <c r="I23" s="498"/>
      <c r="J23" s="498"/>
    </row>
    <row r="24" spans="1:10" ht="12" customHeight="1">
      <c r="A24" s="614"/>
      <c r="B24" s="598" t="s">
        <v>456</v>
      </c>
      <c r="C24" s="613"/>
      <c r="D24" s="613"/>
      <c r="E24" s="613"/>
      <c r="F24" s="613"/>
      <c r="G24" s="583"/>
      <c r="H24" s="612"/>
      <c r="I24" s="498"/>
      <c r="J24" s="498"/>
    </row>
    <row r="25" spans="1:10" ht="12" customHeight="1" thickBot="1">
      <c r="A25" s="614"/>
      <c r="B25" s="599" t="s">
        <v>10</v>
      </c>
      <c r="C25" s="615"/>
      <c r="D25" s="615"/>
      <c r="E25" s="615"/>
      <c r="F25" s="615">
        <v>566</v>
      </c>
      <c r="G25" s="601"/>
      <c r="H25" s="616"/>
      <c r="I25" s="498"/>
      <c r="J25" s="498"/>
    </row>
    <row r="26" spans="1:10" ht="12" customHeight="1" thickBot="1">
      <c r="A26" s="617"/>
      <c r="B26" s="604" t="s">
        <v>229</v>
      </c>
      <c r="C26" s="618">
        <f>SUM(C20:C25)</f>
        <v>2000</v>
      </c>
      <c r="D26" s="618">
        <f>SUM(D20:D25)</f>
        <v>2566</v>
      </c>
      <c r="E26" s="618">
        <f>SUM(E20:E25)</f>
        <v>2566</v>
      </c>
      <c r="F26" s="618">
        <f>SUM(F20:F25)</f>
        <v>603</v>
      </c>
      <c r="G26" s="606">
        <f>SUM(F26/E26)</f>
        <v>0.23499610288386594</v>
      </c>
      <c r="H26" s="619"/>
      <c r="I26" s="498"/>
      <c r="J26" s="498"/>
    </row>
    <row r="27" spans="1:10" ht="12" customHeight="1">
      <c r="A27" s="620">
        <v>3071</v>
      </c>
      <c r="B27" s="587" t="s">
        <v>234</v>
      </c>
      <c r="C27" s="588"/>
      <c r="D27" s="588"/>
      <c r="E27" s="588"/>
      <c r="F27" s="588"/>
      <c r="G27" s="583"/>
      <c r="H27" s="621" t="s">
        <v>258</v>
      </c>
      <c r="I27" s="498"/>
      <c r="J27" s="498"/>
    </row>
    <row r="28" spans="1:10" ht="12" customHeight="1">
      <c r="A28" s="614"/>
      <c r="B28" s="591" t="s">
        <v>188</v>
      </c>
      <c r="C28" s="613"/>
      <c r="D28" s="613"/>
      <c r="E28" s="613"/>
      <c r="F28" s="613"/>
      <c r="G28" s="583"/>
      <c r="H28" s="584" t="s">
        <v>259</v>
      </c>
      <c r="I28" s="498"/>
      <c r="J28" s="498"/>
    </row>
    <row r="29" spans="1:10" ht="12" customHeight="1">
      <c r="A29" s="590"/>
      <c r="B29" s="594" t="s">
        <v>464</v>
      </c>
      <c r="C29" s="613"/>
      <c r="D29" s="613"/>
      <c r="E29" s="613"/>
      <c r="F29" s="613"/>
      <c r="G29" s="583"/>
      <c r="H29" s="584"/>
      <c r="I29" s="498"/>
      <c r="J29" s="498"/>
    </row>
    <row r="30" spans="1:10" ht="12" customHeight="1">
      <c r="A30" s="590"/>
      <c r="B30" s="595" t="s">
        <v>446</v>
      </c>
      <c r="C30" s="613">
        <v>3000</v>
      </c>
      <c r="D30" s="613">
        <v>3000</v>
      </c>
      <c r="E30" s="613">
        <v>3000</v>
      </c>
      <c r="F30" s="613">
        <v>784</v>
      </c>
      <c r="G30" s="597">
        <f>SUM(F30/E30)</f>
        <v>0.2613333333333333</v>
      </c>
      <c r="H30" s="622"/>
      <c r="I30" s="498"/>
      <c r="J30" s="498"/>
    </row>
    <row r="31" spans="1:10" ht="12" customHeight="1">
      <c r="A31" s="590"/>
      <c r="B31" s="598" t="s">
        <v>195</v>
      </c>
      <c r="C31" s="613"/>
      <c r="D31" s="613"/>
      <c r="E31" s="613"/>
      <c r="F31" s="613"/>
      <c r="G31" s="583"/>
      <c r="H31" s="622"/>
      <c r="I31" s="498"/>
      <c r="J31" s="498"/>
    </row>
    <row r="32" spans="1:10" ht="12" customHeight="1">
      <c r="A32" s="590"/>
      <c r="B32" s="598" t="s">
        <v>456</v>
      </c>
      <c r="C32" s="613"/>
      <c r="D32" s="613"/>
      <c r="E32" s="613"/>
      <c r="F32" s="613"/>
      <c r="G32" s="583"/>
      <c r="H32" s="623"/>
      <c r="I32" s="498"/>
      <c r="J32" s="498"/>
    </row>
    <row r="33" spans="1:10" ht="12" customHeight="1" thickBot="1">
      <c r="A33" s="590"/>
      <c r="B33" s="599" t="s">
        <v>146</v>
      </c>
      <c r="C33" s="615"/>
      <c r="D33" s="615"/>
      <c r="E33" s="615"/>
      <c r="F33" s="615"/>
      <c r="G33" s="601"/>
      <c r="H33" s="624"/>
      <c r="I33" s="498"/>
      <c r="J33" s="498"/>
    </row>
    <row r="34" spans="1:10" ht="12" customHeight="1" thickBot="1">
      <c r="A34" s="625"/>
      <c r="B34" s="604" t="s">
        <v>229</v>
      </c>
      <c r="C34" s="618">
        <f>SUM(C28:C33)</f>
        <v>3000</v>
      </c>
      <c r="D34" s="618">
        <f>SUM(D28:D33)</f>
        <v>3000</v>
      </c>
      <c r="E34" s="618">
        <f>SUM(E28:E33)</f>
        <v>3000</v>
      </c>
      <c r="F34" s="618">
        <f>SUM(F28:F33)</f>
        <v>784</v>
      </c>
      <c r="G34" s="606">
        <f>SUM(F34/E34)</f>
        <v>0.2613333333333333</v>
      </c>
      <c r="H34" s="626"/>
      <c r="I34" s="498"/>
      <c r="J34" s="498"/>
    </row>
    <row r="35" spans="1:10" ht="12" customHeight="1">
      <c r="A35" s="620">
        <v>3080</v>
      </c>
      <c r="B35" s="627" t="s">
        <v>147</v>
      </c>
      <c r="C35" s="588">
        <f>SUM(C43)</f>
        <v>21500</v>
      </c>
      <c r="D35" s="588">
        <f>SUM(D43)</f>
        <v>21500</v>
      </c>
      <c r="E35" s="588">
        <f>SUM(E43)</f>
        <v>21500</v>
      </c>
      <c r="F35" s="588">
        <f>SUM(F43)</f>
        <v>10215</v>
      </c>
      <c r="G35" s="583">
        <f>SUM(F35/E35)</f>
        <v>0.47511627906976744</v>
      </c>
      <c r="H35" s="621"/>
      <c r="I35" s="498"/>
      <c r="J35" s="498"/>
    </row>
    <row r="36" spans="1:10" ht="12" customHeight="1">
      <c r="A36" s="620">
        <v>3081</v>
      </c>
      <c r="B36" s="611" t="s">
        <v>239</v>
      </c>
      <c r="C36" s="588"/>
      <c r="D36" s="588"/>
      <c r="E36" s="588"/>
      <c r="F36" s="588"/>
      <c r="G36" s="583"/>
      <c r="H36" s="584"/>
      <c r="I36" s="498"/>
      <c r="J36" s="498"/>
    </row>
    <row r="37" spans="1:10" ht="12" customHeight="1">
      <c r="A37" s="614"/>
      <c r="B37" s="591" t="s">
        <v>188</v>
      </c>
      <c r="C37" s="613"/>
      <c r="D37" s="613"/>
      <c r="E37" s="613"/>
      <c r="F37" s="613"/>
      <c r="G37" s="583"/>
      <c r="H37" s="584"/>
      <c r="I37" s="498"/>
      <c r="J37" s="498"/>
    </row>
    <row r="38" spans="1:10" ht="12" customHeight="1">
      <c r="A38" s="614"/>
      <c r="B38" s="594" t="s">
        <v>464</v>
      </c>
      <c r="C38" s="613"/>
      <c r="D38" s="613"/>
      <c r="E38" s="613"/>
      <c r="F38" s="613"/>
      <c r="G38" s="583"/>
      <c r="H38" s="584"/>
      <c r="I38" s="498"/>
      <c r="J38" s="498"/>
    </row>
    <row r="39" spans="1:10" ht="12" customHeight="1">
      <c r="A39" s="614"/>
      <c r="B39" s="595" t="s">
        <v>446</v>
      </c>
      <c r="C39" s="613">
        <v>13700</v>
      </c>
      <c r="D39" s="613">
        <v>13700</v>
      </c>
      <c r="E39" s="613">
        <v>13700</v>
      </c>
      <c r="F39" s="613">
        <v>5855</v>
      </c>
      <c r="G39" s="597">
        <f>SUM(F39/E39)</f>
        <v>0.42737226277372264</v>
      </c>
      <c r="H39" s="628"/>
      <c r="I39" s="498"/>
      <c r="J39" s="498"/>
    </row>
    <row r="40" spans="1:10" ht="12" customHeight="1">
      <c r="A40" s="614"/>
      <c r="B40" s="595" t="s">
        <v>145</v>
      </c>
      <c r="C40" s="613">
        <v>7800</v>
      </c>
      <c r="D40" s="613">
        <v>7800</v>
      </c>
      <c r="E40" s="613">
        <v>7800</v>
      </c>
      <c r="F40" s="613">
        <v>4360</v>
      </c>
      <c r="G40" s="597">
        <f>SUM(F40/E40)</f>
        <v>0.558974358974359</v>
      </c>
      <c r="H40" s="628"/>
      <c r="I40" s="498"/>
      <c r="J40" s="498"/>
    </row>
    <row r="41" spans="1:10" ht="12" customHeight="1">
      <c r="A41" s="614"/>
      <c r="B41" s="598" t="s">
        <v>456</v>
      </c>
      <c r="C41" s="613"/>
      <c r="D41" s="613"/>
      <c r="E41" s="613"/>
      <c r="F41" s="613"/>
      <c r="G41" s="583"/>
      <c r="H41" s="584"/>
      <c r="I41" s="498"/>
      <c r="J41" s="498"/>
    </row>
    <row r="42" spans="1:10" ht="12" customHeight="1" thickBot="1">
      <c r="A42" s="590"/>
      <c r="B42" s="599" t="s">
        <v>146</v>
      </c>
      <c r="C42" s="615"/>
      <c r="D42" s="615"/>
      <c r="E42" s="615"/>
      <c r="F42" s="615"/>
      <c r="G42" s="601"/>
      <c r="H42" s="624"/>
      <c r="I42" s="498"/>
      <c r="J42" s="498"/>
    </row>
    <row r="43" spans="1:10" ht="12" customHeight="1" thickBot="1">
      <c r="A43" s="625"/>
      <c r="B43" s="604" t="s">
        <v>229</v>
      </c>
      <c r="C43" s="618">
        <f>SUM(C37:C42)</f>
        <v>21500</v>
      </c>
      <c r="D43" s="618">
        <f>SUM(D37:D42)</f>
        <v>21500</v>
      </c>
      <c r="E43" s="618">
        <f>SUM(E37:E42)</f>
        <v>21500</v>
      </c>
      <c r="F43" s="618">
        <f>SUM(F37:F42)</f>
        <v>10215</v>
      </c>
      <c r="G43" s="606">
        <f>SUM(F43/E43)</f>
        <v>0.47511627906976744</v>
      </c>
      <c r="H43" s="626"/>
      <c r="I43" s="498"/>
      <c r="J43" s="498"/>
    </row>
    <row r="44" spans="1:10" ht="12" customHeight="1" thickBot="1">
      <c r="A44" s="629">
        <v>3130</v>
      </c>
      <c r="B44" s="630" t="s">
        <v>568</v>
      </c>
      <c r="C44" s="618">
        <f>SUM(C45+C70)</f>
        <v>691204</v>
      </c>
      <c r="D44" s="618">
        <f>SUM(D45+D70)</f>
        <v>1074791</v>
      </c>
      <c r="E44" s="618">
        <f>SUM(E45+E70)</f>
        <v>1074791</v>
      </c>
      <c r="F44" s="618">
        <f>SUM(F45+F70)</f>
        <v>650669</v>
      </c>
      <c r="G44" s="606">
        <f>SUM(F44/E44)</f>
        <v>0.6053911876820702</v>
      </c>
      <c r="H44" s="626"/>
      <c r="I44" s="498"/>
      <c r="J44" s="498"/>
    </row>
    <row r="45" spans="1:10" ht="12" customHeight="1" thickBot="1">
      <c r="A45" s="620">
        <v>3110</v>
      </c>
      <c r="B45" s="630" t="s">
        <v>567</v>
      </c>
      <c r="C45" s="618">
        <f>SUM(C53+C61+C69)</f>
        <v>627204</v>
      </c>
      <c r="D45" s="618">
        <f>SUM(D53+D61+D69)</f>
        <v>1007630</v>
      </c>
      <c r="E45" s="618">
        <f>SUM(E53+E61+E69)</f>
        <v>1007630</v>
      </c>
      <c r="F45" s="618">
        <f>SUM(F53+F61+F69)</f>
        <v>626945</v>
      </c>
      <c r="G45" s="606">
        <f>SUM(F45/E45)</f>
        <v>0.6221976320673263</v>
      </c>
      <c r="H45" s="626"/>
      <c r="I45" s="498"/>
      <c r="J45" s="498"/>
    </row>
    <row r="46" spans="1:10" ht="12" customHeight="1">
      <c r="A46" s="631">
        <v>3111</v>
      </c>
      <c r="B46" s="632" t="s">
        <v>257</v>
      </c>
      <c r="C46" s="588"/>
      <c r="D46" s="588"/>
      <c r="E46" s="588"/>
      <c r="F46" s="588"/>
      <c r="G46" s="583"/>
      <c r="H46" s="512" t="s">
        <v>260</v>
      </c>
      <c r="I46" s="498"/>
      <c r="J46" s="498"/>
    </row>
    <row r="47" spans="1:10" ht="12" customHeight="1">
      <c r="A47" s="590"/>
      <c r="B47" s="591" t="s">
        <v>188</v>
      </c>
      <c r="C47" s="613"/>
      <c r="D47" s="613"/>
      <c r="E47" s="613"/>
      <c r="F47" s="613"/>
      <c r="G47" s="583"/>
      <c r="H47" s="622"/>
      <c r="I47" s="498"/>
      <c r="J47" s="498"/>
    </row>
    <row r="48" spans="1:10" ht="12" customHeight="1">
      <c r="A48" s="590"/>
      <c r="B48" s="594" t="s">
        <v>464</v>
      </c>
      <c r="C48" s="613"/>
      <c r="D48" s="613"/>
      <c r="E48" s="613"/>
      <c r="F48" s="613"/>
      <c r="G48" s="583"/>
      <c r="H48" s="622"/>
      <c r="I48" s="498"/>
      <c r="J48" s="498"/>
    </row>
    <row r="49" spans="1:10" ht="12" customHeight="1">
      <c r="A49" s="590"/>
      <c r="B49" s="595" t="s">
        <v>446</v>
      </c>
      <c r="C49" s="613"/>
      <c r="D49" s="613"/>
      <c r="E49" s="613">
        <v>7881</v>
      </c>
      <c r="F49" s="613">
        <v>15481</v>
      </c>
      <c r="G49" s="597">
        <f>SUM(F49/E49)</f>
        <v>1.9643446263164572</v>
      </c>
      <c r="H49" s="622"/>
      <c r="I49" s="498"/>
      <c r="J49" s="498"/>
    </row>
    <row r="50" spans="1:10" ht="12" customHeight="1">
      <c r="A50" s="590"/>
      <c r="B50" s="598" t="s">
        <v>195</v>
      </c>
      <c r="C50" s="613"/>
      <c r="D50" s="613"/>
      <c r="E50" s="613"/>
      <c r="F50" s="613"/>
      <c r="G50" s="583"/>
      <c r="H50" s="622"/>
      <c r="I50" s="498"/>
      <c r="J50" s="498"/>
    </row>
    <row r="51" spans="1:10" ht="12" customHeight="1">
      <c r="A51" s="590"/>
      <c r="B51" s="598" t="s">
        <v>456</v>
      </c>
      <c r="C51" s="613"/>
      <c r="D51" s="613"/>
      <c r="E51" s="613"/>
      <c r="F51" s="613"/>
      <c r="G51" s="583"/>
      <c r="H51" s="622"/>
      <c r="I51" s="498"/>
      <c r="J51" s="498"/>
    </row>
    <row r="52" spans="1:10" ht="12" customHeight="1" thickBot="1">
      <c r="A52" s="590"/>
      <c r="B52" s="599" t="s">
        <v>433</v>
      </c>
      <c r="C52" s="613">
        <v>500000</v>
      </c>
      <c r="D52" s="613">
        <v>861675</v>
      </c>
      <c r="E52" s="613">
        <v>853794</v>
      </c>
      <c r="F52" s="615">
        <v>527778</v>
      </c>
      <c r="G52" s="658">
        <f>SUM(F52/E52)</f>
        <v>0.6181561360234435</v>
      </c>
      <c r="H52" s="622"/>
      <c r="I52" s="498"/>
      <c r="J52" s="498"/>
    </row>
    <row r="53" spans="1:10" ht="12" customHeight="1" thickBot="1">
      <c r="A53" s="625"/>
      <c r="B53" s="604" t="s">
        <v>229</v>
      </c>
      <c r="C53" s="618">
        <f>SUM(C47:C52)</f>
        <v>500000</v>
      </c>
      <c r="D53" s="618">
        <f>SUM(D47:D52)</f>
        <v>861675</v>
      </c>
      <c r="E53" s="618">
        <f>SUM(E47:E52)</f>
        <v>861675</v>
      </c>
      <c r="F53" s="618">
        <f>SUM(F47:F52)</f>
        <v>543259</v>
      </c>
      <c r="G53" s="606">
        <f>SUM(F53/E53)</f>
        <v>0.6304685641338091</v>
      </c>
      <c r="H53" s="626"/>
      <c r="I53" s="498"/>
      <c r="J53" s="498"/>
    </row>
    <row r="54" spans="1:10" ht="12" customHeight="1">
      <c r="A54" s="506">
        <v>3113</v>
      </c>
      <c r="B54" s="279" t="s">
        <v>310</v>
      </c>
      <c r="C54" s="514"/>
      <c r="D54" s="514"/>
      <c r="E54" s="514"/>
      <c r="F54" s="514"/>
      <c r="G54" s="583"/>
      <c r="H54" s="621"/>
      <c r="I54" s="498"/>
      <c r="J54" s="498"/>
    </row>
    <row r="55" spans="1:10" ht="12" customHeight="1">
      <c r="A55" s="415"/>
      <c r="B55" s="518" t="s">
        <v>188</v>
      </c>
      <c r="C55" s="422"/>
      <c r="D55" s="422"/>
      <c r="E55" s="422"/>
      <c r="F55" s="422"/>
      <c r="G55" s="583"/>
      <c r="H55" s="622"/>
      <c r="I55" s="498"/>
      <c r="J55" s="498"/>
    </row>
    <row r="56" spans="1:10" ht="12" customHeight="1">
      <c r="A56" s="415"/>
      <c r="B56" s="221" t="s">
        <v>464</v>
      </c>
      <c r="C56" s="422"/>
      <c r="D56" s="422"/>
      <c r="E56" s="422"/>
      <c r="F56" s="422"/>
      <c r="G56" s="583"/>
      <c r="H56" s="622"/>
      <c r="I56" s="498"/>
      <c r="J56" s="498"/>
    </row>
    <row r="57" spans="1:10" ht="12" customHeight="1">
      <c r="A57" s="415"/>
      <c r="B57" s="520" t="s">
        <v>446</v>
      </c>
      <c r="C57" s="422">
        <v>19500</v>
      </c>
      <c r="D57" s="422">
        <v>19627</v>
      </c>
      <c r="E57" s="422">
        <v>19627</v>
      </c>
      <c r="F57" s="422">
        <v>14859</v>
      </c>
      <c r="G57" s="597">
        <f>SUM(F57/E57)</f>
        <v>0.7570693432516431</v>
      </c>
      <c r="H57" s="622"/>
      <c r="I57" s="498"/>
      <c r="J57" s="498"/>
    </row>
    <row r="58" spans="1:10" ht="12" customHeight="1">
      <c r="A58" s="415"/>
      <c r="B58" s="423" t="s">
        <v>195</v>
      </c>
      <c r="C58" s="422"/>
      <c r="D58" s="422"/>
      <c r="E58" s="422"/>
      <c r="F58" s="422"/>
      <c r="G58" s="583"/>
      <c r="H58" s="622"/>
      <c r="I58" s="498"/>
      <c r="J58" s="498"/>
    </row>
    <row r="59" spans="1:10" ht="12" customHeight="1">
      <c r="A59" s="415"/>
      <c r="B59" s="423" t="s">
        <v>456</v>
      </c>
      <c r="C59" s="422"/>
      <c r="D59" s="422"/>
      <c r="E59" s="422"/>
      <c r="F59" s="422"/>
      <c r="G59" s="583"/>
      <c r="H59" s="622"/>
      <c r="I59" s="498"/>
      <c r="J59" s="498"/>
    </row>
    <row r="60" spans="1:10" ht="12" customHeight="1" thickBot="1">
      <c r="A60" s="415"/>
      <c r="B60" s="599" t="s">
        <v>146</v>
      </c>
      <c r="C60" s="523"/>
      <c r="D60" s="523"/>
      <c r="E60" s="523"/>
      <c r="F60" s="523"/>
      <c r="G60" s="601"/>
      <c r="H60" s="622"/>
      <c r="I60" s="498"/>
      <c r="J60" s="498"/>
    </row>
    <row r="61" spans="1:10" ht="12" customHeight="1" thickBot="1">
      <c r="A61" s="508"/>
      <c r="B61" s="604" t="s">
        <v>229</v>
      </c>
      <c r="C61" s="526">
        <f>SUM(C55:C60)</f>
        <v>19500</v>
      </c>
      <c r="D61" s="526">
        <f>SUM(D55:D60)</f>
        <v>19627</v>
      </c>
      <c r="E61" s="526">
        <f>SUM(E55:E60)</f>
        <v>19627</v>
      </c>
      <c r="F61" s="526">
        <f>SUM(F55:F60)</f>
        <v>14859</v>
      </c>
      <c r="G61" s="606">
        <f>SUM(F61/E61)</f>
        <v>0.7570693432516431</v>
      </c>
      <c r="H61" s="626"/>
      <c r="I61" s="498"/>
      <c r="J61" s="498"/>
    </row>
    <row r="62" spans="1:10" ht="12" customHeight="1">
      <c r="A62" s="506">
        <v>3114</v>
      </c>
      <c r="B62" s="633" t="s">
        <v>199</v>
      </c>
      <c r="C62" s="514"/>
      <c r="D62" s="514"/>
      <c r="E62" s="514"/>
      <c r="F62" s="514"/>
      <c r="G62" s="583"/>
      <c r="H62" s="634"/>
      <c r="I62" s="498"/>
      <c r="J62" s="498"/>
    </row>
    <row r="63" spans="1:10" ht="12" customHeight="1">
      <c r="A63" s="415"/>
      <c r="B63" s="518" t="s">
        <v>188</v>
      </c>
      <c r="C63" s="422"/>
      <c r="D63" s="422"/>
      <c r="E63" s="422"/>
      <c r="F63" s="422"/>
      <c r="G63" s="583"/>
      <c r="H63" s="622"/>
      <c r="I63" s="498"/>
      <c r="J63" s="498"/>
    </row>
    <row r="64" spans="1:10" ht="12" customHeight="1">
      <c r="A64" s="415"/>
      <c r="B64" s="221" t="s">
        <v>464</v>
      </c>
      <c r="C64" s="422"/>
      <c r="D64" s="422"/>
      <c r="E64" s="422"/>
      <c r="F64" s="422"/>
      <c r="G64" s="583"/>
      <c r="H64" s="622"/>
      <c r="I64" s="498"/>
      <c r="J64" s="498"/>
    </row>
    <row r="65" spans="1:10" ht="12" customHeight="1">
      <c r="A65" s="415"/>
      <c r="B65" s="520" t="s">
        <v>446</v>
      </c>
      <c r="C65" s="422">
        <v>107704</v>
      </c>
      <c r="D65" s="422">
        <v>126328</v>
      </c>
      <c r="E65" s="422">
        <v>126328</v>
      </c>
      <c r="F65" s="422">
        <v>68797</v>
      </c>
      <c r="G65" s="597">
        <f>SUM(F65/E65)</f>
        <v>0.5445902729402824</v>
      </c>
      <c r="H65" s="622"/>
      <c r="I65" s="498"/>
      <c r="J65" s="498"/>
    </row>
    <row r="66" spans="1:10" ht="12" customHeight="1">
      <c r="A66" s="415"/>
      <c r="B66" s="423" t="s">
        <v>195</v>
      </c>
      <c r="C66" s="422"/>
      <c r="D66" s="422"/>
      <c r="E66" s="422"/>
      <c r="F66" s="422"/>
      <c r="G66" s="583"/>
      <c r="H66" s="622"/>
      <c r="I66" s="498"/>
      <c r="J66" s="498"/>
    </row>
    <row r="67" spans="1:10" ht="12" customHeight="1">
      <c r="A67" s="415"/>
      <c r="B67" s="423" t="s">
        <v>456</v>
      </c>
      <c r="C67" s="422"/>
      <c r="D67" s="422"/>
      <c r="E67" s="422"/>
      <c r="F67" s="422"/>
      <c r="G67" s="583"/>
      <c r="H67" s="622"/>
      <c r="I67" s="498"/>
      <c r="J67" s="498"/>
    </row>
    <row r="68" spans="1:10" ht="12" customHeight="1" thickBot="1">
      <c r="A68" s="517"/>
      <c r="B68" s="599" t="s">
        <v>10</v>
      </c>
      <c r="C68" s="523"/>
      <c r="D68" s="523"/>
      <c r="E68" s="523"/>
      <c r="F68" s="523">
        <v>30</v>
      </c>
      <c r="G68" s="601"/>
      <c r="H68" s="635"/>
      <c r="I68" s="498"/>
      <c r="J68" s="498"/>
    </row>
    <row r="69" spans="1:10" ht="12" customHeight="1" thickBot="1">
      <c r="A69" s="533"/>
      <c r="B69" s="604" t="s">
        <v>229</v>
      </c>
      <c r="C69" s="526">
        <f>SUM(C63:C68)</f>
        <v>107704</v>
      </c>
      <c r="D69" s="526">
        <f>SUM(D63:D68)</f>
        <v>126328</v>
      </c>
      <c r="E69" s="526">
        <f>SUM(E63:E68)</f>
        <v>126328</v>
      </c>
      <c r="F69" s="526">
        <f>SUM(F63:F68)</f>
        <v>68827</v>
      </c>
      <c r="G69" s="606">
        <f>SUM(F69/E69)</f>
        <v>0.5448277499841682</v>
      </c>
      <c r="H69" s="626"/>
      <c r="I69" s="498"/>
      <c r="J69" s="498"/>
    </row>
    <row r="70" spans="1:10" ht="12" customHeight="1" thickBot="1">
      <c r="A70" s="636">
        <v>3120</v>
      </c>
      <c r="B70" s="630" t="s">
        <v>569</v>
      </c>
      <c r="C70" s="526">
        <f>SUM(C78+C86+C94+C102+C110)</f>
        <v>64000</v>
      </c>
      <c r="D70" s="526">
        <f>SUM(D78+D86+D94+D102+D110)</f>
        <v>67161</v>
      </c>
      <c r="E70" s="526">
        <f>SUM(E78+E86+E94+E102+E110)</f>
        <v>67161</v>
      </c>
      <c r="F70" s="526">
        <f>SUM(F78+F86+F94+F102+F110)</f>
        <v>23724</v>
      </c>
      <c r="G70" s="606">
        <f>SUM(F70/E70)</f>
        <v>0.3532407200607495</v>
      </c>
      <c r="H70" s="626"/>
      <c r="I70" s="498"/>
      <c r="J70" s="498"/>
    </row>
    <row r="71" spans="1:10" ht="12" customHeight="1">
      <c r="A71" s="88">
        <v>3121</v>
      </c>
      <c r="B71" s="637" t="s">
        <v>295</v>
      </c>
      <c r="C71" s="514"/>
      <c r="D71" s="514"/>
      <c r="E71" s="514"/>
      <c r="F71" s="514"/>
      <c r="G71" s="583"/>
      <c r="H71" s="621"/>
      <c r="I71" s="498"/>
      <c r="J71" s="498"/>
    </row>
    <row r="72" spans="1:10" ht="12" customHeight="1">
      <c r="A72" s="88"/>
      <c r="B72" s="518" t="s">
        <v>188</v>
      </c>
      <c r="C72" s="514"/>
      <c r="D72" s="514"/>
      <c r="E72" s="514"/>
      <c r="F72" s="514"/>
      <c r="G72" s="583"/>
      <c r="H72" s="584"/>
      <c r="I72" s="498"/>
      <c r="J72" s="498"/>
    </row>
    <row r="73" spans="1:10" ht="12" customHeight="1">
      <c r="A73" s="88"/>
      <c r="B73" s="221" t="s">
        <v>464</v>
      </c>
      <c r="C73" s="514"/>
      <c r="D73" s="514"/>
      <c r="E73" s="514"/>
      <c r="F73" s="514"/>
      <c r="G73" s="583"/>
      <c r="H73" s="584"/>
      <c r="I73" s="498"/>
      <c r="J73" s="498"/>
    </row>
    <row r="74" spans="1:10" ht="12" customHeight="1">
      <c r="A74" s="506"/>
      <c r="B74" s="520" t="s">
        <v>446</v>
      </c>
      <c r="C74" s="638">
        <v>5000</v>
      </c>
      <c r="D74" s="638">
        <v>5000</v>
      </c>
      <c r="E74" s="638">
        <v>5000</v>
      </c>
      <c r="F74" s="638">
        <v>2432</v>
      </c>
      <c r="G74" s="597">
        <f>SUM(F74/E74)</f>
        <v>0.4864</v>
      </c>
      <c r="H74" s="639"/>
      <c r="I74" s="498"/>
      <c r="J74" s="498"/>
    </row>
    <row r="75" spans="1:10" ht="12" customHeight="1">
      <c r="A75" s="506"/>
      <c r="B75" s="423" t="s">
        <v>456</v>
      </c>
      <c r="C75" s="638"/>
      <c r="D75" s="638"/>
      <c r="E75" s="638"/>
      <c r="F75" s="638"/>
      <c r="G75" s="583"/>
      <c r="H75" s="639"/>
      <c r="I75" s="498"/>
      <c r="J75" s="498"/>
    </row>
    <row r="76" spans="1:10" ht="12" customHeight="1">
      <c r="A76" s="88"/>
      <c r="B76" s="423" t="s">
        <v>456</v>
      </c>
      <c r="C76" s="514"/>
      <c r="D76" s="514"/>
      <c r="E76" s="514"/>
      <c r="F76" s="514"/>
      <c r="G76" s="583"/>
      <c r="H76" s="584"/>
      <c r="I76" s="498"/>
      <c r="J76" s="498"/>
    </row>
    <row r="77" spans="1:10" ht="12" customHeight="1" thickBot="1">
      <c r="A77" s="88"/>
      <c r="B77" s="599" t="s">
        <v>146</v>
      </c>
      <c r="C77" s="640"/>
      <c r="D77" s="640"/>
      <c r="E77" s="640"/>
      <c r="F77" s="640"/>
      <c r="G77" s="601"/>
      <c r="H77" s="579"/>
      <c r="I77" s="498"/>
      <c r="J77" s="498"/>
    </row>
    <row r="78" spans="1:10" ht="12" customHeight="1" thickBot="1">
      <c r="A78" s="533"/>
      <c r="B78" s="604" t="s">
        <v>229</v>
      </c>
      <c r="C78" s="526">
        <f>SUM(C74:C77)</f>
        <v>5000</v>
      </c>
      <c r="D78" s="526">
        <f>SUM(D74:D77)</f>
        <v>5000</v>
      </c>
      <c r="E78" s="526">
        <f>SUM(E74:E77)</f>
        <v>5000</v>
      </c>
      <c r="F78" s="526">
        <f>SUM(F74:F77)</f>
        <v>2432</v>
      </c>
      <c r="G78" s="606">
        <f>SUM(F78/E78)</f>
        <v>0.4864</v>
      </c>
      <c r="H78" s="626"/>
      <c r="I78" s="498"/>
      <c r="J78" s="498"/>
    </row>
    <row r="79" spans="1:10" ht="12" customHeight="1">
      <c r="A79" s="506">
        <v>3122</v>
      </c>
      <c r="B79" s="633" t="s">
        <v>286</v>
      </c>
      <c r="C79" s="514"/>
      <c r="D79" s="514"/>
      <c r="E79" s="514"/>
      <c r="F79" s="514"/>
      <c r="G79" s="583"/>
      <c r="H79" s="641"/>
      <c r="I79" s="498"/>
      <c r="J79" s="498"/>
    </row>
    <row r="80" spans="1:10" ht="12" customHeight="1">
      <c r="A80" s="415"/>
      <c r="B80" s="518" t="s">
        <v>188</v>
      </c>
      <c r="C80" s="422"/>
      <c r="D80" s="422"/>
      <c r="E80" s="422"/>
      <c r="F80" s="422"/>
      <c r="G80" s="583"/>
      <c r="H80" s="622"/>
      <c r="I80" s="498"/>
      <c r="J80" s="498"/>
    </row>
    <row r="81" spans="1:10" ht="12" customHeight="1">
      <c r="A81" s="415"/>
      <c r="B81" s="221" t="s">
        <v>464</v>
      </c>
      <c r="C81" s="422"/>
      <c r="D81" s="422"/>
      <c r="E81" s="422"/>
      <c r="F81" s="422"/>
      <c r="G81" s="583"/>
      <c r="H81" s="622"/>
      <c r="I81" s="498"/>
      <c r="J81" s="498"/>
    </row>
    <row r="82" spans="1:10" ht="12" customHeight="1">
      <c r="A82" s="415"/>
      <c r="B82" s="520" t="s">
        <v>446</v>
      </c>
      <c r="C82" s="422">
        <v>15000</v>
      </c>
      <c r="D82" s="422">
        <v>15000</v>
      </c>
      <c r="E82" s="422">
        <v>15000</v>
      </c>
      <c r="F82" s="422">
        <v>14139</v>
      </c>
      <c r="G82" s="597">
        <f>SUM(F82/E82)</f>
        <v>0.9426</v>
      </c>
      <c r="H82" s="622"/>
      <c r="I82" s="498"/>
      <c r="J82" s="498"/>
    </row>
    <row r="83" spans="1:10" ht="12" customHeight="1">
      <c r="A83" s="415"/>
      <c r="B83" s="423" t="s">
        <v>195</v>
      </c>
      <c r="C83" s="422"/>
      <c r="D83" s="422"/>
      <c r="E83" s="422"/>
      <c r="F83" s="422"/>
      <c r="G83" s="583"/>
      <c r="H83" s="622"/>
      <c r="I83" s="498"/>
      <c r="J83" s="498"/>
    </row>
    <row r="84" spans="1:10" ht="12" customHeight="1">
      <c r="A84" s="415"/>
      <c r="B84" s="423" t="s">
        <v>456</v>
      </c>
      <c r="C84" s="422"/>
      <c r="D84" s="422"/>
      <c r="E84" s="422"/>
      <c r="F84" s="422"/>
      <c r="G84" s="583"/>
      <c r="H84" s="622"/>
      <c r="I84" s="498"/>
      <c r="J84" s="498"/>
    </row>
    <row r="85" spans="1:10" ht="12" customHeight="1" thickBot="1">
      <c r="A85" s="415"/>
      <c r="B85" s="599" t="s">
        <v>146</v>
      </c>
      <c r="C85" s="523"/>
      <c r="D85" s="523"/>
      <c r="E85" s="523"/>
      <c r="F85" s="523"/>
      <c r="G85" s="601"/>
      <c r="H85" s="622"/>
      <c r="I85" s="498"/>
      <c r="J85" s="498"/>
    </row>
    <row r="86" spans="1:10" ht="12" customHeight="1" thickBot="1">
      <c r="A86" s="508"/>
      <c r="B86" s="604" t="s">
        <v>229</v>
      </c>
      <c r="C86" s="526">
        <f>SUM(C80:C85)</f>
        <v>15000</v>
      </c>
      <c r="D86" s="526">
        <f>SUM(D80:D85)</f>
        <v>15000</v>
      </c>
      <c r="E86" s="526">
        <f>SUM(E80:E85)</f>
        <v>15000</v>
      </c>
      <c r="F86" s="526">
        <f>SUM(F80:F85)</f>
        <v>14139</v>
      </c>
      <c r="G86" s="606">
        <f>SUM(F86/E86)</f>
        <v>0.9426</v>
      </c>
      <c r="H86" s="626"/>
      <c r="I86" s="498"/>
      <c r="J86" s="498"/>
    </row>
    <row r="87" spans="1:10" ht="12" customHeight="1">
      <c r="A87" s="506">
        <v>3123</v>
      </c>
      <c r="B87" s="279" t="s">
        <v>198</v>
      </c>
      <c r="C87" s="514"/>
      <c r="D87" s="514"/>
      <c r="E87" s="514"/>
      <c r="F87" s="514"/>
      <c r="G87" s="583"/>
      <c r="H87" s="512"/>
      <c r="I87" s="498"/>
      <c r="J87" s="498"/>
    </row>
    <row r="88" spans="1:10" ht="12" customHeight="1">
      <c r="A88" s="415"/>
      <c r="B88" s="518" t="s">
        <v>188</v>
      </c>
      <c r="C88" s="422"/>
      <c r="D88" s="422"/>
      <c r="E88" s="422"/>
      <c r="F88" s="422"/>
      <c r="G88" s="583"/>
      <c r="H88" s="622"/>
      <c r="I88" s="498"/>
      <c r="J88" s="498"/>
    </row>
    <row r="89" spans="1:10" ht="12" customHeight="1">
      <c r="A89" s="415"/>
      <c r="B89" s="221" t="s">
        <v>464</v>
      </c>
      <c r="C89" s="422"/>
      <c r="D89" s="422"/>
      <c r="E89" s="422"/>
      <c r="F89" s="422"/>
      <c r="G89" s="583"/>
      <c r="H89" s="622"/>
      <c r="I89" s="498"/>
      <c r="J89" s="498"/>
    </row>
    <row r="90" spans="1:10" ht="12" customHeight="1">
      <c r="A90" s="415"/>
      <c r="B90" s="520" t="s">
        <v>446</v>
      </c>
      <c r="C90" s="422">
        <v>10000</v>
      </c>
      <c r="D90" s="422">
        <v>11239</v>
      </c>
      <c r="E90" s="422">
        <v>11239</v>
      </c>
      <c r="F90" s="422">
        <v>3528</v>
      </c>
      <c r="G90" s="597">
        <f>SUM(F90/E90)</f>
        <v>0.31390693122163893</v>
      </c>
      <c r="H90" s="622"/>
      <c r="I90" s="498"/>
      <c r="J90" s="498"/>
    </row>
    <row r="91" spans="1:10" ht="12" customHeight="1">
      <c r="A91" s="415"/>
      <c r="B91" s="423" t="s">
        <v>195</v>
      </c>
      <c r="C91" s="422"/>
      <c r="D91" s="422"/>
      <c r="E91" s="422"/>
      <c r="F91" s="422"/>
      <c r="G91" s="583"/>
      <c r="H91" s="622"/>
      <c r="I91" s="498"/>
      <c r="J91" s="498"/>
    </row>
    <row r="92" spans="1:10" ht="12" customHeight="1">
      <c r="A92" s="415"/>
      <c r="B92" s="423" t="s">
        <v>456</v>
      </c>
      <c r="C92" s="422"/>
      <c r="D92" s="422"/>
      <c r="E92" s="422"/>
      <c r="F92" s="422"/>
      <c r="G92" s="583"/>
      <c r="H92" s="622"/>
      <c r="I92" s="498"/>
      <c r="J92" s="498"/>
    </row>
    <row r="93" spans="1:10" ht="12" customHeight="1" thickBot="1">
      <c r="A93" s="415"/>
      <c r="B93" s="599" t="s">
        <v>146</v>
      </c>
      <c r="C93" s="523"/>
      <c r="D93" s="523"/>
      <c r="E93" s="523"/>
      <c r="F93" s="523"/>
      <c r="G93" s="601"/>
      <c r="H93" s="622"/>
      <c r="I93" s="498"/>
      <c r="J93" s="498"/>
    </row>
    <row r="94" spans="1:10" ht="12" customHeight="1" thickBot="1">
      <c r="A94" s="508"/>
      <c r="B94" s="604" t="s">
        <v>229</v>
      </c>
      <c r="C94" s="526">
        <f>SUM(C88:C93)</f>
        <v>10000</v>
      </c>
      <c r="D94" s="526">
        <f>SUM(D88:D93)</f>
        <v>11239</v>
      </c>
      <c r="E94" s="526">
        <f>SUM(E88:E93)</f>
        <v>11239</v>
      </c>
      <c r="F94" s="526">
        <f>SUM(F88:F93)</f>
        <v>3528</v>
      </c>
      <c r="G94" s="606">
        <f>SUM(F94/E94)</f>
        <v>0.31390693122163893</v>
      </c>
      <c r="H94" s="626"/>
      <c r="I94" s="498"/>
      <c r="J94" s="498"/>
    </row>
    <row r="95" spans="1:10" ht="12" customHeight="1">
      <c r="A95" s="506">
        <v>3124</v>
      </c>
      <c r="B95" s="279" t="s">
        <v>201</v>
      </c>
      <c r="C95" s="514"/>
      <c r="D95" s="514"/>
      <c r="E95" s="514"/>
      <c r="F95" s="514"/>
      <c r="G95" s="583"/>
      <c r="H95" s="512" t="s">
        <v>260</v>
      </c>
      <c r="I95" s="498"/>
      <c r="J95" s="498"/>
    </row>
    <row r="96" spans="1:10" ht="12" customHeight="1">
      <c r="A96" s="415"/>
      <c r="B96" s="518" t="s">
        <v>188</v>
      </c>
      <c r="C96" s="422"/>
      <c r="D96" s="422"/>
      <c r="E96" s="422"/>
      <c r="F96" s="422"/>
      <c r="G96" s="583"/>
      <c r="H96" s="622"/>
      <c r="I96" s="498"/>
      <c r="J96" s="498"/>
    </row>
    <row r="97" spans="1:10" ht="12" customHeight="1">
      <c r="A97" s="415"/>
      <c r="B97" s="221" t="s">
        <v>464</v>
      </c>
      <c r="C97" s="422"/>
      <c r="D97" s="422"/>
      <c r="E97" s="422"/>
      <c r="F97" s="422"/>
      <c r="G97" s="583"/>
      <c r="H97" s="622"/>
      <c r="I97" s="498"/>
      <c r="J97" s="498"/>
    </row>
    <row r="98" spans="1:10" ht="12" customHeight="1">
      <c r="A98" s="415"/>
      <c r="B98" s="520" t="s">
        <v>446</v>
      </c>
      <c r="C98" s="422">
        <v>30000</v>
      </c>
      <c r="D98" s="422">
        <v>31922</v>
      </c>
      <c r="E98" s="422">
        <v>31922</v>
      </c>
      <c r="F98" s="422">
        <v>3625</v>
      </c>
      <c r="G98" s="597">
        <f>SUM(F98/E98)</f>
        <v>0.11355804774136959</v>
      </c>
      <c r="H98" s="622"/>
      <c r="I98" s="498"/>
      <c r="J98" s="498"/>
    </row>
    <row r="99" spans="1:10" ht="12" customHeight="1">
      <c r="A99" s="415"/>
      <c r="B99" s="423" t="s">
        <v>456</v>
      </c>
      <c r="C99" s="422"/>
      <c r="D99" s="422"/>
      <c r="E99" s="422"/>
      <c r="F99" s="422"/>
      <c r="G99" s="583"/>
      <c r="H99" s="622"/>
      <c r="I99" s="498"/>
      <c r="J99" s="498"/>
    </row>
    <row r="100" spans="1:10" ht="12" customHeight="1">
      <c r="A100" s="415"/>
      <c r="B100" s="423" t="s">
        <v>456</v>
      </c>
      <c r="C100" s="422"/>
      <c r="D100" s="422"/>
      <c r="E100" s="422"/>
      <c r="F100" s="422"/>
      <c r="G100" s="583"/>
      <c r="H100" s="622"/>
      <c r="I100" s="498"/>
      <c r="J100" s="498"/>
    </row>
    <row r="101" spans="1:10" ht="12" customHeight="1" thickBot="1">
      <c r="A101" s="415"/>
      <c r="B101" s="599" t="s">
        <v>146</v>
      </c>
      <c r="C101" s="523"/>
      <c r="D101" s="523"/>
      <c r="E101" s="523"/>
      <c r="F101" s="523"/>
      <c r="G101" s="601"/>
      <c r="H101" s="622"/>
      <c r="I101" s="498"/>
      <c r="J101" s="498"/>
    </row>
    <row r="102" spans="1:10" ht="12" customHeight="1" thickBot="1">
      <c r="A102" s="508"/>
      <c r="B102" s="604" t="s">
        <v>229</v>
      </c>
      <c r="C102" s="526">
        <f>SUM(C96:C101)</f>
        <v>30000</v>
      </c>
      <c r="D102" s="526">
        <f>SUM(D96:D101)</f>
        <v>31922</v>
      </c>
      <c r="E102" s="526">
        <f>SUM(E96:E101)</f>
        <v>31922</v>
      </c>
      <c r="F102" s="526">
        <f>SUM(F96:F101)</f>
        <v>3625</v>
      </c>
      <c r="G102" s="606">
        <f>SUM(F102/E102)</f>
        <v>0.11355804774136959</v>
      </c>
      <c r="H102" s="626"/>
      <c r="I102" s="498"/>
      <c r="J102" s="498"/>
    </row>
    <row r="103" spans="1:10" ht="12" customHeight="1">
      <c r="A103" s="506">
        <v>3125</v>
      </c>
      <c r="B103" s="279" t="s">
        <v>55</v>
      </c>
      <c r="C103" s="514"/>
      <c r="D103" s="514"/>
      <c r="E103" s="514"/>
      <c r="F103" s="514"/>
      <c r="G103" s="583"/>
      <c r="H103" s="512"/>
      <c r="I103" s="498"/>
      <c r="J103" s="498"/>
    </row>
    <row r="104" spans="1:10" ht="12" customHeight="1">
      <c r="A104" s="415"/>
      <c r="B104" s="518" t="s">
        <v>188</v>
      </c>
      <c r="C104" s="422"/>
      <c r="D104" s="422"/>
      <c r="E104" s="422"/>
      <c r="F104" s="422"/>
      <c r="G104" s="583"/>
      <c r="H104" s="622"/>
      <c r="I104" s="498"/>
      <c r="J104" s="498"/>
    </row>
    <row r="105" spans="1:10" ht="12" customHeight="1">
      <c r="A105" s="415"/>
      <c r="B105" s="221" t="s">
        <v>464</v>
      </c>
      <c r="C105" s="422"/>
      <c r="D105" s="422"/>
      <c r="E105" s="422"/>
      <c r="F105" s="422"/>
      <c r="G105" s="583"/>
      <c r="H105" s="622"/>
      <c r="I105" s="498"/>
      <c r="J105" s="498"/>
    </row>
    <row r="106" spans="1:10" ht="12" customHeight="1">
      <c r="A106" s="415"/>
      <c r="B106" s="520" t="s">
        <v>446</v>
      </c>
      <c r="C106" s="422">
        <v>4000</v>
      </c>
      <c r="D106" s="422">
        <v>4000</v>
      </c>
      <c r="E106" s="422">
        <v>4000</v>
      </c>
      <c r="F106" s="422"/>
      <c r="G106" s="583">
        <f>SUM(F106/E106)</f>
        <v>0</v>
      </c>
      <c r="H106" s="622"/>
      <c r="I106" s="498"/>
      <c r="J106" s="498"/>
    </row>
    <row r="107" spans="1:10" ht="12" customHeight="1">
      <c r="A107" s="415"/>
      <c r="B107" s="423" t="s">
        <v>195</v>
      </c>
      <c r="C107" s="422"/>
      <c r="D107" s="422"/>
      <c r="E107" s="422"/>
      <c r="F107" s="422"/>
      <c r="G107" s="583"/>
      <c r="H107" s="622"/>
      <c r="I107" s="498"/>
      <c r="J107" s="498"/>
    </row>
    <row r="108" spans="1:10" ht="12" customHeight="1">
      <c r="A108" s="415"/>
      <c r="B108" s="423" t="s">
        <v>456</v>
      </c>
      <c r="C108" s="422"/>
      <c r="D108" s="422"/>
      <c r="E108" s="422"/>
      <c r="F108" s="422"/>
      <c r="G108" s="583"/>
      <c r="H108" s="622"/>
      <c r="I108" s="498"/>
      <c r="J108" s="498"/>
    </row>
    <row r="109" spans="1:10" ht="12" customHeight="1" thickBot="1">
      <c r="A109" s="415"/>
      <c r="B109" s="599" t="s">
        <v>146</v>
      </c>
      <c r="C109" s="523"/>
      <c r="D109" s="523"/>
      <c r="E109" s="523"/>
      <c r="F109" s="523"/>
      <c r="G109" s="601"/>
      <c r="H109" s="622"/>
      <c r="I109" s="498"/>
      <c r="J109" s="498"/>
    </row>
    <row r="110" spans="1:10" ht="12" customHeight="1" thickBot="1">
      <c r="A110" s="508"/>
      <c r="B110" s="604" t="s">
        <v>229</v>
      </c>
      <c r="C110" s="526">
        <f>SUM(C104:C109)</f>
        <v>4000</v>
      </c>
      <c r="D110" s="526">
        <f>SUM(D104:D109)</f>
        <v>4000</v>
      </c>
      <c r="E110" s="526">
        <f>SUM(E104:E109)</f>
        <v>4000</v>
      </c>
      <c r="F110" s="526">
        <f>SUM(F104:F109)</f>
        <v>0</v>
      </c>
      <c r="G110" s="606">
        <f>SUM(F110/E110)</f>
        <v>0</v>
      </c>
      <c r="H110" s="626"/>
      <c r="I110" s="498"/>
      <c r="J110" s="498"/>
    </row>
    <row r="111" spans="1:10" ht="12" customHeight="1" thickBot="1">
      <c r="A111" s="636">
        <v>3140</v>
      </c>
      <c r="B111" s="642" t="s">
        <v>203</v>
      </c>
      <c r="C111" s="526">
        <f>SUM(C119+C127+C135+C143+C151)</f>
        <v>44500</v>
      </c>
      <c r="D111" s="526">
        <f>SUM(D119+D127+D135+D143+D151)</f>
        <v>52085</v>
      </c>
      <c r="E111" s="526">
        <f>SUM(E119+E127+E135+E143+E151)</f>
        <v>52085</v>
      </c>
      <c r="F111" s="526">
        <f>SUM(F119+F127+F135+F143+F151)</f>
        <v>15736</v>
      </c>
      <c r="G111" s="606">
        <f>SUM(F111/E111)</f>
        <v>0.3021215321109724</v>
      </c>
      <c r="H111" s="626"/>
      <c r="I111" s="498"/>
      <c r="J111" s="498"/>
    </row>
    <row r="112" spans="1:10" ht="12" customHeight="1">
      <c r="A112" s="506">
        <v>3141</v>
      </c>
      <c r="B112" s="279" t="s">
        <v>227</v>
      </c>
      <c r="C112" s="514"/>
      <c r="D112" s="514"/>
      <c r="E112" s="514"/>
      <c r="F112" s="514"/>
      <c r="G112" s="583"/>
      <c r="H112" s="622"/>
      <c r="I112" s="498"/>
      <c r="J112" s="498"/>
    </row>
    <row r="113" spans="1:10" ht="12" customHeight="1">
      <c r="A113" s="415"/>
      <c r="B113" s="518" t="s">
        <v>188</v>
      </c>
      <c r="C113" s="422"/>
      <c r="D113" s="422"/>
      <c r="E113" s="422"/>
      <c r="F113" s="422"/>
      <c r="G113" s="583"/>
      <c r="H113" s="622"/>
      <c r="I113" s="498"/>
      <c r="J113" s="498"/>
    </row>
    <row r="114" spans="1:10" ht="12" customHeight="1">
      <c r="A114" s="415"/>
      <c r="B114" s="221" t="s">
        <v>464</v>
      </c>
      <c r="C114" s="422"/>
      <c r="D114" s="422"/>
      <c r="E114" s="422"/>
      <c r="F114" s="422"/>
      <c r="G114" s="583"/>
      <c r="H114" s="622"/>
      <c r="I114" s="498"/>
      <c r="J114" s="498"/>
    </row>
    <row r="115" spans="1:10" ht="12" customHeight="1">
      <c r="A115" s="415"/>
      <c r="B115" s="520" t="s">
        <v>446</v>
      </c>
      <c r="C115" s="422"/>
      <c r="D115" s="422"/>
      <c r="E115" s="422"/>
      <c r="F115" s="422"/>
      <c r="G115" s="583"/>
      <c r="H115" s="622"/>
      <c r="I115" s="498"/>
      <c r="J115" s="498"/>
    </row>
    <row r="116" spans="1:10" ht="12" customHeight="1">
      <c r="A116" s="415"/>
      <c r="B116" s="423" t="s">
        <v>195</v>
      </c>
      <c r="C116" s="422"/>
      <c r="D116" s="422"/>
      <c r="E116" s="422"/>
      <c r="F116" s="422">
        <v>216</v>
      </c>
      <c r="G116" s="583"/>
      <c r="H116" s="622"/>
      <c r="I116" s="498"/>
      <c r="J116" s="498"/>
    </row>
    <row r="117" spans="1:10" ht="12" customHeight="1">
      <c r="A117" s="415"/>
      <c r="B117" s="423" t="s">
        <v>456</v>
      </c>
      <c r="C117" s="638">
        <v>20000</v>
      </c>
      <c r="D117" s="638">
        <v>20835</v>
      </c>
      <c r="E117" s="638">
        <v>20835</v>
      </c>
      <c r="F117" s="638">
        <v>835</v>
      </c>
      <c r="G117" s="597">
        <f>SUM(F117/E117)</f>
        <v>0.04007679385649148</v>
      </c>
      <c r="H117" s="622"/>
      <c r="I117" s="498"/>
      <c r="J117" s="498"/>
    </row>
    <row r="118" spans="1:10" ht="12" customHeight="1" thickBot="1">
      <c r="A118" s="415"/>
      <c r="B118" s="599" t="s">
        <v>146</v>
      </c>
      <c r="C118" s="523"/>
      <c r="D118" s="523"/>
      <c r="E118" s="523"/>
      <c r="F118" s="523"/>
      <c r="G118" s="601"/>
      <c r="H118" s="643"/>
      <c r="I118" s="498"/>
      <c r="J118" s="498"/>
    </row>
    <row r="119" spans="1:10" ht="12" customHeight="1" thickBot="1">
      <c r="A119" s="508"/>
      <c r="B119" s="604" t="s">
        <v>229</v>
      </c>
      <c r="C119" s="526">
        <f>SUM(C113:C118)</f>
        <v>20000</v>
      </c>
      <c r="D119" s="526">
        <f>SUM(D113:D118)</f>
        <v>20835</v>
      </c>
      <c r="E119" s="526">
        <f>SUM(E113:E118)</f>
        <v>20835</v>
      </c>
      <c r="F119" s="526">
        <f>SUM(F113:F118)</f>
        <v>1051</v>
      </c>
      <c r="G119" s="606">
        <f>SUM(F119/E119)</f>
        <v>0.05044396448284137</v>
      </c>
      <c r="H119" s="626"/>
      <c r="I119" s="498"/>
      <c r="J119" s="498"/>
    </row>
    <row r="120" spans="1:10" ht="12" customHeight="1">
      <c r="A120" s="506">
        <v>3142</v>
      </c>
      <c r="B120" s="532" t="s">
        <v>40</v>
      </c>
      <c r="C120" s="514"/>
      <c r="D120" s="514"/>
      <c r="E120" s="514"/>
      <c r="F120" s="514"/>
      <c r="G120" s="583"/>
      <c r="H120" s="621"/>
      <c r="I120" s="498"/>
      <c r="J120" s="498"/>
    </row>
    <row r="121" spans="1:10" ht="12" customHeight="1">
      <c r="A121" s="506"/>
      <c r="B121" s="518" t="s">
        <v>188</v>
      </c>
      <c r="C121" s="422">
        <v>2000</v>
      </c>
      <c r="D121" s="422">
        <v>2000</v>
      </c>
      <c r="E121" s="422">
        <v>2000</v>
      </c>
      <c r="F121" s="422">
        <v>893</v>
      </c>
      <c r="G121" s="597">
        <f>SUM(F121/E121)</f>
        <v>0.4465</v>
      </c>
      <c r="H121" s="584"/>
      <c r="I121" s="498"/>
      <c r="J121" s="498"/>
    </row>
    <row r="122" spans="1:10" ht="12" customHeight="1">
      <c r="A122" s="506"/>
      <c r="B122" s="221" t="s">
        <v>464</v>
      </c>
      <c r="C122" s="422">
        <v>750</v>
      </c>
      <c r="D122" s="422">
        <v>750</v>
      </c>
      <c r="E122" s="422">
        <v>750</v>
      </c>
      <c r="F122" s="422">
        <v>92</v>
      </c>
      <c r="G122" s="597">
        <f>SUM(F122/E122)</f>
        <v>0.12266666666666666</v>
      </c>
      <c r="H122" s="639"/>
      <c r="I122" s="498"/>
      <c r="J122" s="498"/>
    </row>
    <row r="123" spans="1:10" ht="12" customHeight="1">
      <c r="A123" s="506"/>
      <c r="B123" s="520" t="s">
        <v>446</v>
      </c>
      <c r="C123" s="638">
        <v>6250</v>
      </c>
      <c r="D123" s="638">
        <v>6523</v>
      </c>
      <c r="E123" s="638">
        <v>6523</v>
      </c>
      <c r="F123" s="638">
        <v>2356</v>
      </c>
      <c r="G123" s="597">
        <f>SUM(F123/E123)</f>
        <v>0.361183504522459</v>
      </c>
      <c r="H123" s="622"/>
      <c r="I123" s="498"/>
      <c r="J123" s="498"/>
    </row>
    <row r="124" spans="1:10" ht="12" customHeight="1">
      <c r="A124" s="506"/>
      <c r="B124" s="423" t="s">
        <v>195</v>
      </c>
      <c r="C124" s="638"/>
      <c r="D124" s="638"/>
      <c r="E124" s="638"/>
      <c r="F124" s="638"/>
      <c r="G124" s="597"/>
      <c r="H124" s="622"/>
      <c r="I124" s="498"/>
      <c r="J124" s="498"/>
    </row>
    <row r="125" spans="1:10" ht="12" customHeight="1">
      <c r="A125" s="506"/>
      <c r="B125" s="423" t="s">
        <v>456</v>
      </c>
      <c r="C125" s="638"/>
      <c r="D125" s="638">
        <v>5136</v>
      </c>
      <c r="E125" s="638">
        <v>5136</v>
      </c>
      <c r="F125" s="638">
        <v>800</v>
      </c>
      <c r="G125" s="597">
        <f>SUM(F125/E125)</f>
        <v>0.1557632398753894</v>
      </c>
      <c r="H125" s="639"/>
      <c r="I125" s="498"/>
      <c r="J125" s="498"/>
    </row>
    <row r="126" spans="1:10" ht="12" customHeight="1" thickBot="1">
      <c r="A126" s="506"/>
      <c r="B126" s="599" t="s">
        <v>433</v>
      </c>
      <c r="C126" s="640"/>
      <c r="D126" s="640"/>
      <c r="E126" s="640"/>
      <c r="F126" s="539">
        <v>4000</v>
      </c>
      <c r="G126" s="601"/>
      <c r="H126" s="643"/>
      <c r="I126" s="498"/>
      <c r="J126" s="498"/>
    </row>
    <row r="127" spans="1:10" ht="12" customHeight="1" thickBot="1">
      <c r="A127" s="508"/>
      <c r="B127" s="604" t="s">
        <v>229</v>
      </c>
      <c r="C127" s="526">
        <f>SUM(C121:C126)</f>
        <v>9000</v>
      </c>
      <c r="D127" s="526">
        <f>SUM(D121:D126)</f>
        <v>14409</v>
      </c>
      <c r="E127" s="526">
        <f>SUM(E121:E126)</f>
        <v>14409</v>
      </c>
      <c r="F127" s="526">
        <f>SUM(F121:F126)</f>
        <v>8141</v>
      </c>
      <c r="G127" s="606">
        <f>SUM(F127/E127)</f>
        <v>0.564994100909154</v>
      </c>
      <c r="H127" s="626"/>
      <c r="I127" s="498"/>
      <c r="J127" s="498"/>
    </row>
    <row r="128" spans="1:10" ht="12" customHeight="1">
      <c r="A128" s="527">
        <v>3143</v>
      </c>
      <c r="B128" s="279" t="s">
        <v>57</v>
      </c>
      <c r="C128" s="514"/>
      <c r="D128" s="514"/>
      <c r="E128" s="514"/>
      <c r="F128" s="514"/>
      <c r="G128" s="583"/>
      <c r="H128" s="580" t="s">
        <v>290</v>
      </c>
      <c r="I128" s="498"/>
      <c r="J128" s="498"/>
    </row>
    <row r="129" spans="1:10" ht="12" customHeight="1">
      <c r="A129" s="415"/>
      <c r="B129" s="518" t="s">
        <v>188</v>
      </c>
      <c r="C129" s="422"/>
      <c r="D129" s="422"/>
      <c r="E129" s="422"/>
      <c r="F129" s="422">
        <v>74</v>
      </c>
      <c r="G129" s="583"/>
      <c r="H129" s="622"/>
      <c r="I129" s="498"/>
      <c r="J129" s="498"/>
    </row>
    <row r="130" spans="1:10" ht="12" customHeight="1">
      <c r="A130" s="415"/>
      <c r="B130" s="221" t="s">
        <v>464</v>
      </c>
      <c r="C130" s="422"/>
      <c r="D130" s="422"/>
      <c r="E130" s="422"/>
      <c r="F130" s="422">
        <v>31</v>
      </c>
      <c r="G130" s="583"/>
      <c r="H130" s="622"/>
      <c r="I130" s="498"/>
      <c r="J130" s="498"/>
    </row>
    <row r="131" spans="1:10" ht="12" customHeight="1">
      <c r="A131" s="415"/>
      <c r="B131" s="520" t="s">
        <v>446</v>
      </c>
      <c r="C131" s="638"/>
      <c r="D131" s="638"/>
      <c r="E131" s="638"/>
      <c r="F131" s="638"/>
      <c r="G131" s="583"/>
      <c r="H131" s="639"/>
      <c r="I131" s="498"/>
      <c r="J131" s="498"/>
    </row>
    <row r="132" spans="1:10" ht="12" customHeight="1">
      <c r="A132" s="415"/>
      <c r="B132" s="423" t="s">
        <v>195</v>
      </c>
      <c r="C132" s="638"/>
      <c r="D132" s="638"/>
      <c r="E132" s="638"/>
      <c r="F132" s="638"/>
      <c r="G132" s="583"/>
      <c r="H132" s="644"/>
      <c r="I132" s="498"/>
      <c r="J132" s="498"/>
    </row>
    <row r="133" spans="1:10" ht="12" customHeight="1">
      <c r="A133" s="415"/>
      <c r="B133" s="423" t="s">
        <v>456</v>
      </c>
      <c r="C133" s="422">
        <v>8000</v>
      </c>
      <c r="D133" s="422">
        <v>8000</v>
      </c>
      <c r="E133" s="422">
        <v>8000</v>
      </c>
      <c r="F133" s="422">
        <v>3399</v>
      </c>
      <c r="G133" s="597">
        <f>SUM(F133/E133)</f>
        <v>0.424875</v>
      </c>
      <c r="H133" s="622"/>
      <c r="I133" s="498"/>
      <c r="J133" s="498"/>
    </row>
    <row r="134" spans="1:10" ht="12" customHeight="1" thickBot="1">
      <c r="A134" s="415"/>
      <c r="B134" s="599" t="s">
        <v>146</v>
      </c>
      <c r="C134" s="422"/>
      <c r="D134" s="422"/>
      <c r="E134" s="422"/>
      <c r="F134" s="523"/>
      <c r="G134" s="601"/>
      <c r="H134" s="584"/>
      <c r="I134" s="498"/>
      <c r="J134" s="498"/>
    </row>
    <row r="135" spans="1:10" ht="12" customHeight="1" thickBot="1">
      <c r="A135" s="508"/>
      <c r="B135" s="604" t="s">
        <v>229</v>
      </c>
      <c r="C135" s="526">
        <f>SUM(C129:C134)</f>
        <v>8000</v>
      </c>
      <c r="D135" s="526">
        <f>SUM(D129:D134)</f>
        <v>8000</v>
      </c>
      <c r="E135" s="526">
        <f>SUM(E129:E134)</f>
        <v>8000</v>
      </c>
      <c r="F135" s="526">
        <f>SUM(F129:F134)</f>
        <v>3504</v>
      </c>
      <c r="G135" s="606">
        <f>SUM(F135/E135)</f>
        <v>0.438</v>
      </c>
      <c r="H135" s="626"/>
      <c r="I135" s="498"/>
      <c r="J135" s="498"/>
    </row>
    <row r="136" spans="1:10" ht="12" customHeight="1">
      <c r="A136" s="506">
        <v>3144</v>
      </c>
      <c r="B136" s="279" t="s">
        <v>228</v>
      </c>
      <c r="C136" s="514"/>
      <c r="D136" s="514"/>
      <c r="E136" s="514"/>
      <c r="F136" s="514"/>
      <c r="G136" s="583"/>
      <c r="H136" s="622"/>
      <c r="I136" s="498"/>
      <c r="J136" s="498"/>
    </row>
    <row r="137" spans="1:10" ht="12" customHeight="1">
      <c r="A137" s="415"/>
      <c r="B137" s="518" t="s">
        <v>188</v>
      </c>
      <c r="C137" s="422"/>
      <c r="D137" s="422"/>
      <c r="E137" s="422"/>
      <c r="F137" s="422"/>
      <c r="G137" s="583"/>
      <c r="H137" s="622"/>
      <c r="I137" s="498"/>
      <c r="J137" s="498"/>
    </row>
    <row r="138" spans="1:10" ht="12" customHeight="1">
      <c r="A138" s="415"/>
      <c r="B138" s="221" t="s">
        <v>464</v>
      </c>
      <c r="C138" s="422"/>
      <c r="D138" s="422"/>
      <c r="E138" s="422"/>
      <c r="F138" s="422"/>
      <c r="G138" s="583"/>
      <c r="H138" s="639"/>
      <c r="I138" s="498"/>
      <c r="J138" s="498"/>
    </row>
    <row r="139" spans="1:10" ht="12" customHeight="1">
      <c r="A139" s="415"/>
      <c r="B139" s="520" t="s">
        <v>446</v>
      </c>
      <c r="C139" s="422">
        <v>15</v>
      </c>
      <c r="D139" s="422">
        <v>15</v>
      </c>
      <c r="E139" s="422">
        <v>15</v>
      </c>
      <c r="F139" s="422">
        <v>2</v>
      </c>
      <c r="G139" s="597">
        <f aca="true" t="shared" si="0" ref="G139:G197">SUM(F139/E139)</f>
        <v>0.13333333333333333</v>
      </c>
      <c r="H139" s="639"/>
      <c r="I139" s="498"/>
      <c r="J139" s="498"/>
    </row>
    <row r="140" spans="1:10" ht="12" customHeight="1">
      <c r="A140" s="415"/>
      <c r="B140" s="423" t="s">
        <v>195</v>
      </c>
      <c r="C140" s="422">
        <v>3485</v>
      </c>
      <c r="D140" s="422">
        <v>3485</v>
      </c>
      <c r="E140" s="422">
        <v>3485</v>
      </c>
      <c r="F140" s="422">
        <v>1010</v>
      </c>
      <c r="G140" s="597">
        <f t="shared" si="0"/>
        <v>0.2898134863701578</v>
      </c>
      <c r="H140" s="644"/>
      <c r="I140" s="498"/>
      <c r="J140" s="498"/>
    </row>
    <row r="141" spans="1:10" ht="12" customHeight="1">
      <c r="A141" s="415"/>
      <c r="B141" s="423" t="s">
        <v>456</v>
      </c>
      <c r="C141" s="422"/>
      <c r="D141" s="422"/>
      <c r="E141" s="422"/>
      <c r="F141" s="422"/>
      <c r="G141" s="583"/>
      <c r="H141" s="622"/>
      <c r="I141" s="498"/>
      <c r="J141" s="498"/>
    </row>
    <row r="142" spans="1:10" ht="12" customHeight="1" thickBot="1">
      <c r="A142" s="415"/>
      <c r="B142" s="599" t="s">
        <v>146</v>
      </c>
      <c r="C142" s="523"/>
      <c r="D142" s="523"/>
      <c r="E142" s="523"/>
      <c r="F142" s="523"/>
      <c r="G142" s="601"/>
      <c r="H142" s="643"/>
      <c r="I142" s="498"/>
      <c r="J142" s="498"/>
    </row>
    <row r="143" spans="1:10" ht="12" customHeight="1" thickBot="1">
      <c r="A143" s="508"/>
      <c r="B143" s="604" t="s">
        <v>229</v>
      </c>
      <c r="C143" s="526">
        <f>SUM(C137:C142)</f>
        <v>3500</v>
      </c>
      <c r="D143" s="526">
        <f>SUM(D137:D142)</f>
        <v>3500</v>
      </c>
      <c r="E143" s="526">
        <f>SUM(E137:E142)</f>
        <v>3500</v>
      </c>
      <c r="F143" s="526">
        <f>SUM(F137:F142)</f>
        <v>1012</v>
      </c>
      <c r="G143" s="606">
        <f t="shared" si="0"/>
        <v>0.28914285714285715</v>
      </c>
      <c r="H143" s="626"/>
      <c r="I143" s="498"/>
      <c r="J143" s="498"/>
    </row>
    <row r="144" spans="1:10" ht="12" customHeight="1">
      <c r="A144" s="620">
        <v>3145</v>
      </c>
      <c r="B144" s="587" t="s">
        <v>68</v>
      </c>
      <c r="C144" s="588"/>
      <c r="D144" s="588"/>
      <c r="E144" s="588"/>
      <c r="F144" s="588"/>
      <c r="G144" s="583"/>
      <c r="H144" s="645"/>
      <c r="I144" s="498"/>
      <c r="J144" s="498"/>
    </row>
    <row r="145" spans="1:10" ht="12" customHeight="1">
      <c r="A145" s="614"/>
      <c r="B145" s="591" t="s">
        <v>188</v>
      </c>
      <c r="C145" s="613">
        <v>300</v>
      </c>
      <c r="D145" s="613">
        <v>300</v>
      </c>
      <c r="E145" s="613">
        <v>300</v>
      </c>
      <c r="F145" s="613">
        <v>98</v>
      </c>
      <c r="G145" s="597">
        <f t="shared" si="0"/>
        <v>0.32666666666666666</v>
      </c>
      <c r="H145" s="645"/>
      <c r="I145" s="498"/>
      <c r="J145" s="498"/>
    </row>
    <row r="146" spans="1:10" ht="12" customHeight="1">
      <c r="A146" s="614"/>
      <c r="B146" s="594" t="s">
        <v>464</v>
      </c>
      <c r="C146" s="613"/>
      <c r="D146" s="613">
        <v>14</v>
      </c>
      <c r="E146" s="613">
        <v>14</v>
      </c>
      <c r="F146" s="613">
        <v>65</v>
      </c>
      <c r="G146" s="597">
        <f t="shared" si="0"/>
        <v>4.642857142857143</v>
      </c>
      <c r="H146" s="645"/>
      <c r="I146" s="498"/>
      <c r="J146" s="498"/>
    </row>
    <row r="147" spans="1:10" ht="12" customHeight="1">
      <c r="A147" s="614"/>
      <c r="B147" s="595" t="s">
        <v>446</v>
      </c>
      <c r="C147" s="613">
        <v>3700</v>
      </c>
      <c r="D147" s="613">
        <v>5027</v>
      </c>
      <c r="E147" s="613">
        <v>5027</v>
      </c>
      <c r="F147" s="613">
        <v>1865</v>
      </c>
      <c r="G147" s="597">
        <f t="shared" si="0"/>
        <v>0.3709966182613885</v>
      </c>
      <c r="H147" s="646"/>
      <c r="I147" s="498"/>
      <c r="J147" s="498"/>
    </row>
    <row r="148" spans="1:10" ht="12" customHeight="1">
      <c r="A148" s="614"/>
      <c r="B148" s="598" t="s">
        <v>195</v>
      </c>
      <c r="C148" s="613"/>
      <c r="D148" s="613"/>
      <c r="E148" s="613"/>
      <c r="F148" s="613"/>
      <c r="G148" s="583"/>
      <c r="H148" s="646"/>
      <c r="I148" s="498"/>
      <c r="J148" s="498"/>
    </row>
    <row r="149" spans="1:10" ht="12" customHeight="1">
      <c r="A149" s="614"/>
      <c r="B149" s="598" t="s">
        <v>456</v>
      </c>
      <c r="C149" s="613"/>
      <c r="D149" s="613"/>
      <c r="E149" s="613"/>
      <c r="F149" s="613"/>
      <c r="G149" s="583"/>
      <c r="H149" s="645"/>
      <c r="I149" s="498"/>
      <c r="J149" s="498"/>
    </row>
    <row r="150" spans="1:10" ht="12" customHeight="1" thickBot="1">
      <c r="A150" s="614"/>
      <c r="B150" s="599" t="s">
        <v>146</v>
      </c>
      <c r="C150" s="615"/>
      <c r="D150" s="615"/>
      <c r="E150" s="615"/>
      <c r="F150" s="615"/>
      <c r="G150" s="601"/>
      <c r="H150" s="647"/>
      <c r="I150" s="498"/>
      <c r="J150" s="498"/>
    </row>
    <row r="151" spans="1:10" ht="12" customHeight="1" thickBot="1">
      <c r="A151" s="617"/>
      <c r="B151" s="604" t="s">
        <v>229</v>
      </c>
      <c r="C151" s="618">
        <f>SUM(C145:C150)</f>
        <v>4000</v>
      </c>
      <c r="D151" s="618">
        <f>SUM(D145:D150)</f>
        <v>5341</v>
      </c>
      <c r="E151" s="618">
        <f>SUM(E145:E150)</f>
        <v>5341</v>
      </c>
      <c r="F151" s="618">
        <f>SUM(F145:F150)</f>
        <v>2028</v>
      </c>
      <c r="G151" s="606">
        <f t="shared" si="0"/>
        <v>0.37970417524808087</v>
      </c>
      <c r="H151" s="648"/>
      <c r="I151" s="498"/>
      <c r="J151" s="498"/>
    </row>
    <row r="152" spans="1:10" ht="12.75" thickBot="1">
      <c r="A152" s="636"/>
      <c r="B152" s="649" t="s">
        <v>84</v>
      </c>
      <c r="C152" s="526">
        <f>SUM(C176+C185+C202+C210+C218+C251+C226+C234+C259+C168+C267+C275+C242+C160+C193+C283)</f>
        <v>2238560</v>
      </c>
      <c r="D152" s="526">
        <f>SUM(D176+D185+D202+D210+D218+D251+D226+D234+D259+D168+D267+D275+D242+D160+D193+D283)</f>
        <v>2435115</v>
      </c>
      <c r="E152" s="526">
        <f>SUM(E176+E185+E202+E210+E218+E251+E226+E234+E259+E168+E267+E275+E242+E160+E193+E283)</f>
        <v>2435115</v>
      </c>
      <c r="F152" s="526">
        <f>SUM(F176+F185+F202+F210+F218+F251+F226+F234+F259+F168+F267+F275+F242+F160+F193+F283)</f>
        <v>1650157</v>
      </c>
      <c r="G152" s="606">
        <f t="shared" si="0"/>
        <v>0.6776505421715197</v>
      </c>
      <c r="H152" s="626"/>
      <c r="I152" s="498"/>
      <c r="J152" s="498"/>
    </row>
    <row r="153" spans="1:10" ht="12">
      <c r="A153" s="506">
        <v>3200</v>
      </c>
      <c r="B153" s="650" t="s">
        <v>190</v>
      </c>
      <c r="C153" s="528"/>
      <c r="D153" s="528"/>
      <c r="E153" s="528"/>
      <c r="F153" s="514"/>
      <c r="G153" s="583"/>
      <c r="H153" s="580"/>
      <c r="I153" s="498"/>
      <c r="J153" s="498"/>
    </row>
    <row r="154" spans="1:10" ht="12">
      <c r="A154" s="517"/>
      <c r="B154" s="518" t="s">
        <v>188</v>
      </c>
      <c r="C154" s="422">
        <v>41926</v>
      </c>
      <c r="D154" s="422">
        <v>41926</v>
      </c>
      <c r="E154" s="422">
        <v>41926</v>
      </c>
      <c r="F154" s="422">
        <v>28199</v>
      </c>
      <c r="G154" s="597">
        <f t="shared" si="0"/>
        <v>0.67258980107809</v>
      </c>
      <c r="H154" s="87"/>
      <c r="I154" s="498"/>
      <c r="J154" s="498"/>
    </row>
    <row r="155" spans="1:10" ht="12">
      <c r="A155" s="517"/>
      <c r="B155" s="221" t="s">
        <v>464</v>
      </c>
      <c r="C155" s="422">
        <v>11341</v>
      </c>
      <c r="D155" s="422">
        <v>11341</v>
      </c>
      <c r="E155" s="422">
        <v>11341</v>
      </c>
      <c r="F155" s="422">
        <v>6169</v>
      </c>
      <c r="G155" s="597">
        <f t="shared" si="0"/>
        <v>0.5439555594744732</v>
      </c>
      <c r="H155" s="639"/>
      <c r="I155" s="498"/>
      <c r="J155" s="498"/>
    </row>
    <row r="156" spans="1:10" ht="12">
      <c r="A156" s="415"/>
      <c r="B156" s="595" t="s">
        <v>446</v>
      </c>
      <c r="C156" s="422">
        <v>1720</v>
      </c>
      <c r="D156" s="422">
        <v>1720</v>
      </c>
      <c r="E156" s="422">
        <v>1720</v>
      </c>
      <c r="F156" s="422">
        <v>1719</v>
      </c>
      <c r="G156" s="597">
        <f t="shared" si="0"/>
        <v>0.9994186046511628</v>
      </c>
      <c r="H156" s="584"/>
      <c r="I156" s="498"/>
      <c r="J156" s="498"/>
    </row>
    <row r="157" spans="1:10" ht="12">
      <c r="A157" s="415"/>
      <c r="B157" s="598" t="s">
        <v>195</v>
      </c>
      <c r="C157" s="422"/>
      <c r="D157" s="422"/>
      <c r="E157" s="422"/>
      <c r="F157" s="422"/>
      <c r="G157" s="583"/>
      <c r="H157" s="584"/>
      <c r="I157" s="498"/>
      <c r="J157" s="498"/>
    </row>
    <row r="158" spans="1:10" ht="12">
      <c r="A158" s="517"/>
      <c r="B158" s="423" t="s">
        <v>456</v>
      </c>
      <c r="C158" s="422"/>
      <c r="D158" s="422"/>
      <c r="E158" s="422"/>
      <c r="F158" s="422"/>
      <c r="G158" s="583"/>
      <c r="H158" s="87"/>
      <c r="I158" s="498"/>
      <c r="J158" s="498"/>
    </row>
    <row r="159" spans="1:10" ht="12.75" thickBot="1">
      <c r="A159" s="415"/>
      <c r="B159" s="599" t="s">
        <v>146</v>
      </c>
      <c r="C159" s="651"/>
      <c r="D159" s="651"/>
      <c r="E159" s="651"/>
      <c r="F159" s="651"/>
      <c r="G159" s="601"/>
      <c r="H159" s="624"/>
      <c r="I159" s="498"/>
      <c r="J159" s="498"/>
    </row>
    <row r="160" spans="1:10" ht="12.75" thickBot="1">
      <c r="A160" s="508"/>
      <c r="B160" s="604" t="s">
        <v>229</v>
      </c>
      <c r="C160" s="526">
        <f>SUM(C154:C159)</f>
        <v>54987</v>
      </c>
      <c r="D160" s="526">
        <f>SUM(D154:D159)</f>
        <v>54987</v>
      </c>
      <c r="E160" s="526">
        <f>SUM(E154:E159)</f>
        <v>54987</v>
      </c>
      <c r="F160" s="526">
        <f>SUM(F154:F159)</f>
        <v>36087</v>
      </c>
      <c r="G160" s="606">
        <f t="shared" si="0"/>
        <v>0.6562823940204048</v>
      </c>
      <c r="H160" s="626"/>
      <c r="I160" s="498"/>
      <c r="J160" s="498"/>
    </row>
    <row r="161" spans="1:10" ht="12">
      <c r="A161" s="506">
        <v>3201</v>
      </c>
      <c r="B161" s="630" t="s">
        <v>551</v>
      </c>
      <c r="C161" s="514"/>
      <c r="D161" s="514"/>
      <c r="E161" s="514"/>
      <c r="F161" s="514"/>
      <c r="G161" s="583"/>
      <c r="H161" s="580"/>
      <c r="I161" s="498"/>
      <c r="J161" s="498"/>
    </row>
    <row r="162" spans="1:10" ht="12">
      <c r="A162" s="506"/>
      <c r="B162" s="520" t="s">
        <v>188</v>
      </c>
      <c r="C162" s="638">
        <v>9000</v>
      </c>
      <c r="D162" s="638">
        <v>9900</v>
      </c>
      <c r="E162" s="638">
        <v>8400</v>
      </c>
      <c r="F162" s="638">
        <v>5075</v>
      </c>
      <c r="G162" s="597">
        <f t="shared" si="0"/>
        <v>0.6041666666666666</v>
      </c>
      <c r="H162" s="584"/>
      <c r="I162" s="498"/>
      <c r="J162" s="498"/>
    </row>
    <row r="163" spans="1:10" ht="12">
      <c r="A163" s="506"/>
      <c r="B163" s="221" t="s">
        <v>464</v>
      </c>
      <c r="C163" s="638">
        <v>2100</v>
      </c>
      <c r="D163" s="638">
        <v>2343</v>
      </c>
      <c r="E163" s="638">
        <v>1743</v>
      </c>
      <c r="F163" s="638">
        <v>1220</v>
      </c>
      <c r="G163" s="597">
        <f t="shared" si="0"/>
        <v>0.699942627653471</v>
      </c>
      <c r="H163" s="639"/>
      <c r="I163" s="498"/>
      <c r="J163" s="498"/>
    </row>
    <row r="164" spans="1:10" ht="12">
      <c r="A164" s="506"/>
      <c r="B164" s="520" t="s">
        <v>446</v>
      </c>
      <c r="C164" s="638">
        <v>70100</v>
      </c>
      <c r="D164" s="638">
        <v>73976</v>
      </c>
      <c r="E164" s="638">
        <v>76076</v>
      </c>
      <c r="F164" s="638">
        <v>59529</v>
      </c>
      <c r="G164" s="597">
        <f t="shared" si="0"/>
        <v>0.7824938219675062</v>
      </c>
      <c r="H164" s="639"/>
      <c r="I164" s="498"/>
      <c r="J164" s="498"/>
    </row>
    <row r="165" spans="1:10" ht="12">
      <c r="A165" s="506"/>
      <c r="B165" s="652" t="s">
        <v>195</v>
      </c>
      <c r="C165" s="638">
        <v>300</v>
      </c>
      <c r="D165" s="638">
        <v>300</v>
      </c>
      <c r="E165" s="638">
        <v>300</v>
      </c>
      <c r="F165" s="638">
        <v>171</v>
      </c>
      <c r="G165" s="597">
        <f t="shared" si="0"/>
        <v>0.57</v>
      </c>
      <c r="H165" s="639"/>
      <c r="I165" s="498"/>
      <c r="J165" s="498"/>
    </row>
    <row r="166" spans="1:10" ht="12">
      <c r="A166" s="506"/>
      <c r="B166" s="652" t="s">
        <v>456</v>
      </c>
      <c r="C166" s="638"/>
      <c r="D166" s="638"/>
      <c r="E166" s="638"/>
      <c r="F166" s="638"/>
      <c r="G166" s="583"/>
      <c r="H166" s="584"/>
      <c r="I166" s="498"/>
      <c r="J166" s="498"/>
    </row>
    <row r="167" spans="1:10" ht="12.75" thickBot="1">
      <c r="A167" s="506"/>
      <c r="B167" s="599" t="s">
        <v>10</v>
      </c>
      <c r="C167" s="514"/>
      <c r="D167" s="514"/>
      <c r="E167" s="514"/>
      <c r="F167" s="707">
        <v>8</v>
      </c>
      <c r="G167" s="601"/>
      <c r="H167" s="584"/>
      <c r="I167" s="498"/>
      <c r="J167" s="498"/>
    </row>
    <row r="168" spans="1:10" ht="12.75" thickBot="1">
      <c r="A168" s="533"/>
      <c r="B168" s="604" t="s">
        <v>229</v>
      </c>
      <c r="C168" s="526">
        <f>SUM(C162:C167)</f>
        <v>81500</v>
      </c>
      <c r="D168" s="526">
        <f>SUM(D162:D167)</f>
        <v>86519</v>
      </c>
      <c r="E168" s="526">
        <f>SUM(E162:E167)</f>
        <v>86519</v>
      </c>
      <c r="F168" s="526">
        <f>SUM(F162:F167)</f>
        <v>66003</v>
      </c>
      <c r="G168" s="606">
        <f t="shared" si="0"/>
        <v>0.7628728949710468</v>
      </c>
      <c r="H168" s="626"/>
      <c r="I168" s="498"/>
      <c r="J168" s="498"/>
    </row>
    <row r="169" spans="1:10" ht="12">
      <c r="A169" s="88">
        <v>3202</v>
      </c>
      <c r="B169" s="532" t="s">
        <v>447</v>
      </c>
      <c r="C169" s="514"/>
      <c r="D169" s="514"/>
      <c r="E169" s="514"/>
      <c r="F169" s="514"/>
      <c r="G169" s="583"/>
      <c r="H169" s="579" t="s">
        <v>290</v>
      </c>
      <c r="I169" s="498"/>
      <c r="J169" s="498"/>
    </row>
    <row r="170" spans="1:10" ht="12">
      <c r="A170" s="88"/>
      <c r="B170" s="518" t="s">
        <v>188</v>
      </c>
      <c r="C170" s="638">
        <v>3000</v>
      </c>
      <c r="D170" s="638">
        <v>3000</v>
      </c>
      <c r="E170" s="638">
        <v>3000</v>
      </c>
      <c r="F170" s="638">
        <v>485</v>
      </c>
      <c r="G170" s="597">
        <f t="shared" si="0"/>
        <v>0.16166666666666665</v>
      </c>
      <c r="H170" s="584"/>
      <c r="I170" s="498"/>
      <c r="J170" s="498"/>
    </row>
    <row r="171" spans="1:10" ht="12">
      <c r="A171" s="88"/>
      <c r="B171" s="221" t="s">
        <v>464</v>
      </c>
      <c r="C171" s="638">
        <v>1000</v>
      </c>
      <c r="D171" s="638">
        <v>1000</v>
      </c>
      <c r="E171" s="638">
        <v>1000</v>
      </c>
      <c r="F171" s="638">
        <v>224</v>
      </c>
      <c r="G171" s="597">
        <f t="shared" si="0"/>
        <v>0.224</v>
      </c>
      <c r="H171" s="639"/>
      <c r="I171" s="498"/>
      <c r="J171" s="498"/>
    </row>
    <row r="172" spans="1:10" ht="12">
      <c r="A172" s="88"/>
      <c r="B172" s="520" t="s">
        <v>446</v>
      </c>
      <c r="C172" s="638">
        <v>9000</v>
      </c>
      <c r="D172" s="638">
        <v>10288</v>
      </c>
      <c r="E172" s="638">
        <v>10288</v>
      </c>
      <c r="F172" s="638">
        <v>3965</v>
      </c>
      <c r="G172" s="597">
        <f t="shared" si="0"/>
        <v>0.385400466562986</v>
      </c>
      <c r="H172" s="639"/>
      <c r="I172" s="498"/>
      <c r="J172" s="498"/>
    </row>
    <row r="173" spans="1:10" ht="12">
      <c r="A173" s="88"/>
      <c r="B173" s="423" t="s">
        <v>195</v>
      </c>
      <c r="C173" s="638"/>
      <c r="D173" s="638"/>
      <c r="E173" s="638"/>
      <c r="F173" s="638"/>
      <c r="G173" s="597"/>
      <c r="H173" s="639"/>
      <c r="I173" s="498"/>
      <c r="J173" s="498"/>
    </row>
    <row r="174" spans="1:10" ht="12">
      <c r="A174" s="88"/>
      <c r="B174" s="423" t="s">
        <v>456</v>
      </c>
      <c r="C174" s="514"/>
      <c r="D174" s="638">
        <v>172</v>
      </c>
      <c r="E174" s="638">
        <v>172</v>
      </c>
      <c r="F174" s="638">
        <v>1168</v>
      </c>
      <c r="G174" s="597">
        <f t="shared" si="0"/>
        <v>6.790697674418604</v>
      </c>
      <c r="H174" s="639"/>
      <c r="I174" s="498"/>
      <c r="J174" s="498"/>
    </row>
    <row r="175" spans="1:10" ht="12.75" thickBot="1">
      <c r="A175" s="88"/>
      <c r="B175" s="599" t="s">
        <v>433</v>
      </c>
      <c r="C175" s="640"/>
      <c r="D175" s="539">
        <v>2000</v>
      </c>
      <c r="E175" s="539">
        <v>2000</v>
      </c>
      <c r="F175" s="539"/>
      <c r="G175" s="601">
        <f t="shared" si="0"/>
        <v>0</v>
      </c>
      <c r="H175" s="624"/>
      <c r="I175" s="498"/>
      <c r="J175" s="498"/>
    </row>
    <row r="176" spans="1:10" ht="12.75" thickBot="1">
      <c r="A176" s="533"/>
      <c r="B176" s="604" t="s">
        <v>229</v>
      </c>
      <c r="C176" s="526">
        <f>SUM(C170:C175)</f>
        <v>13000</v>
      </c>
      <c r="D176" s="526">
        <f>SUM(D170:D175)</f>
        <v>16460</v>
      </c>
      <c r="E176" s="526">
        <f>SUM(E170:E175)</f>
        <v>16460</v>
      </c>
      <c r="F176" s="526">
        <f>SUM(F170:F175)</f>
        <v>5842</v>
      </c>
      <c r="G176" s="606">
        <f t="shared" si="0"/>
        <v>0.35492102065613607</v>
      </c>
      <c r="H176" s="626"/>
      <c r="I176" s="498"/>
      <c r="J176" s="498"/>
    </row>
    <row r="177" spans="1:10" ht="12">
      <c r="A177" s="88">
        <v>3203</v>
      </c>
      <c r="B177" s="633" t="s">
        <v>271</v>
      </c>
      <c r="C177" s="514"/>
      <c r="D177" s="514"/>
      <c r="E177" s="514"/>
      <c r="F177" s="514"/>
      <c r="G177" s="583"/>
      <c r="H177" s="621" t="s">
        <v>258</v>
      </c>
      <c r="I177" s="498"/>
      <c r="J177" s="498"/>
    </row>
    <row r="178" spans="1:10" ht="12" customHeight="1">
      <c r="A178" s="517"/>
      <c r="B178" s="518" t="s">
        <v>188</v>
      </c>
      <c r="C178" s="422"/>
      <c r="D178" s="422"/>
      <c r="E178" s="422"/>
      <c r="F178" s="422"/>
      <c r="G178" s="583"/>
      <c r="H178" s="584" t="s">
        <v>259</v>
      </c>
      <c r="I178" s="498"/>
      <c r="J178" s="498"/>
    </row>
    <row r="179" spans="1:10" ht="12" customHeight="1">
      <c r="A179" s="517"/>
      <c r="B179" s="221" t="s">
        <v>464</v>
      </c>
      <c r="C179" s="422"/>
      <c r="D179" s="422"/>
      <c r="E179" s="422"/>
      <c r="F179" s="422"/>
      <c r="G179" s="583"/>
      <c r="H179" s="621"/>
      <c r="I179" s="498"/>
      <c r="J179" s="498"/>
    </row>
    <row r="180" spans="1:10" ht="12" customHeight="1">
      <c r="A180" s="517"/>
      <c r="B180" s="520" t="s">
        <v>446</v>
      </c>
      <c r="C180" s="422">
        <v>10000</v>
      </c>
      <c r="D180" s="422">
        <v>11425</v>
      </c>
      <c r="E180" s="422">
        <v>9616</v>
      </c>
      <c r="F180" s="422">
        <v>422</v>
      </c>
      <c r="G180" s="830">
        <f t="shared" si="0"/>
        <v>0.043885191347753746</v>
      </c>
      <c r="H180" s="644"/>
      <c r="I180" s="498"/>
      <c r="J180" s="498"/>
    </row>
    <row r="181" spans="1:10" ht="12" customHeight="1">
      <c r="A181" s="517"/>
      <c r="B181" s="423" t="s">
        <v>195</v>
      </c>
      <c r="C181" s="422"/>
      <c r="D181" s="422"/>
      <c r="E181" s="422"/>
      <c r="F181" s="422"/>
      <c r="G181" s="597"/>
      <c r="H181" s="644"/>
      <c r="I181" s="498"/>
      <c r="J181" s="498"/>
    </row>
    <row r="182" spans="1:10" ht="12" customHeight="1">
      <c r="A182" s="517"/>
      <c r="B182" s="423" t="s">
        <v>456</v>
      </c>
      <c r="C182" s="422"/>
      <c r="D182" s="422"/>
      <c r="E182" s="422"/>
      <c r="F182" s="422">
        <v>1300</v>
      </c>
      <c r="G182" s="597"/>
      <c r="H182" s="644"/>
      <c r="I182" s="498"/>
      <c r="J182" s="498"/>
    </row>
    <row r="183" spans="1:10" ht="12" customHeight="1">
      <c r="A183" s="517"/>
      <c r="B183" s="653" t="s">
        <v>399</v>
      </c>
      <c r="C183" s="422"/>
      <c r="D183" s="422"/>
      <c r="E183" s="422">
        <v>1809</v>
      </c>
      <c r="F183" s="422">
        <v>2128</v>
      </c>
      <c r="G183" s="597">
        <f t="shared" si="0"/>
        <v>1.1763405196241017</v>
      </c>
      <c r="H183" s="654"/>
      <c r="I183" s="498"/>
      <c r="J183" s="498"/>
    </row>
    <row r="184" spans="1:10" ht="12" customHeight="1" thickBot="1">
      <c r="A184" s="517"/>
      <c r="B184" s="599" t="s">
        <v>433</v>
      </c>
      <c r="C184" s="422"/>
      <c r="D184" s="422">
        <v>5380</v>
      </c>
      <c r="E184" s="422">
        <v>5380</v>
      </c>
      <c r="F184" s="523">
        <v>5380</v>
      </c>
      <c r="G184" s="831">
        <f t="shared" si="0"/>
        <v>1</v>
      </c>
      <c r="H184" s="579"/>
      <c r="I184" s="498"/>
      <c r="J184" s="498"/>
    </row>
    <row r="185" spans="1:10" ht="12" customHeight="1" thickBot="1">
      <c r="A185" s="533"/>
      <c r="B185" s="604" t="s">
        <v>229</v>
      </c>
      <c r="C185" s="526">
        <f>SUM(C178:C184)</f>
        <v>10000</v>
      </c>
      <c r="D185" s="526">
        <f>SUM(D178:D184)</f>
        <v>16805</v>
      </c>
      <c r="E185" s="526">
        <f>SUM(E178:E184)</f>
        <v>16805</v>
      </c>
      <c r="F185" s="526">
        <f>SUM(F178:F184)</f>
        <v>9230</v>
      </c>
      <c r="G185" s="606">
        <f t="shared" si="0"/>
        <v>0.5492412972329663</v>
      </c>
      <c r="H185" s="626"/>
      <c r="I185" s="498"/>
      <c r="J185" s="498"/>
    </row>
    <row r="186" spans="1:10" ht="12" customHeight="1">
      <c r="A186" s="88">
        <v>3204</v>
      </c>
      <c r="B186" s="633" t="s">
        <v>211</v>
      </c>
      <c r="C186" s="514"/>
      <c r="D186" s="514"/>
      <c r="E186" s="514"/>
      <c r="F186" s="514"/>
      <c r="G186" s="583"/>
      <c r="H186" s="621"/>
      <c r="I186" s="498"/>
      <c r="J186" s="498"/>
    </row>
    <row r="187" spans="1:10" ht="12" customHeight="1">
      <c r="A187" s="517"/>
      <c r="B187" s="518" t="s">
        <v>188</v>
      </c>
      <c r="C187" s="422"/>
      <c r="D187" s="422"/>
      <c r="E187" s="422"/>
      <c r="F187" s="422"/>
      <c r="G187" s="583"/>
      <c r="H187" s="584"/>
      <c r="I187" s="498"/>
      <c r="J187" s="498"/>
    </row>
    <row r="188" spans="1:10" ht="12" customHeight="1">
      <c r="A188" s="517"/>
      <c r="B188" s="221" t="s">
        <v>464</v>
      </c>
      <c r="C188" s="422"/>
      <c r="D188" s="422"/>
      <c r="E188" s="422"/>
      <c r="F188" s="422"/>
      <c r="G188" s="583"/>
      <c r="H188" s="621"/>
      <c r="I188" s="498"/>
      <c r="J188" s="498"/>
    </row>
    <row r="189" spans="1:10" ht="12" customHeight="1">
      <c r="A189" s="517"/>
      <c r="B189" s="520" t="s">
        <v>446</v>
      </c>
      <c r="C189" s="422">
        <v>5000</v>
      </c>
      <c r="D189" s="422">
        <v>7500</v>
      </c>
      <c r="E189" s="422">
        <v>7500</v>
      </c>
      <c r="F189" s="422">
        <v>3106</v>
      </c>
      <c r="G189" s="597">
        <f t="shared" si="0"/>
        <v>0.41413333333333335</v>
      </c>
      <c r="H189" s="644"/>
      <c r="I189" s="498"/>
      <c r="J189" s="498"/>
    </row>
    <row r="190" spans="1:10" ht="12" customHeight="1">
      <c r="A190" s="517"/>
      <c r="B190" s="423" t="s">
        <v>456</v>
      </c>
      <c r="C190" s="422"/>
      <c r="D190" s="422"/>
      <c r="E190" s="422"/>
      <c r="F190" s="422"/>
      <c r="G190" s="583"/>
      <c r="H190" s="644"/>
      <c r="I190" s="498"/>
      <c r="J190" s="498"/>
    </row>
    <row r="191" spans="1:10" ht="12" customHeight="1">
      <c r="A191" s="517"/>
      <c r="B191" s="423" t="s">
        <v>195</v>
      </c>
      <c r="C191" s="422"/>
      <c r="D191" s="422"/>
      <c r="E191" s="422"/>
      <c r="F191" s="422"/>
      <c r="G191" s="583"/>
      <c r="H191" s="584"/>
      <c r="I191" s="498"/>
      <c r="J191" s="498"/>
    </row>
    <row r="192" spans="1:10" ht="12" customHeight="1" thickBot="1">
      <c r="A192" s="517"/>
      <c r="B192" s="599" t="s">
        <v>146</v>
      </c>
      <c r="C192" s="422"/>
      <c r="D192" s="422"/>
      <c r="E192" s="422"/>
      <c r="F192" s="523"/>
      <c r="G192" s="601"/>
      <c r="H192" s="579"/>
      <c r="I192" s="498"/>
      <c r="J192" s="498"/>
    </row>
    <row r="193" spans="1:10" ht="12" customHeight="1" thickBot="1">
      <c r="A193" s="533"/>
      <c r="B193" s="604" t="s">
        <v>229</v>
      </c>
      <c r="C193" s="526">
        <f>SUM(C187:C192)</f>
        <v>5000</v>
      </c>
      <c r="D193" s="526">
        <f>SUM(D187:D192)</f>
        <v>7500</v>
      </c>
      <c r="E193" s="526">
        <f>SUM(E187:E192)</f>
        <v>7500</v>
      </c>
      <c r="F193" s="526">
        <f>SUM(F187:F192)</f>
        <v>3106</v>
      </c>
      <c r="G193" s="606">
        <f t="shared" si="0"/>
        <v>0.41413333333333335</v>
      </c>
      <c r="H193" s="626"/>
      <c r="I193" s="498"/>
      <c r="J193" s="498"/>
    </row>
    <row r="194" spans="1:10" ht="12" customHeight="1">
      <c r="A194" s="88">
        <v>3205</v>
      </c>
      <c r="B194" s="633" t="s">
        <v>555</v>
      </c>
      <c r="C194" s="514"/>
      <c r="D194" s="514"/>
      <c r="E194" s="514"/>
      <c r="F194" s="514"/>
      <c r="G194" s="583"/>
      <c r="H194" s="621" t="s">
        <v>258</v>
      </c>
      <c r="I194" s="498"/>
      <c r="J194" s="498"/>
    </row>
    <row r="195" spans="1:10" ht="12" customHeight="1">
      <c r="A195" s="517"/>
      <c r="B195" s="518" t="s">
        <v>188</v>
      </c>
      <c r="C195" s="422">
        <v>1700</v>
      </c>
      <c r="D195" s="422">
        <v>1700</v>
      </c>
      <c r="E195" s="422">
        <v>1700</v>
      </c>
      <c r="F195" s="422">
        <v>919</v>
      </c>
      <c r="G195" s="597">
        <f t="shared" si="0"/>
        <v>0.5405882352941176</v>
      </c>
      <c r="H195" s="584" t="s">
        <v>259</v>
      </c>
      <c r="I195" s="498"/>
      <c r="J195" s="498"/>
    </row>
    <row r="196" spans="1:10" ht="12" customHeight="1">
      <c r="A196" s="517"/>
      <c r="B196" s="221" t="s">
        <v>464</v>
      </c>
      <c r="C196" s="422">
        <v>460</v>
      </c>
      <c r="D196" s="422">
        <v>460</v>
      </c>
      <c r="E196" s="422">
        <v>460</v>
      </c>
      <c r="F196" s="422">
        <v>166</v>
      </c>
      <c r="G196" s="597">
        <f t="shared" si="0"/>
        <v>0.36086956521739133</v>
      </c>
      <c r="H196" s="622"/>
      <c r="I196" s="498"/>
      <c r="J196" s="498"/>
    </row>
    <row r="197" spans="1:10" ht="12" customHeight="1">
      <c r="A197" s="415"/>
      <c r="B197" s="520" t="s">
        <v>446</v>
      </c>
      <c r="C197" s="422">
        <v>26840</v>
      </c>
      <c r="D197" s="422">
        <v>38828</v>
      </c>
      <c r="E197" s="422">
        <v>38828</v>
      </c>
      <c r="F197" s="422">
        <v>12204</v>
      </c>
      <c r="G197" s="597">
        <f t="shared" si="0"/>
        <v>0.31430926135778303</v>
      </c>
      <c r="H197" s="623"/>
      <c r="I197" s="498"/>
      <c r="J197" s="498"/>
    </row>
    <row r="198" spans="1:10" ht="12" customHeight="1">
      <c r="A198" s="415"/>
      <c r="B198" s="423" t="s">
        <v>195</v>
      </c>
      <c r="C198" s="422"/>
      <c r="D198" s="422"/>
      <c r="E198" s="422"/>
      <c r="F198" s="422"/>
      <c r="G198" s="583"/>
      <c r="H198" s="623"/>
      <c r="I198" s="498"/>
      <c r="J198" s="498"/>
    </row>
    <row r="199" spans="1:10" ht="12" customHeight="1">
      <c r="A199" s="415"/>
      <c r="B199" s="423" t="s">
        <v>456</v>
      </c>
      <c r="C199" s="422"/>
      <c r="D199" s="422"/>
      <c r="E199" s="422"/>
      <c r="F199" s="422"/>
      <c r="G199" s="583"/>
      <c r="H199" s="623"/>
      <c r="I199" s="498"/>
      <c r="J199" s="498"/>
    </row>
    <row r="200" spans="1:10" ht="12" customHeight="1">
      <c r="A200" s="415"/>
      <c r="B200" s="423" t="s">
        <v>195</v>
      </c>
      <c r="C200" s="422"/>
      <c r="D200" s="422"/>
      <c r="E200" s="422"/>
      <c r="F200" s="422"/>
      <c r="G200" s="583"/>
      <c r="H200" s="623"/>
      <c r="I200" s="498"/>
      <c r="J200" s="498"/>
    </row>
    <row r="201" spans="1:10" ht="12" customHeight="1" thickBot="1">
      <c r="A201" s="415"/>
      <c r="B201" s="599" t="s">
        <v>146</v>
      </c>
      <c r="C201" s="523"/>
      <c r="D201" s="523"/>
      <c r="E201" s="523"/>
      <c r="F201" s="523"/>
      <c r="G201" s="601"/>
      <c r="H201" s="655"/>
      <c r="I201" s="498"/>
      <c r="J201" s="498"/>
    </row>
    <row r="202" spans="1:10" ht="12" customHeight="1" thickBot="1">
      <c r="A202" s="533"/>
      <c r="B202" s="604" t="s">
        <v>229</v>
      </c>
      <c r="C202" s="526">
        <f>SUM(C195:C201)</f>
        <v>29000</v>
      </c>
      <c r="D202" s="526">
        <f>SUM(D195:D201)</f>
        <v>40988</v>
      </c>
      <c r="E202" s="526">
        <f>SUM(E195:E201)</f>
        <v>40988</v>
      </c>
      <c r="F202" s="526">
        <f>SUM(F195:F201)</f>
        <v>13289</v>
      </c>
      <c r="G202" s="606">
        <f>SUM(F202/E202)</f>
        <v>0.3242168439543281</v>
      </c>
      <c r="H202" s="656"/>
      <c r="I202" s="498"/>
      <c r="J202" s="498"/>
    </row>
    <row r="203" spans="1:10" ht="12" customHeight="1">
      <c r="A203" s="506">
        <v>3206</v>
      </c>
      <c r="B203" s="633" t="s">
        <v>202</v>
      </c>
      <c r="C203" s="514"/>
      <c r="D203" s="514"/>
      <c r="E203" s="514"/>
      <c r="F203" s="514"/>
      <c r="G203" s="583"/>
      <c r="H203" s="621" t="s">
        <v>258</v>
      </c>
      <c r="I203" s="498"/>
      <c r="J203" s="498"/>
    </row>
    <row r="204" spans="1:10" ht="12" customHeight="1">
      <c r="A204" s="415"/>
      <c r="B204" s="518" t="s">
        <v>188</v>
      </c>
      <c r="C204" s="422"/>
      <c r="D204" s="422"/>
      <c r="E204" s="422"/>
      <c r="F204" s="422"/>
      <c r="G204" s="583"/>
      <c r="H204" s="584" t="s">
        <v>259</v>
      </c>
      <c r="I204" s="498"/>
      <c r="J204" s="498"/>
    </row>
    <row r="205" spans="1:10" ht="12" customHeight="1">
      <c r="A205" s="415"/>
      <c r="B205" s="221" t="s">
        <v>464</v>
      </c>
      <c r="C205" s="422"/>
      <c r="D205" s="422"/>
      <c r="E205" s="422"/>
      <c r="F205" s="422"/>
      <c r="G205" s="583"/>
      <c r="H205" s="622"/>
      <c r="I205" s="498"/>
      <c r="J205" s="498"/>
    </row>
    <row r="206" spans="1:10" ht="12" customHeight="1">
      <c r="A206" s="415"/>
      <c r="B206" s="520" t="s">
        <v>446</v>
      </c>
      <c r="C206" s="422">
        <v>3000</v>
      </c>
      <c r="D206" s="422">
        <v>3000</v>
      </c>
      <c r="E206" s="422">
        <v>3000</v>
      </c>
      <c r="F206" s="422"/>
      <c r="G206" s="583">
        <f>SUM(F206/E206)</f>
        <v>0</v>
      </c>
      <c r="H206" s="623"/>
      <c r="I206" s="498"/>
      <c r="J206" s="498"/>
    </row>
    <row r="207" spans="1:10" ht="12" customHeight="1">
      <c r="A207" s="415"/>
      <c r="B207" s="423" t="s">
        <v>195</v>
      </c>
      <c r="C207" s="422"/>
      <c r="D207" s="422"/>
      <c r="E207" s="422"/>
      <c r="F207" s="422"/>
      <c r="G207" s="583"/>
      <c r="H207" s="623"/>
      <c r="I207" s="498"/>
      <c r="J207" s="498"/>
    </row>
    <row r="208" spans="1:10" ht="12" customHeight="1">
      <c r="A208" s="517"/>
      <c r="B208" s="423" t="s">
        <v>456</v>
      </c>
      <c r="C208" s="422"/>
      <c r="D208" s="422"/>
      <c r="E208" s="422"/>
      <c r="F208" s="422"/>
      <c r="G208" s="583"/>
      <c r="H208" s="623"/>
      <c r="I208" s="498"/>
      <c r="J208" s="498"/>
    </row>
    <row r="209" spans="1:10" ht="12" customHeight="1" thickBot="1">
      <c r="A209" s="517"/>
      <c r="B209" s="599" t="s">
        <v>146</v>
      </c>
      <c r="C209" s="523"/>
      <c r="D209" s="523"/>
      <c r="E209" s="523"/>
      <c r="F209" s="523"/>
      <c r="G209" s="601"/>
      <c r="H209" s="643"/>
      <c r="I209" s="498"/>
      <c r="J209" s="498"/>
    </row>
    <row r="210" spans="1:10" ht="12" customHeight="1" thickBot="1">
      <c r="A210" s="533"/>
      <c r="B210" s="604" t="s">
        <v>229</v>
      </c>
      <c r="C210" s="526">
        <f>SUM(C204:C209)</f>
        <v>3000</v>
      </c>
      <c r="D210" s="526">
        <f>SUM(D204:D209)</f>
        <v>3000</v>
      </c>
      <c r="E210" s="526">
        <f>SUM(E204:E209)</f>
        <v>3000</v>
      </c>
      <c r="F210" s="526">
        <f>SUM(F204:F209)</f>
        <v>0</v>
      </c>
      <c r="G210" s="606">
        <f>SUM(F210/E210)</f>
        <v>0</v>
      </c>
      <c r="H210" s="657"/>
      <c r="I210" s="498"/>
      <c r="J210" s="498"/>
    </row>
    <row r="211" spans="1:10" ht="12" customHeight="1">
      <c r="A211" s="506">
        <v>3207</v>
      </c>
      <c r="B211" s="633" t="s">
        <v>453</v>
      </c>
      <c r="C211" s="514"/>
      <c r="D211" s="514"/>
      <c r="E211" s="514"/>
      <c r="F211" s="514"/>
      <c r="G211" s="583"/>
      <c r="H211" s="622"/>
      <c r="I211" s="498"/>
      <c r="J211" s="498"/>
    </row>
    <row r="212" spans="1:10" ht="12" customHeight="1">
      <c r="A212" s="415"/>
      <c r="B212" s="518" t="s">
        <v>188</v>
      </c>
      <c r="C212" s="422"/>
      <c r="D212" s="422"/>
      <c r="E212" s="422"/>
      <c r="F212" s="422"/>
      <c r="G212" s="583"/>
      <c r="H212" s="622"/>
      <c r="I212" s="498"/>
      <c r="J212" s="498"/>
    </row>
    <row r="213" spans="1:10" ht="12" customHeight="1">
      <c r="A213" s="415"/>
      <c r="B213" s="221" t="s">
        <v>464</v>
      </c>
      <c r="C213" s="422"/>
      <c r="D213" s="422"/>
      <c r="E213" s="422"/>
      <c r="F213" s="422"/>
      <c r="G213" s="583"/>
      <c r="H213" s="622"/>
      <c r="I213" s="498"/>
      <c r="J213" s="498"/>
    </row>
    <row r="214" spans="1:10" ht="12" customHeight="1">
      <c r="A214" s="415"/>
      <c r="B214" s="520" t="s">
        <v>446</v>
      </c>
      <c r="C214" s="422">
        <v>25000</v>
      </c>
      <c r="D214" s="422">
        <v>25000</v>
      </c>
      <c r="E214" s="422">
        <v>25000</v>
      </c>
      <c r="F214" s="422">
        <v>18611</v>
      </c>
      <c r="G214" s="597">
        <f>SUM(F214/E214)</f>
        <v>0.74444</v>
      </c>
      <c r="H214" s="622"/>
      <c r="I214" s="498"/>
      <c r="J214" s="498"/>
    </row>
    <row r="215" spans="1:10" ht="12" customHeight="1">
      <c r="A215" s="415"/>
      <c r="B215" s="423" t="s">
        <v>195</v>
      </c>
      <c r="C215" s="422"/>
      <c r="D215" s="422"/>
      <c r="E215" s="422"/>
      <c r="F215" s="422"/>
      <c r="G215" s="583"/>
      <c r="H215" s="622"/>
      <c r="I215" s="498"/>
      <c r="J215" s="498"/>
    </row>
    <row r="216" spans="1:10" ht="12" customHeight="1">
      <c r="A216" s="415"/>
      <c r="B216" s="423" t="s">
        <v>456</v>
      </c>
      <c r="C216" s="422"/>
      <c r="D216" s="422"/>
      <c r="E216" s="422"/>
      <c r="F216" s="422"/>
      <c r="G216" s="583"/>
      <c r="H216" s="622"/>
      <c r="I216" s="498"/>
      <c r="J216" s="498"/>
    </row>
    <row r="217" spans="1:10" ht="12" customHeight="1" thickBot="1">
      <c r="A217" s="415"/>
      <c r="B217" s="599" t="s">
        <v>146</v>
      </c>
      <c r="C217" s="523"/>
      <c r="D217" s="523"/>
      <c r="E217" s="523"/>
      <c r="F217" s="523"/>
      <c r="G217" s="601"/>
      <c r="H217" s="579"/>
      <c r="I217" s="498"/>
      <c r="J217" s="498"/>
    </row>
    <row r="218" spans="1:10" ht="12.75" thickBot="1">
      <c r="A218" s="508"/>
      <c r="B218" s="604" t="s">
        <v>229</v>
      </c>
      <c r="C218" s="526">
        <f>SUM(C212:C217)</f>
        <v>25000</v>
      </c>
      <c r="D218" s="526">
        <f>SUM(D212:D217)</f>
        <v>25000</v>
      </c>
      <c r="E218" s="526">
        <f>SUM(E212:E217)</f>
        <v>25000</v>
      </c>
      <c r="F218" s="526">
        <f>SUM(F212:F217)</f>
        <v>18611</v>
      </c>
      <c r="G218" s="606">
        <f>SUM(F218/E218)</f>
        <v>0.74444</v>
      </c>
      <c r="H218" s="626"/>
      <c r="I218" s="498"/>
      <c r="J218" s="498"/>
    </row>
    <row r="219" spans="1:10" ht="12">
      <c r="A219" s="506">
        <v>3208</v>
      </c>
      <c r="B219" s="633" t="s">
        <v>311</v>
      </c>
      <c r="C219" s="514"/>
      <c r="D219" s="514"/>
      <c r="E219" s="514"/>
      <c r="F219" s="514"/>
      <c r="G219" s="583"/>
      <c r="H219" s="622"/>
      <c r="I219" s="498"/>
      <c r="J219" s="498"/>
    </row>
    <row r="220" spans="1:10" ht="12">
      <c r="A220" s="415"/>
      <c r="B220" s="518" t="s">
        <v>188</v>
      </c>
      <c r="C220" s="422"/>
      <c r="D220" s="422"/>
      <c r="E220" s="422"/>
      <c r="F220" s="422"/>
      <c r="G220" s="583"/>
      <c r="H220" s="622"/>
      <c r="I220" s="498"/>
      <c r="J220" s="498"/>
    </row>
    <row r="221" spans="1:10" ht="12">
      <c r="A221" s="415"/>
      <c r="B221" s="221" t="s">
        <v>464</v>
      </c>
      <c r="C221" s="422"/>
      <c r="D221" s="422"/>
      <c r="E221" s="422"/>
      <c r="F221" s="422"/>
      <c r="G221" s="583"/>
      <c r="H221" s="622"/>
      <c r="I221" s="498"/>
      <c r="J221" s="498"/>
    </row>
    <row r="222" spans="1:10" ht="12">
      <c r="A222" s="415"/>
      <c r="B222" s="520" t="s">
        <v>446</v>
      </c>
      <c r="C222" s="422">
        <v>20500</v>
      </c>
      <c r="D222" s="422">
        <v>20970</v>
      </c>
      <c r="E222" s="422">
        <v>20970</v>
      </c>
      <c r="F222" s="422">
        <v>9799</v>
      </c>
      <c r="G222" s="597">
        <f>SUM(F222/E222)</f>
        <v>0.4672865999046257</v>
      </c>
      <c r="H222" s="622"/>
      <c r="I222" s="498"/>
      <c r="J222" s="498"/>
    </row>
    <row r="223" spans="1:10" ht="12">
      <c r="A223" s="415"/>
      <c r="B223" s="423" t="s">
        <v>195</v>
      </c>
      <c r="C223" s="422"/>
      <c r="D223" s="422"/>
      <c r="E223" s="422"/>
      <c r="F223" s="422"/>
      <c r="G223" s="583"/>
      <c r="H223" s="622"/>
      <c r="I223" s="498"/>
      <c r="J223" s="498"/>
    </row>
    <row r="224" spans="1:10" ht="12">
      <c r="A224" s="415"/>
      <c r="B224" s="423" t="s">
        <v>456</v>
      </c>
      <c r="C224" s="422"/>
      <c r="D224" s="422"/>
      <c r="E224" s="422"/>
      <c r="F224" s="422"/>
      <c r="G224" s="583"/>
      <c r="H224" s="622"/>
      <c r="I224" s="498"/>
      <c r="J224" s="498"/>
    </row>
    <row r="225" spans="1:10" ht="12.75" thickBot="1">
      <c r="A225" s="415"/>
      <c r="B225" s="599" t="s">
        <v>146</v>
      </c>
      <c r="C225" s="523"/>
      <c r="D225" s="523"/>
      <c r="E225" s="523"/>
      <c r="F225" s="523"/>
      <c r="G225" s="601"/>
      <c r="H225" s="579"/>
      <c r="I225" s="498"/>
      <c r="J225" s="498"/>
    </row>
    <row r="226" spans="1:10" ht="12.75" thickBot="1">
      <c r="A226" s="508"/>
      <c r="B226" s="604" t="s">
        <v>229</v>
      </c>
      <c r="C226" s="526">
        <f>SUM(C220:C225)</f>
        <v>20500</v>
      </c>
      <c r="D226" s="526">
        <f>SUM(D220:D225)</f>
        <v>20970</v>
      </c>
      <c r="E226" s="526">
        <f>SUM(E220:E225)</f>
        <v>20970</v>
      </c>
      <c r="F226" s="526">
        <f>SUM(F220:F225)</f>
        <v>9799</v>
      </c>
      <c r="G226" s="606">
        <f>SUM(F226/E226)</f>
        <v>0.4672865999046257</v>
      </c>
      <c r="H226" s="626"/>
      <c r="I226" s="498"/>
      <c r="J226" s="498"/>
    </row>
    <row r="227" spans="1:10" ht="12">
      <c r="A227" s="88">
        <v>3209</v>
      </c>
      <c r="B227" s="535" t="s">
        <v>121</v>
      </c>
      <c r="C227" s="514"/>
      <c r="D227" s="514"/>
      <c r="E227" s="514"/>
      <c r="F227" s="514"/>
      <c r="G227" s="583"/>
      <c r="H227" s="621"/>
      <c r="I227" s="498"/>
      <c r="J227" s="498"/>
    </row>
    <row r="228" spans="1:10" ht="12">
      <c r="A228" s="88"/>
      <c r="B228" s="520" t="s">
        <v>188</v>
      </c>
      <c r="C228" s="638">
        <v>100</v>
      </c>
      <c r="D228" s="638">
        <v>100</v>
      </c>
      <c r="E228" s="638">
        <v>100</v>
      </c>
      <c r="F228" s="638">
        <v>168</v>
      </c>
      <c r="G228" s="830">
        <f>SUM(F228/E228)</f>
        <v>1.68</v>
      </c>
      <c r="H228" s="584"/>
      <c r="I228" s="498"/>
      <c r="J228" s="498"/>
    </row>
    <row r="229" spans="1:10" ht="12">
      <c r="A229" s="88"/>
      <c r="B229" s="221" t="s">
        <v>464</v>
      </c>
      <c r="C229" s="638">
        <v>80</v>
      </c>
      <c r="D229" s="638">
        <v>80</v>
      </c>
      <c r="E229" s="638">
        <v>80</v>
      </c>
      <c r="F229" s="638">
        <v>10</v>
      </c>
      <c r="G229" s="597">
        <f>SUM(F229/E229)</f>
        <v>0.125</v>
      </c>
      <c r="H229" s="639"/>
      <c r="I229" s="498"/>
      <c r="J229" s="498"/>
    </row>
    <row r="230" spans="1:10" ht="12">
      <c r="A230" s="88"/>
      <c r="B230" s="520" t="s">
        <v>446</v>
      </c>
      <c r="C230" s="638">
        <v>3320</v>
      </c>
      <c r="D230" s="638">
        <v>5501</v>
      </c>
      <c r="E230" s="638">
        <v>1001</v>
      </c>
      <c r="F230" s="638">
        <v>80</v>
      </c>
      <c r="G230" s="597">
        <f>SUM(F230/E230)</f>
        <v>0.07992007992007992</v>
      </c>
      <c r="H230" s="639"/>
      <c r="I230" s="498"/>
      <c r="J230" s="498"/>
    </row>
    <row r="231" spans="1:10" ht="12">
      <c r="A231" s="88"/>
      <c r="B231" s="652" t="s">
        <v>195</v>
      </c>
      <c r="C231" s="638"/>
      <c r="D231" s="638"/>
      <c r="E231" s="638"/>
      <c r="F231" s="638"/>
      <c r="G231" s="597"/>
      <c r="H231" s="639"/>
      <c r="I231" s="498"/>
      <c r="J231" s="498"/>
    </row>
    <row r="232" spans="1:10" ht="12">
      <c r="A232" s="88"/>
      <c r="B232" s="652" t="s">
        <v>456</v>
      </c>
      <c r="C232" s="638">
        <v>4500</v>
      </c>
      <c r="D232" s="638">
        <v>8750</v>
      </c>
      <c r="E232" s="638">
        <v>12750</v>
      </c>
      <c r="F232" s="638">
        <v>9780</v>
      </c>
      <c r="G232" s="597">
        <f>SUM(F232/E232)</f>
        <v>0.7670588235294118</v>
      </c>
      <c r="H232" s="584"/>
      <c r="I232" s="498"/>
      <c r="J232" s="498"/>
    </row>
    <row r="233" spans="1:10" ht="12.75" thickBot="1">
      <c r="A233" s="88"/>
      <c r="B233" s="599" t="s">
        <v>433</v>
      </c>
      <c r="C233" s="640"/>
      <c r="D233" s="640"/>
      <c r="E233" s="539">
        <v>500</v>
      </c>
      <c r="F233" s="539">
        <v>900</v>
      </c>
      <c r="G233" s="831">
        <f>SUM(F233/E233)</f>
        <v>1.8</v>
      </c>
      <c r="H233" s="624"/>
      <c r="I233" s="498"/>
      <c r="J233" s="498"/>
    </row>
    <row r="234" spans="1:10" ht="12.75" thickBot="1">
      <c r="A234" s="533"/>
      <c r="B234" s="604" t="s">
        <v>229</v>
      </c>
      <c r="C234" s="526">
        <f>SUM(C228:C233)</f>
        <v>8000</v>
      </c>
      <c r="D234" s="526">
        <f>SUM(D228:D233)</f>
        <v>14431</v>
      </c>
      <c r="E234" s="526">
        <f>SUM(E228:E233)</f>
        <v>14431</v>
      </c>
      <c r="F234" s="526">
        <f>SUM(F228:F233)</f>
        <v>10938</v>
      </c>
      <c r="G234" s="606">
        <f>SUM(F234/E234)</f>
        <v>0.757951631903541</v>
      </c>
      <c r="H234" s="626"/>
      <c r="I234" s="498"/>
      <c r="J234" s="498"/>
    </row>
    <row r="235" spans="1:10" ht="12">
      <c r="A235" s="88">
        <v>3210</v>
      </c>
      <c r="B235" s="535" t="s">
        <v>61</v>
      </c>
      <c r="C235" s="514"/>
      <c r="D235" s="514"/>
      <c r="E235" s="514"/>
      <c r="F235" s="514"/>
      <c r="G235" s="583"/>
      <c r="H235" s="621"/>
      <c r="I235" s="498"/>
      <c r="J235" s="498"/>
    </row>
    <row r="236" spans="1:10" ht="12">
      <c r="A236" s="88"/>
      <c r="B236" s="520" t="s">
        <v>188</v>
      </c>
      <c r="C236" s="514"/>
      <c r="D236" s="514"/>
      <c r="E236" s="514"/>
      <c r="F236" s="514"/>
      <c r="G236" s="583"/>
      <c r="H236" s="584"/>
      <c r="I236" s="498"/>
      <c r="J236" s="498"/>
    </row>
    <row r="237" spans="1:10" ht="12">
      <c r="A237" s="88"/>
      <c r="B237" s="221" t="s">
        <v>464</v>
      </c>
      <c r="C237" s="514"/>
      <c r="D237" s="514"/>
      <c r="E237" s="514"/>
      <c r="F237" s="514"/>
      <c r="G237" s="583"/>
      <c r="H237" s="639"/>
      <c r="I237" s="498"/>
      <c r="J237" s="498"/>
    </row>
    <row r="238" spans="1:10" ht="12">
      <c r="A238" s="88"/>
      <c r="B238" s="520" t="s">
        <v>446</v>
      </c>
      <c r="C238" s="638">
        <v>3000</v>
      </c>
      <c r="D238" s="638">
        <v>3000</v>
      </c>
      <c r="E238" s="638">
        <v>3000</v>
      </c>
      <c r="F238" s="638"/>
      <c r="G238" s="583">
        <f>SUM(F238/E238)</f>
        <v>0</v>
      </c>
      <c r="H238" s="639"/>
      <c r="I238" s="498"/>
      <c r="J238" s="498"/>
    </row>
    <row r="239" spans="1:10" ht="12">
      <c r="A239" s="88"/>
      <c r="B239" s="652" t="s">
        <v>195</v>
      </c>
      <c r="C239" s="638"/>
      <c r="D239" s="638"/>
      <c r="E239" s="638"/>
      <c r="F239" s="638"/>
      <c r="G239" s="583"/>
      <c r="H239" s="639"/>
      <c r="I239" s="498"/>
      <c r="J239" s="498"/>
    </row>
    <row r="240" spans="1:10" ht="12">
      <c r="A240" s="88"/>
      <c r="B240" s="652" t="s">
        <v>456</v>
      </c>
      <c r="C240" s="638"/>
      <c r="D240" s="638"/>
      <c r="E240" s="638"/>
      <c r="F240" s="638"/>
      <c r="G240" s="583"/>
      <c r="H240" s="584"/>
      <c r="I240" s="498"/>
      <c r="J240" s="498"/>
    </row>
    <row r="241" spans="1:10" ht="12.75" thickBot="1">
      <c r="A241" s="88"/>
      <c r="B241" s="599" t="s">
        <v>146</v>
      </c>
      <c r="C241" s="640"/>
      <c r="D241" s="640"/>
      <c r="E241" s="640"/>
      <c r="F241" s="640"/>
      <c r="G241" s="601"/>
      <c r="H241" s="624"/>
      <c r="I241" s="498"/>
      <c r="J241" s="498"/>
    </row>
    <row r="242" spans="1:10" ht="12.75" thickBot="1">
      <c r="A242" s="533"/>
      <c r="B242" s="604" t="s">
        <v>229</v>
      </c>
      <c r="C242" s="526">
        <f>SUM(C238:C241)</f>
        <v>3000</v>
      </c>
      <c r="D242" s="526">
        <f>SUM(D238:D241)</f>
        <v>3000</v>
      </c>
      <c r="E242" s="526">
        <f>SUM(E238:E241)</f>
        <v>3000</v>
      </c>
      <c r="F242" s="526"/>
      <c r="G242" s="606">
        <f>SUM(F242/E242)</f>
        <v>0</v>
      </c>
      <c r="H242" s="626"/>
      <c r="I242" s="498"/>
      <c r="J242" s="498"/>
    </row>
    <row r="243" spans="1:10" ht="12">
      <c r="A243" s="506"/>
      <c r="B243" s="532" t="s">
        <v>150</v>
      </c>
      <c r="C243" s="528">
        <f>SUM(C251+C259+C267+C275+C283)</f>
        <v>1985573</v>
      </c>
      <c r="D243" s="528">
        <f>SUM(D251+D259+D267+D275+D283)</f>
        <v>2145455</v>
      </c>
      <c r="E243" s="528">
        <f>SUM(E251+E259+E267+E275+E283)</f>
        <v>2145455</v>
      </c>
      <c r="F243" s="528">
        <f>SUM(F251+F259+F267+F275+F283)</f>
        <v>1477252</v>
      </c>
      <c r="G243" s="583">
        <f>SUM(F243/E243)</f>
        <v>0.6885495151378146</v>
      </c>
      <c r="H243" s="580"/>
      <c r="I243" s="498"/>
      <c r="J243" s="498"/>
    </row>
    <row r="244" spans="1:10" ht="12">
      <c r="A244" s="506">
        <v>3211</v>
      </c>
      <c r="B244" s="634" t="s">
        <v>37</v>
      </c>
      <c r="C244" s="514"/>
      <c r="D244" s="514"/>
      <c r="E244" s="514"/>
      <c r="F244" s="514"/>
      <c r="G244" s="583"/>
      <c r="H244" s="621"/>
      <c r="I244" s="498"/>
      <c r="J244" s="498"/>
    </row>
    <row r="245" spans="1:10" ht="12">
      <c r="A245" s="506"/>
      <c r="B245" s="520" t="s">
        <v>188</v>
      </c>
      <c r="C245" s="514"/>
      <c r="D245" s="514"/>
      <c r="E245" s="514"/>
      <c r="F245" s="514"/>
      <c r="G245" s="583"/>
      <c r="H245" s="584"/>
      <c r="I245" s="498"/>
      <c r="J245" s="498"/>
    </row>
    <row r="246" spans="1:10" ht="12">
      <c r="A246" s="506"/>
      <c r="B246" s="221" t="s">
        <v>464</v>
      </c>
      <c r="C246" s="514"/>
      <c r="D246" s="514"/>
      <c r="E246" s="514"/>
      <c r="F246" s="514"/>
      <c r="G246" s="583"/>
      <c r="H246" s="584"/>
      <c r="I246" s="498"/>
      <c r="J246" s="498"/>
    </row>
    <row r="247" spans="1:10" ht="12">
      <c r="A247" s="506"/>
      <c r="B247" s="520" t="s">
        <v>446</v>
      </c>
      <c r="C247" s="638">
        <v>176174</v>
      </c>
      <c r="D247" s="638">
        <v>196174</v>
      </c>
      <c r="E247" s="638">
        <v>196174</v>
      </c>
      <c r="F247" s="638">
        <v>128699</v>
      </c>
      <c r="G247" s="597">
        <f>SUM(F247/E247)</f>
        <v>0.6560451435970108</v>
      </c>
      <c r="H247" s="639"/>
      <c r="I247" s="498"/>
      <c r="J247" s="498"/>
    </row>
    <row r="248" spans="1:10" ht="12">
      <c r="A248" s="506"/>
      <c r="B248" s="652" t="s">
        <v>195</v>
      </c>
      <c r="C248" s="638"/>
      <c r="D248" s="638"/>
      <c r="E248" s="638"/>
      <c r="F248" s="638"/>
      <c r="G248" s="583"/>
      <c r="H248" s="639"/>
      <c r="I248" s="498"/>
      <c r="J248" s="498"/>
    </row>
    <row r="249" spans="1:10" ht="12">
      <c r="A249" s="506"/>
      <c r="B249" s="652" t="s">
        <v>456</v>
      </c>
      <c r="C249" s="514"/>
      <c r="D249" s="514"/>
      <c r="E249" s="514"/>
      <c r="F249" s="514"/>
      <c r="G249" s="583"/>
      <c r="H249" s="639"/>
      <c r="I249" s="498"/>
      <c r="J249" s="498"/>
    </row>
    <row r="250" spans="1:10" ht="12.75" thickBot="1">
      <c r="A250" s="506"/>
      <c r="B250" s="599" t="s">
        <v>146</v>
      </c>
      <c r="C250" s="640"/>
      <c r="D250" s="640"/>
      <c r="E250" s="640"/>
      <c r="F250" s="640"/>
      <c r="G250" s="601"/>
      <c r="H250" s="624"/>
      <c r="I250" s="498"/>
      <c r="J250" s="498"/>
    </row>
    <row r="251" spans="1:10" ht="12.75" thickBot="1">
      <c r="A251" s="533"/>
      <c r="B251" s="604" t="s">
        <v>229</v>
      </c>
      <c r="C251" s="526">
        <f>SUM(C247:C250)</f>
        <v>176174</v>
      </c>
      <c r="D251" s="526">
        <f>SUM(D247:D250)</f>
        <v>196174</v>
      </c>
      <c r="E251" s="526">
        <f>SUM(E247:E250)</f>
        <v>196174</v>
      </c>
      <c r="F251" s="526">
        <f>SUM(F247:F250)</f>
        <v>128699</v>
      </c>
      <c r="G251" s="606">
        <f>SUM(F251/E251)</f>
        <v>0.6560451435970108</v>
      </c>
      <c r="H251" s="626"/>
      <c r="I251" s="498"/>
      <c r="J251" s="498"/>
    </row>
    <row r="252" spans="1:10" ht="12">
      <c r="A252" s="506">
        <v>3212</v>
      </c>
      <c r="B252" s="634" t="s">
        <v>269</v>
      </c>
      <c r="C252" s="514"/>
      <c r="D252" s="514"/>
      <c r="E252" s="514"/>
      <c r="F252" s="514"/>
      <c r="G252" s="583"/>
      <c r="H252" s="621"/>
      <c r="I252" s="498"/>
      <c r="J252" s="498"/>
    </row>
    <row r="253" spans="1:10" ht="12">
      <c r="A253" s="506"/>
      <c r="B253" s="520" t="s">
        <v>188</v>
      </c>
      <c r="C253" s="638"/>
      <c r="D253" s="638"/>
      <c r="E253" s="638"/>
      <c r="F253" s="638"/>
      <c r="G253" s="583"/>
      <c r="H253" s="584"/>
      <c r="I253" s="498"/>
      <c r="J253" s="498"/>
    </row>
    <row r="254" spans="1:10" ht="12">
      <c r="A254" s="506"/>
      <c r="B254" s="221" t="s">
        <v>464</v>
      </c>
      <c r="C254" s="638"/>
      <c r="D254" s="638"/>
      <c r="E254" s="638"/>
      <c r="F254" s="638"/>
      <c r="G254" s="583"/>
      <c r="H254" s="639"/>
      <c r="I254" s="498"/>
      <c r="J254" s="498"/>
    </row>
    <row r="255" spans="1:10" ht="12">
      <c r="A255" s="506"/>
      <c r="B255" s="520" t="s">
        <v>446</v>
      </c>
      <c r="C255" s="638">
        <v>817180</v>
      </c>
      <c r="D255" s="638">
        <v>918115</v>
      </c>
      <c r="E255" s="638">
        <v>918115</v>
      </c>
      <c r="F255" s="638">
        <v>691801</v>
      </c>
      <c r="G255" s="597">
        <f>SUM(F255/E255)</f>
        <v>0.753501467681064</v>
      </c>
      <c r="H255" s="639"/>
      <c r="I255" s="498"/>
      <c r="J255" s="498"/>
    </row>
    <row r="256" spans="1:10" ht="12">
      <c r="A256" s="506"/>
      <c r="B256" s="652" t="s">
        <v>195</v>
      </c>
      <c r="C256" s="638"/>
      <c r="D256" s="638"/>
      <c r="E256" s="638"/>
      <c r="F256" s="638"/>
      <c r="G256" s="583"/>
      <c r="H256" s="639"/>
      <c r="I256" s="498"/>
      <c r="J256" s="498"/>
    </row>
    <row r="257" spans="1:10" ht="12">
      <c r="A257" s="506"/>
      <c r="B257" s="652" t="s">
        <v>456</v>
      </c>
      <c r="C257" s="514"/>
      <c r="D257" s="514"/>
      <c r="E257" s="514"/>
      <c r="F257" s="514"/>
      <c r="G257" s="583"/>
      <c r="H257" s="639"/>
      <c r="I257" s="498"/>
      <c r="J257" s="498"/>
    </row>
    <row r="258" spans="1:10" ht="12.75" thickBot="1">
      <c r="A258" s="506"/>
      <c r="B258" s="599" t="s">
        <v>146</v>
      </c>
      <c r="C258" s="640"/>
      <c r="D258" s="640"/>
      <c r="E258" s="640"/>
      <c r="F258" s="640"/>
      <c r="G258" s="601"/>
      <c r="H258" s="624"/>
      <c r="I258" s="498"/>
      <c r="J258" s="498"/>
    </row>
    <row r="259" spans="1:10" ht="12.75" thickBot="1">
      <c r="A259" s="533"/>
      <c r="B259" s="604" t="s">
        <v>229</v>
      </c>
      <c r="C259" s="526">
        <f>SUM(C253:C258)</f>
        <v>817180</v>
      </c>
      <c r="D259" s="526">
        <f>SUM(D253:D258)</f>
        <v>918115</v>
      </c>
      <c r="E259" s="526">
        <f>SUM(E253:E258)</f>
        <v>918115</v>
      </c>
      <c r="F259" s="526">
        <f>SUM(F253:F258)</f>
        <v>691801</v>
      </c>
      <c r="G259" s="606">
        <f>SUM(F259/E259)</f>
        <v>0.753501467681064</v>
      </c>
      <c r="H259" s="626"/>
      <c r="I259" s="498"/>
      <c r="J259" s="498"/>
    </row>
    <row r="260" spans="1:10" ht="12">
      <c r="A260" s="506">
        <v>3213</v>
      </c>
      <c r="B260" s="535" t="s">
        <v>532</v>
      </c>
      <c r="C260" s="514"/>
      <c r="D260" s="514"/>
      <c r="E260" s="514"/>
      <c r="F260" s="514"/>
      <c r="G260" s="583"/>
      <c r="H260" s="580"/>
      <c r="I260" s="498"/>
      <c r="J260" s="498"/>
    </row>
    <row r="261" spans="1:10" ht="12">
      <c r="A261" s="506"/>
      <c r="B261" s="520" t="s">
        <v>188</v>
      </c>
      <c r="C261" s="514"/>
      <c r="D261" s="514"/>
      <c r="E261" s="514"/>
      <c r="F261" s="514"/>
      <c r="G261" s="583"/>
      <c r="H261" s="584"/>
      <c r="I261" s="498"/>
      <c r="J261" s="498"/>
    </row>
    <row r="262" spans="1:10" ht="12">
      <c r="A262" s="506"/>
      <c r="B262" s="221" t="s">
        <v>464</v>
      </c>
      <c r="C262" s="514"/>
      <c r="D262" s="514"/>
      <c r="E262" s="514"/>
      <c r="F262" s="514"/>
      <c r="G262" s="583"/>
      <c r="H262" s="584"/>
      <c r="I262" s="498"/>
      <c r="J262" s="498"/>
    </row>
    <row r="263" spans="1:10" ht="12">
      <c r="A263" s="506"/>
      <c r="B263" s="520" t="s">
        <v>446</v>
      </c>
      <c r="C263" s="638">
        <v>637000</v>
      </c>
      <c r="D263" s="638">
        <v>637000</v>
      </c>
      <c r="E263" s="638">
        <v>637000</v>
      </c>
      <c r="F263" s="638">
        <v>417362</v>
      </c>
      <c r="G263" s="597">
        <f>SUM(F263/E263)</f>
        <v>0.6551993720565149</v>
      </c>
      <c r="H263" s="639"/>
      <c r="I263" s="498"/>
      <c r="J263" s="498"/>
    </row>
    <row r="264" spans="1:10" ht="12">
      <c r="A264" s="506"/>
      <c r="B264" s="652" t="s">
        <v>195</v>
      </c>
      <c r="C264" s="638"/>
      <c r="D264" s="638"/>
      <c r="E264" s="638"/>
      <c r="F264" s="638"/>
      <c r="G264" s="583"/>
      <c r="H264" s="639"/>
      <c r="I264" s="498"/>
      <c r="J264" s="498"/>
    </row>
    <row r="265" spans="1:10" ht="12">
      <c r="A265" s="506"/>
      <c r="B265" s="652" t="s">
        <v>456</v>
      </c>
      <c r="C265" s="514"/>
      <c r="D265" s="514"/>
      <c r="E265" s="514"/>
      <c r="F265" s="514"/>
      <c r="G265" s="583"/>
      <c r="H265" s="584"/>
      <c r="I265" s="498"/>
      <c r="J265" s="498"/>
    </row>
    <row r="266" spans="1:10" ht="12.75" thickBot="1">
      <c r="A266" s="506"/>
      <c r="B266" s="599" t="s">
        <v>146</v>
      </c>
      <c r="C266" s="640"/>
      <c r="D266" s="640"/>
      <c r="E266" s="640"/>
      <c r="F266" s="640"/>
      <c r="G266" s="601"/>
      <c r="H266" s="624"/>
      <c r="I266" s="498"/>
      <c r="J266" s="498"/>
    </row>
    <row r="267" spans="1:10" ht="12.75" thickBot="1">
      <c r="A267" s="533"/>
      <c r="B267" s="604" t="s">
        <v>229</v>
      </c>
      <c r="C267" s="526">
        <f>SUM(C263:C266)</f>
        <v>637000</v>
      </c>
      <c r="D267" s="526">
        <f>SUM(D263:D266)</f>
        <v>637000</v>
      </c>
      <c r="E267" s="526">
        <f>SUM(E263:E266)</f>
        <v>637000</v>
      </c>
      <c r="F267" s="526">
        <f>SUM(F263:F266)</f>
        <v>417362</v>
      </c>
      <c r="G267" s="606">
        <f>SUM(F267/E267)</f>
        <v>0.6551993720565149</v>
      </c>
      <c r="H267" s="621"/>
      <c r="I267" s="498"/>
      <c r="J267" s="498"/>
    </row>
    <row r="268" spans="1:10" ht="12">
      <c r="A268" s="506">
        <v>3214</v>
      </c>
      <c r="B268" s="535" t="s">
        <v>566</v>
      </c>
      <c r="C268" s="514"/>
      <c r="D268" s="514"/>
      <c r="E268" s="514"/>
      <c r="F268" s="514"/>
      <c r="G268" s="583"/>
      <c r="H268" s="580"/>
      <c r="I268" s="498"/>
      <c r="J268" s="498"/>
    </row>
    <row r="269" spans="1:10" ht="12">
      <c r="A269" s="506"/>
      <c r="B269" s="520" t="s">
        <v>188</v>
      </c>
      <c r="C269" s="514"/>
      <c r="D269" s="514"/>
      <c r="E269" s="514"/>
      <c r="F269" s="514"/>
      <c r="G269" s="583"/>
      <c r="H269" s="584"/>
      <c r="I269" s="498"/>
      <c r="J269" s="498"/>
    </row>
    <row r="270" spans="1:10" ht="12">
      <c r="A270" s="506"/>
      <c r="B270" s="221" t="s">
        <v>464</v>
      </c>
      <c r="C270" s="514"/>
      <c r="D270" s="514"/>
      <c r="E270" s="514"/>
      <c r="F270" s="514"/>
      <c r="G270" s="583"/>
      <c r="H270" s="584"/>
      <c r="I270" s="498"/>
      <c r="J270" s="498"/>
    </row>
    <row r="271" spans="1:10" ht="12">
      <c r="A271" s="506"/>
      <c r="B271" s="520" t="s">
        <v>446</v>
      </c>
      <c r="C271" s="638"/>
      <c r="D271" s="638">
        <v>908</v>
      </c>
      <c r="E271" s="638">
        <v>908</v>
      </c>
      <c r="F271" s="638">
        <v>152</v>
      </c>
      <c r="G271" s="830">
        <f>SUM(F271/E271)</f>
        <v>0.16740088105726872</v>
      </c>
      <c r="H271" s="639"/>
      <c r="I271" s="498"/>
      <c r="J271" s="498"/>
    </row>
    <row r="272" spans="1:10" ht="12">
      <c r="A272" s="506"/>
      <c r="B272" s="652" t="s">
        <v>195</v>
      </c>
      <c r="C272" s="638"/>
      <c r="D272" s="638"/>
      <c r="E272" s="638"/>
      <c r="F272" s="638"/>
      <c r="G272" s="597"/>
      <c r="H272" s="639"/>
      <c r="I272" s="498"/>
      <c r="J272" s="498"/>
    </row>
    <row r="273" spans="1:10" ht="12">
      <c r="A273" s="506"/>
      <c r="B273" s="652" t="s">
        <v>456</v>
      </c>
      <c r="C273" s="514"/>
      <c r="D273" s="514"/>
      <c r="E273" s="514"/>
      <c r="F273" s="514"/>
      <c r="G273" s="597"/>
      <c r="H273" s="584"/>
      <c r="I273" s="498"/>
      <c r="J273" s="498"/>
    </row>
    <row r="274" spans="1:10" ht="12.75" thickBot="1">
      <c r="A274" s="506"/>
      <c r="B274" s="653" t="s">
        <v>399</v>
      </c>
      <c r="C274" s="539">
        <v>30099</v>
      </c>
      <c r="D274" s="539">
        <v>33549</v>
      </c>
      <c r="E274" s="539">
        <v>33549</v>
      </c>
      <c r="F274" s="539">
        <v>282</v>
      </c>
      <c r="G274" s="831">
        <f>SUM(F274/E274)</f>
        <v>0.00840561566663686</v>
      </c>
      <c r="H274" s="624"/>
      <c r="I274" s="498"/>
      <c r="J274" s="498"/>
    </row>
    <row r="275" spans="1:10" ht="12.75" thickBot="1">
      <c r="A275" s="533"/>
      <c r="B275" s="604" t="s">
        <v>229</v>
      </c>
      <c r="C275" s="526">
        <f>SUM(C271:C274)</f>
        <v>30099</v>
      </c>
      <c r="D275" s="526">
        <f>SUM(D271:D274)</f>
        <v>34457</v>
      </c>
      <c r="E275" s="526">
        <f>SUM(E271:E274)</f>
        <v>34457</v>
      </c>
      <c r="F275" s="526">
        <f>SUM(F271:F274)</f>
        <v>434</v>
      </c>
      <c r="G275" s="606">
        <f>SUM(F275/E275)</f>
        <v>0.012595408770351452</v>
      </c>
      <c r="H275" s="621"/>
      <c r="I275" s="498"/>
      <c r="J275" s="498"/>
    </row>
    <row r="276" spans="1:10" ht="12">
      <c r="A276" s="586">
        <v>3216</v>
      </c>
      <c r="B276" s="630" t="s">
        <v>56</v>
      </c>
      <c r="C276" s="588"/>
      <c r="D276" s="588"/>
      <c r="E276" s="588"/>
      <c r="F276" s="588"/>
      <c r="G276" s="583"/>
      <c r="H276" s="659"/>
      <c r="I276" s="498"/>
      <c r="J276" s="498"/>
    </row>
    <row r="277" spans="1:10" ht="12">
      <c r="A277" s="586"/>
      <c r="B277" s="595" t="s">
        <v>188</v>
      </c>
      <c r="C277" s="588"/>
      <c r="D277" s="588"/>
      <c r="E277" s="588"/>
      <c r="F277" s="588"/>
      <c r="G277" s="583"/>
      <c r="H277" s="660"/>
      <c r="I277" s="498"/>
      <c r="J277" s="498"/>
    </row>
    <row r="278" spans="1:10" ht="12">
      <c r="A278" s="586"/>
      <c r="B278" s="594" t="s">
        <v>464</v>
      </c>
      <c r="C278" s="588"/>
      <c r="D278" s="588"/>
      <c r="E278" s="588"/>
      <c r="F278" s="588"/>
      <c r="G278" s="583"/>
      <c r="H278" s="660"/>
      <c r="I278" s="498"/>
      <c r="J278" s="498"/>
    </row>
    <row r="279" spans="1:10" ht="12">
      <c r="A279" s="586"/>
      <c r="B279" s="595" t="s">
        <v>446</v>
      </c>
      <c r="C279" s="613">
        <v>325120</v>
      </c>
      <c r="D279" s="613">
        <v>359709</v>
      </c>
      <c r="E279" s="613">
        <v>359709</v>
      </c>
      <c r="F279" s="613">
        <v>237010</v>
      </c>
      <c r="G279" s="597">
        <f>SUM(F279/E279)</f>
        <v>0.6588937168655774</v>
      </c>
      <c r="H279" s="661"/>
      <c r="I279" s="498"/>
      <c r="J279" s="498"/>
    </row>
    <row r="280" spans="1:10" ht="12">
      <c r="A280" s="586"/>
      <c r="B280" s="662" t="s">
        <v>195</v>
      </c>
      <c r="C280" s="613"/>
      <c r="D280" s="613"/>
      <c r="E280" s="613"/>
      <c r="F280" s="613"/>
      <c r="G280" s="583"/>
      <c r="H280" s="661"/>
      <c r="I280" s="498"/>
      <c r="J280" s="498"/>
    </row>
    <row r="281" spans="1:10" ht="12">
      <c r="A281" s="586"/>
      <c r="B281" s="662" t="s">
        <v>456</v>
      </c>
      <c r="C281" s="588"/>
      <c r="D281" s="588"/>
      <c r="E281" s="588"/>
      <c r="F281" s="588"/>
      <c r="G281" s="583"/>
      <c r="H281" s="660"/>
      <c r="I281" s="498"/>
      <c r="J281" s="498"/>
    </row>
    <row r="282" spans="1:10" ht="12.75" thickBot="1">
      <c r="A282" s="586"/>
      <c r="B282" s="599" t="s">
        <v>10</v>
      </c>
      <c r="C282" s="600"/>
      <c r="D282" s="600"/>
      <c r="E282" s="600"/>
      <c r="F282" s="813">
        <v>1946</v>
      </c>
      <c r="G282" s="601"/>
      <c r="H282" s="663"/>
      <c r="I282" s="498"/>
      <c r="J282" s="498"/>
    </row>
    <row r="283" spans="1:10" ht="12.75" thickBot="1">
      <c r="A283" s="617"/>
      <c r="B283" s="604" t="s">
        <v>229</v>
      </c>
      <c r="C283" s="618">
        <f>SUM(C279:C282)</f>
        <v>325120</v>
      </c>
      <c r="D283" s="618">
        <f>SUM(D279:D282)</f>
        <v>359709</v>
      </c>
      <c r="E283" s="618">
        <f>SUM(E279:E282)</f>
        <v>359709</v>
      </c>
      <c r="F283" s="618">
        <f>SUM(F279:F282)</f>
        <v>238956</v>
      </c>
      <c r="G283" s="606">
        <f>SUM(F283/E283)</f>
        <v>0.6643036454467361</v>
      </c>
      <c r="H283" s="664"/>
      <c r="I283" s="498"/>
      <c r="J283" s="498"/>
    </row>
    <row r="284" spans="1:10" ht="12.75" thickBot="1">
      <c r="A284" s="506">
        <v>3220</v>
      </c>
      <c r="B284" s="525" t="s">
        <v>8</v>
      </c>
      <c r="C284" s="526">
        <f>SUM(C288)</f>
        <v>20000</v>
      </c>
      <c r="D284" s="526">
        <f>SUM(D288)</f>
        <v>20000</v>
      </c>
      <c r="E284" s="526">
        <f>SUM(E288)</f>
        <v>20000</v>
      </c>
      <c r="F284" s="526">
        <f>SUM(F288)</f>
        <v>109</v>
      </c>
      <c r="G284" s="606">
        <f>SUM(F284/E284)</f>
        <v>0.00545</v>
      </c>
      <c r="H284" s="626"/>
      <c r="I284" s="498"/>
      <c r="J284" s="498"/>
    </row>
    <row r="285" spans="1:10" ht="12">
      <c r="A285" s="506">
        <v>3223</v>
      </c>
      <c r="B285" s="535" t="s">
        <v>135</v>
      </c>
      <c r="C285" s="514"/>
      <c r="D285" s="514"/>
      <c r="E285" s="514"/>
      <c r="F285" s="514"/>
      <c r="G285" s="583"/>
      <c r="H285" s="580"/>
      <c r="I285" s="498"/>
      <c r="J285" s="498"/>
    </row>
    <row r="286" spans="1:10" ht="12">
      <c r="A286" s="506"/>
      <c r="B286" s="518" t="s">
        <v>188</v>
      </c>
      <c r="C286" s="514"/>
      <c r="D286" s="514"/>
      <c r="E286" s="514"/>
      <c r="F286" s="514"/>
      <c r="G286" s="583"/>
      <c r="H286" s="621"/>
      <c r="I286" s="498"/>
      <c r="J286" s="498"/>
    </row>
    <row r="287" spans="1:10" ht="12">
      <c r="A287" s="506"/>
      <c r="B287" s="221" t="s">
        <v>464</v>
      </c>
      <c r="C287" s="514"/>
      <c r="D287" s="514"/>
      <c r="E287" s="514"/>
      <c r="F287" s="514"/>
      <c r="G287" s="583"/>
      <c r="H287" s="584"/>
      <c r="I287" s="498"/>
      <c r="J287" s="498"/>
    </row>
    <row r="288" spans="1:10" ht="12">
      <c r="A288" s="506"/>
      <c r="B288" s="520" t="s">
        <v>446</v>
      </c>
      <c r="C288" s="638">
        <v>20000</v>
      </c>
      <c r="D288" s="638">
        <v>20000</v>
      </c>
      <c r="E288" s="638">
        <v>20000</v>
      </c>
      <c r="F288" s="638">
        <v>109</v>
      </c>
      <c r="G288" s="597">
        <f>SUM(F288/E288)</f>
        <v>0.00545</v>
      </c>
      <c r="H288" s="639"/>
      <c r="I288" s="498"/>
      <c r="J288" s="498"/>
    </row>
    <row r="289" spans="1:10" ht="12">
      <c r="A289" s="506"/>
      <c r="B289" s="423" t="s">
        <v>195</v>
      </c>
      <c r="C289" s="638"/>
      <c r="D289" s="638"/>
      <c r="E289" s="638"/>
      <c r="F289" s="638"/>
      <c r="G289" s="583"/>
      <c r="H289" s="639"/>
      <c r="I289" s="498"/>
      <c r="J289" s="498"/>
    </row>
    <row r="290" spans="1:10" ht="12">
      <c r="A290" s="506"/>
      <c r="B290" s="423" t="s">
        <v>456</v>
      </c>
      <c r="C290" s="514"/>
      <c r="D290" s="514"/>
      <c r="E290" s="514"/>
      <c r="F290" s="514"/>
      <c r="G290" s="583"/>
      <c r="H290" s="584"/>
      <c r="I290" s="498"/>
      <c r="J290" s="498"/>
    </row>
    <row r="291" spans="1:10" ht="12.75" thickBot="1">
      <c r="A291" s="506"/>
      <c r="B291" s="599" t="s">
        <v>146</v>
      </c>
      <c r="C291" s="640"/>
      <c r="D291" s="640"/>
      <c r="E291" s="640"/>
      <c r="F291" s="640"/>
      <c r="G291" s="601"/>
      <c r="H291" s="624"/>
      <c r="I291" s="498"/>
      <c r="J291" s="498"/>
    </row>
    <row r="292" spans="1:10" ht="12.75" thickBot="1">
      <c r="A292" s="533"/>
      <c r="B292" s="604" t="s">
        <v>229</v>
      </c>
      <c r="C292" s="526">
        <f>SUM(C288:C291)</f>
        <v>20000</v>
      </c>
      <c r="D292" s="526">
        <f>SUM(D288:D291)</f>
        <v>20000</v>
      </c>
      <c r="E292" s="526">
        <f>SUM(E288:E291)</f>
        <v>20000</v>
      </c>
      <c r="F292" s="526">
        <f>SUM(F288:F291)</f>
        <v>109</v>
      </c>
      <c r="G292" s="606">
        <f>SUM(F292/E292)</f>
        <v>0.00545</v>
      </c>
      <c r="H292" s="626"/>
      <c r="I292" s="498"/>
      <c r="J292" s="498"/>
    </row>
    <row r="293" spans="1:10" ht="12" customHeight="1" thickBot="1">
      <c r="A293" s="506">
        <v>3300</v>
      </c>
      <c r="B293" s="649" t="s">
        <v>85</v>
      </c>
      <c r="C293" s="526">
        <f>SUM(C301+C309+C317+C326+C362+C370+C378+C386+C394+C402+C419+C428+C436+C444+C452+C460+C469+C477+C485+C493+C501+C509+C517+C525+C533+C542+C550+C558+C566+C574+C582)</f>
        <v>437280</v>
      </c>
      <c r="D293" s="526">
        <f>SUM(D301+D309+D317+D326+D362+D370+D378+D386+D394+D402+D419+D428+D436+D444+D452+D460+D469+D477+D485+D493+D501+D509+D517+D525+D533+D542+D550+D558+D566+D574+D582)</f>
        <v>524628</v>
      </c>
      <c r="E293" s="526">
        <f>SUM(E301+E309+E317+E326+E362+E370+E378+E386+E394+E402+E419+E428+E436+E444+E452+E460+E469+E477+E485+E493+E501+E509+E517+E525+E533+E542+E550+E558+E566+E574+E582+E335+E344+E353)</f>
        <v>584176</v>
      </c>
      <c r="F293" s="526">
        <f>SUM(F301+F309+F317+F326+F362+F370+F378+F386+F394+F402+F419+F428+F436+F444+F452+F460+F469+F477+F485+F493+F501+F509+F517+F525+F533+F542+F550+F558+F566+F574+F582+F335+F344+F353)</f>
        <v>388726</v>
      </c>
      <c r="G293" s="606">
        <f>SUM(F293/E293)</f>
        <v>0.6654261729341843</v>
      </c>
      <c r="H293" s="665"/>
      <c r="I293" s="498"/>
      <c r="J293" s="498"/>
    </row>
    <row r="294" spans="1:10" ht="12" customHeight="1">
      <c r="A294" s="506">
        <v>3301</v>
      </c>
      <c r="B294" s="540" t="s">
        <v>247</v>
      </c>
      <c r="C294" s="514"/>
      <c r="D294" s="514"/>
      <c r="E294" s="514"/>
      <c r="F294" s="514"/>
      <c r="G294" s="583"/>
      <c r="H294" s="621" t="s">
        <v>290</v>
      </c>
      <c r="I294" s="498"/>
      <c r="J294" s="498"/>
    </row>
    <row r="295" spans="1:10" ht="12" customHeight="1">
      <c r="A295" s="88"/>
      <c r="B295" s="518" t="s">
        <v>188</v>
      </c>
      <c r="C295" s="638">
        <v>150</v>
      </c>
      <c r="D295" s="638">
        <v>150</v>
      </c>
      <c r="E295" s="638">
        <v>150</v>
      </c>
      <c r="F295" s="638">
        <v>15</v>
      </c>
      <c r="G295" s="597">
        <f>SUM(F295/E295)</f>
        <v>0.1</v>
      </c>
      <c r="H295" s="622"/>
      <c r="I295" s="498"/>
      <c r="J295" s="498"/>
    </row>
    <row r="296" spans="1:10" ht="12" customHeight="1">
      <c r="A296" s="88"/>
      <c r="B296" s="221" t="s">
        <v>464</v>
      </c>
      <c r="C296" s="638">
        <v>40</v>
      </c>
      <c r="D296" s="638">
        <v>40</v>
      </c>
      <c r="E296" s="638">
        <v>40</v>
      </c>
      <c r="F296" s="638">
        <v>4</v>
      </c>
      <c r="G296" s="597">
        <f>SUM(F296/E296)</f>
        <v>0.1</v>
      </c>
      <c r="H296" s="639"/>
      <c r="I296" s="498"/>
      <c r="J296" s="498"/>
    </row>
    <row r="297" spans="1:10" ht="12" customHeight="1">
      <c r="A297" s="506"/>
      <c r="B297" s="520" t="s">
        <v>446</v>
      </c>
      <c r="C297" s="422">
        <v>7410</v>
      </c>
      <c r="D297" s="422">
        <v>12473</v>
      </c>
      <c r="E297" s="422">
        <v>12473</v>
      </c>
      <c r="F297" s="422">
        <v>3622</v>
      </c>
      <c r="G297" s="597">
        <f>SUM(F297/E297)</f>
        <v>0.2903872364306903</v>
      </c>
      <c r="H297" s="639"/>
      <c r="I297" s="498"/>
      <c r="J297" s="498"/>
    </row>
    <row r="298" spans="1:10" ht="12" customHeight="1">
      <c r="A298" s="506"/>
      <c r="B298" s="423" t="s">
        <v>195</v>
      </c>
      <c r="C298" s="422"/>
      <c r="D298" s="422"/>
      <c r="E298" s="422"/>
      <c r="F298" s="422"/>
      <c r="G298" s="597"/>
      <c r="H298" s="639"/>
      <c r="I298" s="498"/>
      <c r="J298" s="498"/>
    </row>
    <row r="299" spans="1:10" ht="12" customHeight="1">
      <c r="A299" s="88"/>
      <c r="B299" s="423" t="s">
        <v>456</v>
      </c>
      <c r="C299" s="638"/>
      <c r="D299" s="638"/>
      <c r="E299" s="638"/>
      <c r="F299" s="638"/>
      <c r="G299" s="583"/>
      <c r="H299" s="623"/>
      <c r="I299" s="498"/>
      <c r="J299" s="498"/>
    </row>
    <row r="300" spans="1:10" ht="12" customHeight="1" thickBot="1">
      <c r="A300" s="88"/>
      <c r="B300" s="599" t="s">
        <v>146</v>
      </c>
      <c r="C300" s="537"/>
      <c r="D300" s="537"/>
      <c r="E300" s="537"/>
      <c r="F300" s="537"/>
      <c r="G300" s="601"/>
      <c r="H300" s="666"/>
      <c r="I300" s="498"/>
      <c r="J300" s="498"/>
    </row>
    <row r="301" spans="1:10" ht="12.75" thickBot="1">
      <c r="A301" s="533"/>
      <c r="B301" s="604" t="s">
        <v>229</v>
      </c>
      <c r="C301" s="526">
        <f>SUM(C295:C300)</f>
        <v>7600</v>
      </c>
      <c r="D301" s="526">
        <f>SUM(D295:D300)</f>
        <v>12663</v>
      </c>
      <c r="E301" s="526">
        <f>SUM(E295:E300)</f>
        <v>12663</v>
      </c>
      <c r="F301" s="526">
        <f>SUM(F295:F300)</f>
        <v>3641</v>
      </c>
      <c r="G301" s="606">
        <f>SUM(F301/E301)</f>
        <v>0.2875306009634368</v>
      </c>
      <c r="H301" s="626"/>
      <c r="I301" s="498"/>
      <c r="J301" s="498"/>
    </row>
    <row r="302" spans="1:10" ht="12">
      <c r="A302" s="506">
        <v>3302</v>
      </c>
      <c r="B302" s="540" t="s">
        <v>502</v>
      </c>
      <c r="C302" s="514"/>
      <c r="D302" s="514"/>
      <c r="E302" s="514"/>
      <c r="F302" s="514"/>
      <c r="G302" s="583"/>
      <c r="H302" s="621"/>
      <c r="I302" s="498"/>
      <c r="J302" s="498"/>
    </row>
    <row r="303" spans="1:10" ht="12">
      <c r="A303" s="88"/>
      <c r="B303" s="518" t="s">
        <v>188</v>
      </c>
      <c r="C303" s="514"/>
      <c r="D303" s="514"/>
      <c r="E303" s="514"/>
      <c r="F303" s="514"/>
      <c r="G303" s="583"/>
      <c r="H303" s="622"/>
      <c r="I303" s="498"/>
      <c r="J303" s="498"/>
    </row>
    <row r="304" spans="1:10" ht="12">
      <c r="A304" s="88"/>
      <c r="B304" s="221" t="s">
        <v>464</v>
      </c>
      <c r="C304" s="638"/>
      <c r="D304" s="638"/>
      <c r="E304" s="638"/>
      <c r="F304" s="638"/>
      <c r="G304" s="583"/>
      <c r="H304" s="639"/>
      <c r="I304" s="498"/>
      <c r="J304" s="498"/>
    </row>
    <row r="305" spans="1:10" ht="12">
      <c r="A305" s="506"/>
      <c r="B305" s="520" t="s">
        <v>446</v>
      </c>
      <c r="C305" s="422">
        <v>197000</v>
      </c>
      <c r="D305" s="422">
        <v>197200</v>
      </c>
      <c r="E305" s="422">
        <v>197200</v>
      </c>
      <c r="F305" s="422">
        <v>147800</v>
      </c>
      <c r="G305" s="597">
        <f>SUM(F305/E305)</f>
        <v>0.7494929006085193</v>
      </c>
      <c r="H305" s="639"/>
      <c r="I305" s="498"/>
      <c r="J305" s="498"/>
    </row>
    <row r="306" spans="1:10" ht="12">
      <c r="A306" s="506"/>
      <c r="B306" s="423" t="s">
        <v>195</v>
      </c>
      <c r="C306" s="422"/>
      <c r="D306" s="422"/>
      <c r="E306" s="422"/>
      <c r="F306" s="422"/>
      <c r="G306" s="583"/>
      <c r="H306" s="639"/>
      <c r="I306" s="498"/>
      <c r="J306" s="498"/>
    </row>
    <row r="307" spans="1:10" ht="12">
      <c r="A307" s="88"/>
      <c r="B307" s="423" t="s">
        <v>456</v>
      </c>
      <c r="C307" s="638"/>
      <c r="D307" s="638"/>
      <c r="E307" s="638"/>
      <c r="F307" s="638"/>
      <c r="G307" s="583"/>
      <c r="H307" s="623"/>
      <c r="I307" s="498"/>
      <c r="J307" s="498"/>
    </row>
    <row r="308" spans="1:10" ht="12.75" thickBot="1">
      <c r="A308" s="88"/>
      <c r="B308" s="599" t="s">
        <v>146</v>
      </c>
      <c r="C308" s="537"/>
      <c r="D308" s="537"/>
      <c r="E308" s="537"/>
      <c r="F308" s="537"/>
      <c r="G308" s="601"/>
      <c r="H308" s="666"/>
      <c r="I308" s="498"/>
      <c r="J308" s="498"/>
    </row>
    <row r="309" spans="1:10" ht="12.75" thickBot="1">
      <c r="A309" s="533"/>
      <c r="B309" s="604" t="s">
        <v>229</v>
      </c>
      <c r="C309" s="526">
        <f>SUM(C303:C308)</f>
        <v>197000</v>
      </c>
      <c r="D309" s="526">
        <f>SUM(D303:D308)</f>
        <v>197200</v>
      </c>
      <c r="E309" s="526">
        <f>SUM(E303:E308)</f>
        <v>197200</v>
      </c>
      <c r="F309" s="526">
        <f>SUM(F303:F308)</f>
        <v>147800</v>
      </c>
      <c r="G309" s="606">
        <f>SUM(F309/E309)</f>
        <v>0.7494929006085193</v>
      </c>
      <c r="H309" s="626"/>
      <c r="I309" s="498"/>
      <c r="J309" s="498"/>
    </row>
    <row r="310" spans="1:10" ht="12.75">
      <c r="A310" s="506">
        <v>3303</v>
      </c>
      <c r="B310" s="279" t="s">
        <v>293</v>
      </c>
      <c r="C310" s="514"/>
      <c r="D310" s="514"/>
      <c r="E310" s="514"/>
      <c r="F310" s="514"/>
      <c r="G310" s="583"/>
      <c r="H310" s="667"/>
      <c r="I310" s="498"/>
      <c r="J310" s="498"/>
    </row>
    <row r="311" spans="1:10" ht="12" customHeight="1">
      <c r="A311" s="415"/>
      <c r="B311" s="518" t="s">
        <v>188</v>
      </c>
      <c r="C311" s="422"/>
      <c r="D311" s="422"/>
      <c r="E311" s="422"/>
      <c r="F311" s="422"/>
      <c r="G311" s="583"/>
      <c r="H311" s="668"/>
      <c r="I311" s="498"/>
      <c r="J311" s="498"/>
    </row>
    <row r="312" spans="1:10" ht="12" customHeight="1">
      <c r="A312" s="415"/>
      <c r="B312" s="221" t="s">
        <v>464</v>
      </c>
      <c r="C312" s="422"/>
      <c r="D312" s="422"/>
      <c r="E312" s="422"/>
      <c r="F312" s="422"/>
      <c r="G312" s="583"/>
      <c r="H312" s="668"/>
      <c r="I312" s="498"/>
      <c r="J312" s="498"/>
    </row>
    <row r="313" spans="1:10" ht="12" customHeight="1">
      <c r="A313" s="415"/>
      <c r="B313" s="520" t="s">
        <v>446</v>
      </c>
      <c r="C313" s="422">
        <v>600</v>
      </c>
      <c r="D313" s="422">
        <v>600</v>
      </c>
      <c r="E313" s="422">
        <v>600</v>
      </c>
      <c r="F313" s="422">
        <v>600</v>
      </c>
      <c r="G313" s="597">
        <f>SUM(F313/E313)</f>
        <v>1</v>
      </c>
      <c r="H313" s="668"/>
      <c r="I313" s="498"/>
      <c r="J313" s="498"/>
    </row>
    <row r="314" spans="1:10" ht="12" customHeight="1">
      <c r="A314" s="415"/>
      <c r="B314" s="423" t="s">
        <v>195</v>
      </c>
      <c r="C314" s="422">
        <v>5500</v>
      </c>
      <c r="D314" s="422">
        <v>27425</v>
      </c>
      <c r="E314" s="422">
        <v>36373</v>
      </c>
      <c r="F314" s="422">
        <v>39445</v>
      </c>
      <c r="G314" s="597">
        <f>SUM(F314/E314)</f>
        <v>1.08445825200011</v>
      </c>
      <c r="H314" s="668"/>
      <c r="I314" s="498"/>
      <c r="J314" s="498"/>
    </row>
    <row r="315" spans="1:10" ht="12" customHeight="1">
      <c r="A315" s="415"/>
      <c r="B315" s="423" t="s">
        <v>456</v>
      </c>
      <c r="C315" s="638"/>
      <c r="D315" s="638"/>
      <c r="E315" s="638"/>
      <c r="F315" s="638"/>
      <c r="G315" s="583"/>
      <c r="H315" s="669"/>
      <c r="I315" s="498"/>
      <c r="J315" s="498"/>
    </row>
    <row r="316" spans="1:10" ht="12" customHeight="1" thickBot="1">
      <c r="A316" s="517"/>
      <c r="B316" s="599" t="s">
        <v>146</v>
      </c>
      <c r="C316" s="523"/>
      <c r="D316" s="523"/>
      <c r="E316" s="523"/>
      <c r="F316" s="523"/>
      <c r="G316" s="601"/>
      <c r="H316" s="643"/>
      <c r="I316" s="498"/>
      <c r="J316" s="498"/>
    </row>
    <row r="317" spans="1:10" ht="12" customHeight="1" thickBot="1">
      <c r="A317" s="533"/>
      <c r="B317" s="604" t="s">
        <v>229</v>
      </c>
      <c r="C317" s="526">
        <f>SUM(C311:C316)</f>
        <v>6100</v>
      </c>
      <c r="D317" s="526">
        <f>SUM(D311:D316)</f>
        <v>28025</v>
      </c>
      <c r="E317" s="526">
        <f>SUM(E311:E316)</f>
        <v>36973</v>
      </c>
      <c r="F317" s="526">
        <f>SUM(F311:F316)</f>
        <v>40045</v>
      </c>
      <c r="G317" s="606">
        <f>SUM(F317/E317)</f>
        <v>1.0830876585616531</v>
      </c>
      <c r="H317" s="670"/>
      <c r="I317" s="498"/>
      <c r="J317" s="498"/>
    </row>
    <row r="318" spans="1:10" ht="12" customHeight="1">
      <c r="A318" s="88">
        <v>3304</v>
      </c>
      <c r="B318" s="633" t="s">
        <v>294</v>
      </c>
      <c r="C318" s="514"/>
      <c r="D318" s="514"/>
      <c r="E318" s="514"/>
      <c r="F318" s="514"/>
      <c r="G318" s="583"/>
      <c r="H318" s="667"/>
      <c r="I318" s="498"/>
      <c r="J318" s="498"/>
    </row>
    <row r="319" spans="1:10" ht="12" customHeight="1">
      <c r="A319" s="517"/>
      <c r="B319" s="518" t="s">
        <v>188</v>
      </c>
      <c r="C319" s="422"/>
      <c r="D319" s="422"/>
      <c r="E319" s="422"/>
      <c r="F319" s="422"/>
      <c r="G319" s="583"/>
      <c r="H319" s="668"/>
      <c r="I319" s="498"/>
      <c r="J319" s="498"/>
    </row>
    <row r="320" spans="1:10" ht="12" customHeight="1">
      <c r="A320" s="517"/>
      <c r="B320" s="221" t="s">
        <v>464</v>
      </c>
      <c r="C320" s="422"/>
      <c r="D320" s="422"/>
      <c r="E320" s="422"/>
      <c r="F320" s="422"/>
      <c r="G320" s="583"/>
      <c r="H320" s="671"/>
      <c r="I320" s="498"/>
      <c r="J320" s="498"/>
    </row>
    <row r="321" spans="1:10" ht="12" customHeight="1">
      <c r="A321" s="517"/>
      <c r="B321" s="520" t="s">
        <v>446</v>
      </c>
      <c r="C321" s="422">
        <v>400</v>
      </c>
      <c r="D321" s="422">
        <v>400</v>
      </c>
      <c r="E321" s="422">
        <v>400</v>
      </c>
      <c r="F321" s="422">
        <v>268</v>
      </c>
      <c r="G321" s="597">
        <f>SUM(F321/E321)</f>
        <v>0.67</v>
      </c>
      <c r="H321" s="669"/>
      <c r="I321" s="498"/>
      <c r="J321" s="498"/>
    </row>
    <row r="322" spans="1:10" ht="12" customHeight="1">
      <c r="A322" s="517"/>
      <c r="B322" s="423" t="s">
        <v>195</v>
      </c>
      <c r="C322" s="422">
        <v>2600</v>
      </c>
      <c r="D322" s="422">
        <v>11478</v>
      </c>
      <c r="E322" s="422">
        <v>15333</v>
      </c>
      <c r="F322" s="422">
        <v>14463</v>
      </c>
      <c r="G322" s="597">
        <f>SUM(F322/E322)</f>
        <v>0.9432596360790452</v>
      </c>
      <c r="H322" s="669"/>
      <c r="I322" s="498"/>
      <c r="J322" s="498"/>
    </row>
    <row r="323" spans="1:10" ht="12" customHeight="1">
      <c r="A323" s="517"/>
      <c r="B323" s="423" t="s">
        <v>456</v>
      </c>
      <c r="C323" s="638"/>
      <c r="D323" s="638"/>
      <c r="E323" s="638"/>
      <c r="F323" s="638"/>
      <c r="G323" s="583"/>
      <c r="H323" s="668"/>
      <c r="I323" s="498"/>
      <c r="J323" s="498"/>
    </row>
    <row r="324" spans="1:10" ht="12" customHeight="1">
      <c r="A324" s="517"/>
      <c r="B324" s="423" t="s">
        <v>195</v>
      </c>
      <c r="C324" s="422"/>
      <c r="D324" s="422"/>
      <c r="E324" s="422"/>
      <c r="F324" s="422"/>
      <c r="G324" s="583"/>
      <c r="H324" s="672"/>
      <c r="I324" s="498"/>
      <c r="J324" s="498"/>
    </row>
    <row r="325" spans="1:10" ht="12" customHeight="1" thickBot="1">
      <c r="A325" s="517"/>
      <c r="B325" s="599" t="s">
        <v>146</v>
      </c>
      <c r="C325" s="523"/>
      <c r="D325" s="523"/>
      <c r="E325" s="523"/>
      <c r="F325" s="523"/>
      <c r="G325" s="601"/>
      <c r="H325" s="643"/>
      <c r="I325" s="498"/>
      <c r="J325" s="498"/>
    </row>
    <row r="326" spans="1:10" ht="12" customHeight="1" thickBot="1">
      <c r="A326" s="533"/>
      <c r="B326" s="604" t="s">
        <v>229</v>
      </c>
      <c r="C326" s="526">
        <f>SUM(C319:C325)</f>
        <v>3000</v>
      </c>
      <c r="D326" s="526">
        <f>SUM(D319:D325)</f>
        <v>11878</v>
      </c>
      <c r="E326" s="526">
        <f>SUM(E319:E325)</f>
        <v>15733</v>
      </c>
      <c r="F326" s="526">
        <f>SUM(F319:F325)</f>
        <v>14731</v>
      </c>
      <c r="G326" s="606">
        <f>SUM(F326/E326)</f>
        <v>0.9363122100044492</v>
      </c>
      <c r="H326" s="670"/>
      <c r="I326" s="498"/>
      <c r="J326" s="498"/>
    </row>
    <row r="327" spans="1:10" ht="12" customHeight="1">
      <c r="A327" s="88">
        <v>3305</v>
      </c>
      <c r="B327" s="633" t="s">
        <v>325</v>
      </c>
      <c r="C327" s="514"/>
      <c r="D327" s="514"/>
      <c r="E327" s="514"/>
      <c r="F327" s="514"/>
      <c r="G327" s="583"/>
      <c r="H327" s="667"/>
      <c r="I327" s="498"/>
      <c r="J327" s="498"/>
    </row>
    <row r="328" spans="1:10" ht="12" customHeight="1">
      <c r="A328" s="517"/>
      <c r="B328" s="518" t="s">
        <v>188</v>
      </c>
      <c r="C328" s="422"/>
      <c r="D328" s="422"/>
      <c r="E328" s="422"/>
      <c r="F328" s="422"/>
      <c r="G328" s="583"/>
      <c r="H328" s="668"/>
      <c r="I328" s="498"/>
      <c r="J328" s="498"/>
    </row>
    <row r="329" spans="1:10" ht="12" customHeight="1">
      <c r="A329" s="517"/>
      <c r="B329" s="221" t="s">
        <v>464</v>
      </c>
      <c r="C329" s="422"/>
      <c r="D329" s="422"/>
      <c r="E329" s="422"/>
      <c r="F329" s="422"/>
      <c r="G329" s="583"/>
      <c r="H329" s="671"/>
      <c r="I329" s="498"/>
      <c r="J329" s="498"/>
    </row>
    <row r="330" spans="1:10" ht="12" customHeight="1">
      <c r="A330" s="517"/>
      <c r="B330" s="520" t="s">
        <v>446</v>
      </c>
      <c r="C330" s="422"/>
      <c r="D330" s="422"/>
      <c r="E330" s="422"/>
      <c r="F330" s="422"/>
      <c r="G330" s="583"/>
      <c r="H330" s="669"/>
      <c r="I330" s="498"/>
      <c r="J330" s="498"/>
    </row>
    <row r="331" spans="1:10" ht="12" customHeight="1">
      <c r="A331" s="517"/>
      <c r="B331" s="423" t="s">
        <v>195</v>
      </c>
      <c r="C331" s="422"/>
      <c r="D331" s="422">
        <v>2000</v>
      </c>
      <c r="E331" s="422">
        <v>4000</v>
      </c>
      <c r="F331" s="422">
        <v>100</v>
      </c>
      <c r="G331" s="597">
        <f>SUM(F331/E331)</f>
        <v>0.025</v>
      </c>
      <c r="H331" s="669"/>
      <c r="I331" s="498"/>
      <c r="J331" s="498"/>
    </row>
    <row r="332" spans="1:10" ht="12" customHeight="1">
      <c r="A332" s="517"/>
      <c r="B332" s="423" t="s">
        <v>456</v>
      </c>
      <c r="C332" s="638"/>
      <c r="D332" s="638"/>
      <c r="E332" s="638"/>
      <c r="F332" s="638"/>
      <c r="G332" s="583"/>
      <c r="H332" s="668"/>
      <c r="I332" s="498"/>
      <c r="J332" s="498"/>
    </row>
    <row r="333" spans="1:10" ht="12" customHeight="1">
      <c r="A333" s="517"/>
      <c r="B333" s="423" t="s">
        <v>195</v>
      </c>
      <c r="C333" s="422"/>
      <c r="D333" s="422"/>
      <c r="E333" s="422"/>
      <c r="F333" s="422"/>
      <c r="G333" s="583"/>
      <c r="H333" s="672"/>
      <c r="I333" s="498"/>
      <c r="J333" s="498"/>
    </row>
    <row r="334" spans="1:10" ht="12" customHeight="1" thickBot="1">
      <c r="A334" s="517"/>
      <c r="B334" s="599" t="s">
        <v>146</v>
      </c>
      <c r="C334" s="523"/>
      <c r="D334" s="523"/>
      <c r="E334" s="523"/>
      <c r="F334" s="523"/>
      <c r="G334" s="601"/>
      <c r="H334" s="643"/>
      <c r="I334" s="498"/>
      <c r="J334" s="498"/>
    </row>
    <row r="335" spans="1:10" ht="12" customHeight="1" thickBot="1">
      <c r="A335" s="533"/>
      <c r="B335" s="604" t="s">
        <v>229</v>
      </c>
      <c r="C335" s="526">
        <f>SUM(C328:C334)</f>
        <v>0</v>
      </c>
      <c r="D335" s="526">
        <f>SUM(D328:D334)</f>
        <v>2000</v>
      </c>
      <c r="E335" s="526">
        <f>SUM(E328:E334)</f>
        <v>4000</v>
      </c>
      <c r="F335" s="526">
        <f>SUM(F328:F334)</f>
        <v>100</v>
      </c>
      <c r="G335" s="606">
        <f>SUM(F335/E335)</f>
        <v>0.025</v>
      </c>
      <c r="H335" s="670"/>
      <c r="I335" s="498"/>
      <c r="J335" s="498"/>
    </row>
    <row r="336" spans="1:10" ht="12" customHeight="1">
      <c r="A336" s="88">
        <v>3306</v>
      </c>
      <c r="B336" s="633" t="s">
        <v>326</v>
      </c>
      <c r="C336" s="514"/>
      <c r="D336" s="514"/>
      <c r="E336" s="514"/>
      <c r="F336" s="514"/>
      <c r="G336" s="583"/>
      <c r="H336" s="667"/>
      <c r="I336" s="498"/>
      <c r="J336" s="498"/>
    </row>
    <row r="337" spans="1:10" ht="12" customHeight="1">
      <c r="A337" s="517"/>
      <c r="B337" s="518" t="s">
        <v>188</v>
      </c>
      <c r="C337" s="422"/>
      <c r="D337" s="422"/>
      <c r="E337" s="422"/>
      <c r="F337" s="422"/>
      <c r="G337" s="583"/>
      <c r="H337" s="668"/>
      <c r="I337" s="498"/>
      <c r="J337" s="498"/>
    </row>
    <row r="338" spans="1:10" ht="12" customHeight="1">
      <c r="A338" s="517"/>
      <c r="B338" s="221" t="s">
        <v>464</v>
      </c>
      <c r="C338" s="422"/>
      <c r="D338" s="422"/>
      <c r="E338" s="422"/>
      <c r="F338" s="422"/>
      <c r="G338" s="583"/>
      <c r="H338" s="671"/>
      <c r="I338" s="498"/>
      <c r="J338" s="498"/>
    </row>
    <row r="339" spans="1:10" ht="12" customHeight="1">
      <c r="A339" s="517"/>
      <c r="B339" s="520" t="s">
        <v>446</v>
      </c>
      <c r="C339" s="422"/>
      <c r="D339" s="422"/>
      <c r="E339" s="422"/>
      <c r="F339" s="422">
        <v>212</v>
      </c>
      <c r="G339" s="583"/>
      <c r="H339" s="669"/>
      <c r="I339" s="498"/>
      <c r="J339" s="498"/>
    </row>
    <row r="340" spans="1:10" ht="12" customHeight="1">
      <c r="A340" s="517"/>
      <c r="B340" s="423" t="s">
        <v>195</v>
      </c>
      <c r="C340" s="422"/>
      <c r="D340" s="422">
        <v>12023</v>
      </c>
      <c r="E340" s="422">
        <v>12023</v>
      </c>
      <c r="F340" s="422">
        <v>417</v>
      </c>
      <c r="G340" s="597">
        <f>SUM(F340/E340)</f>
        <v>0.03468352324710971</v>
      </c>
      <c r="H340" s="669"/>
      <c r="I340" s="498"/>
      <c r="J340" s="498"/>
    </row>
    <row r="341" spans="1:10" ht="12" customHeight="1">
      <c r="A341" s="517"/>
      <c r="B341" s="423" t="s">
        <v>456</v>
      </c>
      <c r="C341" s="638"/>
      <c r="D341" s="638"/>
      <c r="E341" s="638"/>
      <c r="F341" s="638"/>
      <c r="G341" s="583"/>
      <c r="H341" s="668"/>
      <c r="I341" s="498"/>
      <c r="J341" s="498"/>
    </row>
    <row r="342" spans="1:10" ht="12" customHeight="1">
      <c r="A342" s="517"/>
      <c r="B342" s="423" t="s">
        <v>195</v>
      </c>
      <c r="C342" s="422"/>
      <c r="D342" s="422"/>
      <c r="E342" s="422"/>
      <c r="F342" s="422"/>
      <c r="G342" s="583"/>
      <c r="H342" s="672"/>
      <c r="I342" s="498"/>
      <c r="J342" s="498"/>
    </row>
    <row r="343" spans="1:10" ht="12" customHeight="1" thickBot="1">
      <c r="A343" s="517"/>
      <c r="B343" s="599" t="s">
        <v>146</v>
      </c>
      <c r="C343" s="523"/>
      <c r="D343" s="523"/>
      <c r="E343" s="523"/>
      <c r="F343" s="523"/>
      <c r="G343" s="601"/>
      <c r="H343" s="643"/>
      <c r="I343" s="498"/>
      <c r="J343" s="498"/>
    </row>
    <row r="344" spans="1:10" ht="12" customHeight="1" thickBot="1">
      <c r="A344" s="533"/>
      <c r="B344" s="604" t="s">
        <v>229</v>
      </c>
      <c r="C344" s="526">
        <f>SUM(C337:C343)</f>
        <v>0</v>
      </c>
      <c r="D344" s="526">
        <f>SUM(D337:D343)</f>
        <v>12023</v>
      </c>
      <c r="E344" s="526">
        <f>SUM(E337:E343)</f>
        <v>12023</v>
      </c>
      <c r="F344" s="526">
        <f>SUM(F337:F343)</f>
        <v>629</v>
      </c>
      <c r="G344" s="606">
        <f>SUM(F344/E344)</f>
        <v>0.052316393578973636</v>
      </c>
      <c r="H344" s="670"/>
      <c r="I344" s="498"/>
      <c r="J344" s="498"/>
    </row>
    <row r="345" spans="1:10" ht="12" customHeight="1">
      <c r="A345" s="88">
        <v>3307</v>
      </c>
      <c r="B345" s="633" t="s">
        <v>327</v>
      </c>
      <c r="C345" s="514"/>
      <c r="D345" s="514"/>
      <c r="E345" s="514"/>
      <c r="F345" s="514"/>
      <c r="G345" s="583"/>
      <c r="H345" s="667"/>
      <c r="I345" s="498"/>
      <c r="J345" s="498"/>
    </row>
    <row r="346" spans="1:10" ht="12" customHeight="1">
      <c r="A346" s="517"/>
      <c r="B346" s="518" t="s">
        <v>188</v>
      </c>
      <c r="C346" s="422"/>
      <c r="D346" s="422"/>
      <c r="E346" s="422"/>
      <c r="F346" s="422"/>
      <c r="G346" s="583"/>
      <c r="H346" s="668"/>
      <c r="I346" s="498"/>
      <c r="J346" s="498"/>
    </row>
    <row r="347" spans="1:10" ht="12" customHeight="1">
      <c r="A347" s="517"/>
      <c r="B347" s="221" t="s">
        <v>464</v>
      </c>
      <c r="C347" s="422"/>
      <c r="D347" s="422"/>
      <c r="E347" s="422"/>
      <c r="F347" s="422"/>
      <c r="G347" s="583"/>
      <c r="H347" s="671"/>
      <c r="I347" s="498"/>
      <c r="J347" s="498"/>
    </row>
    <row r="348" spans="1:10" ht="12" customHeight="1">
      <c r="A348" s="517"/>
      <c r="B348" s="520" t="s">
        <v>446</v>
      </c>
      <c r="C348" s="422"/>
      <c r="D348" s="422"/>
      <c r="E348" s="422"/>
      <c r="F348" s="422"/>
      <c r="G348" s="583"/>
      <c r="H348" s="669"/>
      <c r="I348" s="498"/>
      <c r="J348" s="498"/>
    </row>
    <row r="349" spans="1:10" ht="12" customHeight="1">
      <c r="A349" s="517"/>
      <c r="B349" s="423" t="s">
        <v>195</v>
      </c>
      <c r="C349" s="422"/>
      <c r="D349" s="422">
        <v>5000</v>
      </c>
      <c r="E349" s="422"/>
      <c r="F349" s="422"/>
      <c r="G349" s="583"/>
      <c r="H349" s="669"/>
      <c r="I349" s="498"/>
      <c r="J349" s="498"/>
    </row>
    <row r="350" spans="1:10" ht="12" customHeight="1">
      <c r="A350" s="517"/>
      <c r="B350" s="423" t="s">
        <v>456</v>
      </c>
      <c r="C350" s="638"/>
      <c r="D350" s="638"/>
      <c r="E350" s="638">
        <v>5000</v>
      </c>
      <c r="F350" s="638">
        <v>5000</v>
      </c>
      <c r="G350" s="597">
        <f>SUM(F350/E350)</f>
        <v>1</v>
      </c>
      <c r="H350" s="668"/>
      <c r="I350" s="498"/>
      <c r="J350" s="498"/>
    </row>
    <row r="351" spans="1:10" ht="12" customHeight="1">
      <c r="A351" s="517"/>
      <c r="B351" s="423" t="s">
        <v>195</v>
      </c>
      <c r="C351" s="422"/>
      <c r="D351" s="422"/>
      <c r="E351" s="422"/>
      <c r="F351" s="422"/>
      <c r="G351" s="583"/>
      <c r="H351" s="672"/>
      <c r="I351" s="498"/>
      <c r="J351" s="498"/>
    </row>
    <row r="352" spans="1:10" ht="12" customHeight="1" thickBot="1">
      <c r="A352" s="517"/>
      <c r="B352" s="599" t="s">
        <v>146</v>
      </c>
      <c r="C352" s="523"/>
      <c r="D352" s="523"/>
      <c r="E352" s="523"/>
      <c r="F352" s="523"/>
      <c r="G352" s="601"/>
      <c r="H352" s="643"/>
      <c r="I352" s="498"/>
      <c r="J352" s="498"/>
    </row>
    <row r="353" spans="1:10" ht="12" customHeight="1" thickBot="1">
      <c r="A353" s="533"/>
      <c r="B353" s="604" t="s">
        <v>229</v>
      </c>
      <c r="C353" s="526">
        <f>SUM(C346:C352)</f>
        <v>0</v>
      </c>
      <c r="D353" s="526">
        <f>SUM(D346:D352)</f>
        <v>5000</v>
      </c>
      <c r="E353" s="526">
        <f>SUM(E346:E352)</f>
        <v>5000</v>
      </c>
      <c r="F353" s="526">
        <f>SUM(F346:F352)</f>
        <v>5000</v>
      </c>
      <c r="G353" s="606">
        <f>SUM(F353/E353)</f>
        <v>1</v>
      </c>
      <c r="H353" s="670"/>
      <c r="I353" s="498"/>
      <c r="J353" s="498"/>
    </row>
    <row r="354" spans="1:10" ht="12" customHeight="1">
      <c r="A354" s="88">
        <v>3308</v>
      </c>
      <c r="B354" s="279" t="s">
        <v>431</v>
      </c>
      <c r="C354" s="514"/>
      <c r="D354" s="514"/>
      <c r="E354" s="514"/>
      <c r="F354" s="514"/>
      <c r="G354" s="583"/>
      <c r="H354" s="621"/>
      <c r="I354" s="498"/>
      <c r="J354" s="498"/>
    </row>
    <row r="355" spans="1:10" ht="12" customHeight="1">
      <c r="A355" s="88"/>
      <c r="B355" s="518" t="s">
        <v>188</v>
      </c>
      <c r="C355" s="514"/>
      <c r="D355" s="514"/>
      <c r="E355" s="514"/>
      <c r="F355" s="514"/>
      <c r="G355" s="583"/>
      <c r="H355" s="584"/>
      <c r="I355" s="498"/>
      <c r="J355" s="498"/>
    </row>
    <row r="356" spans="1:10" ht="12" customHeight="1">
      <c r="A356" s="88"/>
      <c r="B356" s="221" t="s">
        <v>464</v>
      </c>
      <c r="C356" s="514"/>
      <c r="D356" s="514"/>
      <c r="E356" s="514"/>
      <c r="F356" s="514"/>
      <c r="G356" s="583"/>
      <c r="H356" s="669"/>
      <c r="I356" s="498"/>
      <c r="J356" s="498"/>
    </row>
    <row r="357" spans="1:10" ht="12" customHeight="1">
      <c r="A357" s="88"/>
      <c r="B357" s="520" t="s">
        <v>446</v>
      </c>
      <c r="C357" s="638">
        <v>2000</v>
      </c>
      <c r="D357" s="638">
        <v>2000</v>
      </c>
      <c r="E357" s="638">
        <v>2000</v>
      </c>
      <c r="F357" s="638">
        <v>649</v>
      </c>
      <c r="G357" s="597">
        <f>SUM(F357/E357)</f>
        <v>0.3245</v>
      </c>
      <c r="H357" s="671"/>
      <c r="I357" s="498"/>
      <c r="J357" s="498"/>
    </row>
    <row r="358" spans="1:10" ht="12" customHeight="1">
      <c r="A358" s="88"/>
      <c r="B358" s="423" t="s">
        <v>195</v>
      </c>
      <c r="C358" s="638">
        <v>30000</v>
      </c>
      <c r="D358" s="638">
        <v>56024</v>
      </c>
      <c r="E358" s="638">
        <v>67018</v>
      </c>
      <c r="F358" s="638">
        <v>53877</v>
      </c>
      <c r="G358" s="597">
        <f>SUM(F358/E358)</f>
        <v>0.8039183502939509</v>
      </c>
      <c r="H358" s="671"/>
      <c r="I358" s="498"/>
      <c r="J358" s="498"/>
    </row>
    <row r="359" spans="1:10" ht="12" customHeight="1">
      <c r="A359" s="88"/>
      <c r="B359" s="423" t="s">
        <v>456</v>
      </c>
      <c r="C359" s="638"/>
      <c r="D359" s="638"/>
      <c r="E359" s="638"/>
      <c r="F359" s="638"/>
      <c r="G359" s="583"/>
      <c r="H359" s="669"/>
      <c r="I359" s="498"/>
      <c r="J359" s="498"/>
    </row>
    <row r="360" spans="1:10" ht="12" customHeight="1">
      <c r="A360" s="88"/>
      <c r="B360" s="423" t="s">
        <v>195</v>
      </c>
      <c r="C360" s="514"/>
      <c r="D360" s="514"/>
      <c r="E360" s="514"/>
      <c r="F360" s="514"/>
      <c r="G360" s="583"/>
      <c r="H360" s="639"/>
      <c r="I360" s="498"/>
      <c r="J360" s="498"/>
    </row>
    <row r="361" spans="1:10" ht="12" customHeight="1" thickBot="1">
      <c r="A361" s="88"/>
      <c r="B361" s="599" t="s">
        <v>146</v>
      </c>
      <c r="C361" s="640"/>
      <c r="D361" s="640"/>
      <c r="E361" s="640"/>
      <c r="F361" s="640"/>
      <c r="G361" s="601"/>
      <c r="H361" s="624"/>
      <c r="I361" s="498"/>
      <c r="J361" s="498"/>
    </row>
    <row r="362" spans="1:10" ht="12" customHeight="1" thickBot="1">
      <c r="A362" s="533"/>
      <c r="B362" s="604" t="s">
        <v>229</v>
      </c>
      <c r="C362" s="526">
        <f>SUM(C357:C361)</f>
        <v>32000</v>
      </c>
      <c r="D362" s="526">
        <f>SUM(D357:D361)</f>
        <v>58024</v>
      </c>
      <c r="E362" s="526">
        <f>SUM(E357:E361)</f>
        <v>69018</v>
      </c>
      <c r="F362" s="526">
        <f>SUM(F357:F361)</f>
        <v>54526</v>
      </c>
      <c r="G362" s="606">
        <f>SUM(F362/E362)</f>
        <v>0.7900257903735257</v>
      </c>
      <c r="H362" s="643"/>
      <c r="I362" s="498"/>
      <c r="J362" s="498"/>
    </row>
    <row r="363" spans="1:10" ht="12" customHeight="1">
      <c r="A363" s="88">
        <v>3309</v>
      </c>
      <c r="B363" s="279" t="s">
        <v>432</v>
      </c>
      <c r="C363" s="514"/>
      <c r="D363" s="514"/>
      <c r="E363" s="514"/>
      <c r="F363" s="514"/>
      <c r="G363" s="583"/>
      <c r="H363" s="622"/>
      <c r="I363" s="498"/>
      <c r="J363" s="498"/>
    </row>
    <row r="364" spans="1:10" ht="12" customHeight="1">
      <c r="A364" s="517"/>
      <c r="B364" s="518" t="s">
        <v>188</v>
      </c>
      <c r="C364" s="422"/>
      <c r="D364" s="422"/>
      <c r="E364" s="422"/>
      <c r="F364" s="422"/>
      <c r="G364" s="583"/>
      <c r="H364" s="622"/>
      <c r="I364" s="498"/>
      <c r="J364" s="498"/>
    </row>
    <row r="365" spans="1:10" ht="12" customHeight="1">
      <c r="A365" s="517"/>
      <c r="B365" s="221" t="s">
        <v>464</v>
      </c>
      <c r="C365" s="422"/>
      <c r="D365" s="422"/>
      <c r="E365" s="422"/>
      <c r="F365" s="422"/>
      <c r="G365" s="583"/>
      <c r="H365" s="622"/>
      <c r="I365" s="498"/>
      <c r="J365" s="498"/>
    </row>
    <row r="366" spans="1:10" ht="12" customHeight="1">
      <c r="A366" s="517"/>
      <c r="B366" s="520" t="s">
        <v>446</v>
      </c>
      <c r="C366" s="422">
        <v>20</v>
      </c>
      <c r="D366" s="422">
        <v>20</v>
      </c>
      <c r="E366" s="422">
        <v>20</v>
      </c>
      <c r="F366" s="422">
        <v>2</v>
      </c>
      <c r="G366" s="597">
        <f>SUM(F366/E366)</f>
        <v>0.1</v>
      </c>
      <c r="H366" s="669"/>
      <c r="I366" s="498"/>
      <c r="J366" s="498"/>
    </row>
    <row r="367" spans="1:10" ht="12" customHeight="1">
      <c r="A367" s="517"/>
      <c r="B367" s="423" t="s">
        <v>195</v>
      </c>
      <c r="C367" s="422">
        <v>4580</v>
      </c>
      <c r="D367" s="422">
        <v>20944</v>
      </c>
      <c r="E367" s="422">
        <v>26355</v>
      </c>
      <c r="F367" s="422">
        <v>27162</v>
      </c>
      <c r="G367" s="597">
        <f>SUM(F367/E367)</f>
        <v>1.0306203756402958</v>
      </c>
      <c r="H367" s="669"/>
      <c r="I367" s="498"/>
      <c r="J367" s="498"/>
    </row>
    <row r="368" spans="1:10" ht="12" customHeight="1">
      <c r="A368" s="517"/>
      <c r="B368" s="423" t="s">
        <v>456</v>
      </c>
      <c r="C368" s="638"/>
      <c r="D368" s="638"/>
      <c r="E368" s="638"/>
      <c r="F368" s="638"/>
      <c r="G368" s="583"/>
      <c r="H368" s="669"/>
      <c r="I368" s="498"/>
      <c r="J368" s="498"/>
    </row>
    <row r="369" spans="1:10" ht="12" customHeight="1" thickBot="1">
      <c r="A369" s="517"/>
      <c r="B369" s="599" t="s">
        <v>146</v>
      </c>
      <c r="C369" s="523"/>
      <c r="D369" s="523"/>
      <c r="E369" s="523"/>
      <c r="F369" s="523"/>
      <c r="G369" s="601"/>
      <c r="H369" s="643"/>
      <c r="I369" s="498"/>
      <c r="J369" s="498"/>
    </row>
    <row r="370" spans="1:10" ht="12.75" customHeight="1" thickBot="1">
      <c r="A370" s="533"/>
      <c r="B370" s="604" t="s">
        <v>229</v>
      </c>
      <c r="C370" s="526">
        <f>SUM(C364:C369)</f>
        <v>4600</v>
      </c>
      <c r="D370" s="526">
        <f>SUM(D364:D369)</f>
        <v>20964</v>
      </c>
      <c r="E370" s="526">
        <f>SUM(E364:E369)</f>
        <v>26375</v>
      </c>
      <c r="F370" s="526">
        <f>SUM(F364:F369)</f>
        <v>27164</v>
      </c>
      <c r="G370" s="606">
        <f>SUM(F370/E370)</f>
        <v>1.029914691943128</v>
      </c>
      <c r="H370" s="626"/>
      <c r="I370" s="498"/>
      <c r="J370" s="498"/>
    </row>
    <row r="371" spans="1:10" ht="12.75" customHeight="1">
      <c r="A371" s="88">
        <v>3310</v>
      </c>
      <c r="B371" s="279" t="s">
        <v>503</v>
      </c>
      <c r="C371" s="514"/>
      <c r="D371" s="514"/>
      <c r="E371" s="514"/>
      <c r="F371" s="514"/>
      <c r="G371" s="583"/>
      <c r="H371" s="622"/>
      <c r="I371" s="498"/>
      <c r="J371" s="498"/>
    </row>
    <row r="372" spans="1:10" ht="12.75" customHeight="1">
      <c r="A372" s="517"/>
      <c r="B372" s="518" t="s">
        <v>188</v>
      </c>
      <c r="C372" s="422"/>
      <c r="D372" s="422"/>
      <c r="E372" s="422"/>
      <c r="F372" s="422"/>
      <c r="G372" s="583"/>
      <c r="H372" s="622"/>
      <c r="I372" s="498"/>
      <c r="J372" s="498"/>
    </row>
    <row r="373" spans="1:10" ht="12.75" customHeight="1">
      <c r="A373" s="517"/>
      <c r="B373" s="221" t="s">
        <v>464</v>
      </c>
      <c r="C373" s="422"/>
      <c r="D373" s="422"/>
      <c r="E373" s="422"/>
      <c r="F373" s="422"/>
      <c r="G373" s="583"/>
      <c r="H373" s="622"/>
      <c r="I373" s="498"/>
      <c r="J373" s="498"/>
    </row>
    <row r="374" spans="1:10" ht="12.75" customHeight="1">
      <c r="A374" s="517"/>
      <c r="B374" s="520" t="s">
        <v>446</v>
      </c>
      <c r="C374" s="422"/>
      <c r="D374" s="422"/>
      <c r="E374" s="422"/>
      <c r="F374" s="422"/>
      <c r="G374" s="583"/>
      <c r="H374" s="669"/>
      <c r="I374" s="498"/>
      <c r="J374" s="498"/>
    </row>
    <row r="375" spans="1:10" ht="12.75" customHeight="1">
      <c r="A375" s="517"/>
      <c r="B375" s="423" t="s">
        <v>195</v>
      </c>
      <c r="C375" s="422">
        <v>6000</v>
      </c>
      <c r="D375" s="422">
        <v>6000</v>
      </c>
      <c r="E375" s="422">
        <v>6000</v>
      </c>
      <c r="F375" s="422">
        <v>1316</v>
      </c>
      <c r="G375" s="597">
        <f>SUM(F375/E375)</f>
        <v>0.21933333333333332</v>
      </c>
      <c r="H375" s="669"/>
      <c r="I375" s="498"/>
      <c r="J375" s="498"/>
    </row>
    <row r="376" spans="1:10" ht="12.75" customHeight="1">
      <c r="A376" s="517"/>
      <c r="B376" s="423" t="s">
        <v>456</v>
      </c>
      <c r="C376" s="638"/>
      <c r="D376" s="638"/>
      <c r="E376" s="638"/>
      <c r="F376" s="638"/>
      <c r="G376" s="583"/>
      <c r="H376" s="669"/>
      <c r="I376" s="498"/>
      <c r="J376" s="498"/>
    </row>
    <row r="377" spans="1:10" ht="12.75" customHeight="1" thickBot="1">
      <c r="A377" s="517"/>
      <c r="B377" s="599" t="s">
        <v>146</v>
      </c>
      <c r="C377" s="523"/>
      <c r="D377" s="523"/>
      <c r="E377" s="523"/>
      <c r="F377" s="523"/>
      <c r="G377" s="601"/>
      <c r="H377" s="643"/>
      <c r="I377" s="498"/>
      <c r="J377" s="498"/>
    </row>
    <row r="378" spans="1:10" ht="12.75" customHeight="1" thickBot="1">
      <c r="A378" s="533"/>
      <c r="B378" s="604" t="s">
        <v>229</v>
      </c>
      <c r="C378" s="526">
        <f>SUM(C372:C377)</f>
        <v>6000</v>
      </c>
      <c r="D378" s="526">
        <f>SUM(D372:D377)</f>
        <v>6000</v>
      </c>
      <c r="E378" s="526">
        <f>SUM(E372:E377)</f>
        <v>6000</v>
      </c>
      <c r="F378" s="526">
        <f>SUM(F372:F377)</f>
        <v>1316</v>
      </c>
      <c r="G378" s="606">
        <f>SUM(F378/E378)</f>
        <v>0.21933333333333332</v>
      </c>
      <c r="H378" s="626"/>
      <c r="I378" s="498"/>
      <c r="J378" s="498"/>
    </row>
    <row r="379" spans="1:10" ht="12" customHeight="1">
      <c r="A379" s="88">
        <v>3311</v>
      </c>
      <c r="B379" s="279" t="s">
        <v>230</v>
      </c>
      <c r="C379" s="514"/>
      <c r="D379" s="514"/>
      <c r="E379" s="514"/>
      <c r="F379" s="514"/>
      <c r="G379" s="583"/>
      <c r="H379" s="622"/>
      <c r="I379" s="498"/>
      <c r="J379" s="498"/>
    </row>
    <row r="380" spans="1:10" ht="12" customHeight="1">
      <c r="A380" s="517"/>
      <c r="B380" s="518" t="s">
        <v>188</v>
      </c>
      <c r="C380" s="422"/>
      <c r="D380" s="422"/>
      <c r="E380" s="422"/>
      <c r="F380" s="422"/>
      <c r="G380" s="583"/>
      <c r="H380" s="622"/>
      <c r="I380" s="498"/>
      <c r="J380" s="498"/>
    </row>
    <row r="381" spans="1:10" ht="12" customHeight="1">
      <c r="A381" s="517"/>
      <c r="B381" s="221" t="s">
        <v>464</v>
      </c>
      <c r="C381" s="422"/>
      <c r="D381" s="422"/>
      <c r="E381" s="422"/>
      <c r="F381" s="422"/>
      <c r="G381" s="583"/>
      <c r="H381" s="622"/>
      <c r="I381" s="498"/>
      <c r="J381" s="498"/>
    </row>
    <row r="382" spans="1:10" ht="12" customHeight="1">
      <c r="A382" s="517"/>
      <c r="B382" s="520" t="s">
        <v>446</v>
      </c>
      <c r="C382" s="422"/>
      <c r="D382" s="422"/>
      <c r="E382" s="422"/>
      <c r="F382" s="422"/>
      <c r="G382" s="583"/>
      <c r="H382" s="669"/>
      <c r="I382" s="498"/>
      <c r="J382" s="498"/>
    </row>
    <row r="383" spans="1:10" ht="12" customHeight="1">
      <c r="A383" s="517"/>
      <c r="B383" s="423" t="s">
        <v>195</v>
      </c>
      <c r="C383" s="422">
        <v>15000</v>
      </c>
      <c r="D383" s="422">
        <v>15000</v>
      </c>
      <c r="E383" s="422">
        <v>15000</v>
      </c>
      <c r="F383" s="422">
        <v>6446</v>
      </c>
      <c r="G383" s="597">
        <f>SUM(F383/E383)</f>
        <v>0.42973333333333336</v>
      </c>
      <c r="H383" s="669"/>
      <c r="I383" s="498"/>
      <c r="J383" s="498"/>
    </row>
    <row r="384" spans="1:10" ht="12" customHeight="1">
      <c r="A384" s="517"/>
      <c r="B384" s="423" t="s">
        <v>456</v>
      </c>
      <c r="C384" s="638"/>
      <c r="D384" s="638"/>
      <c r="E384" s="638"/>
      <c r="F384" s="638"/>
      <c r="G384" s="583"/>
      <c r="H384" s="669"/>
      <c r="I384" s="498"/>
      <c r="J384" s="498"/>
    </row>
    <row r="385" spans="1:10" ht="12" customHeight="1" thickBot="1">
      <c r="A385" s="517"/>
      <c r="B385" s="599" t="s">
        <v>146</v>
      </c>
      <c r="C385" s="523"/>
      <c r="D385" s="523"/>
      <c r="E385" s="523"/>
      <c r="F385" s="523"/>
      <c r="G385" s="601"/>
      <c r="H385" s="643"/>
      <c r="I385" s="498"/>
      <c r="J385" s="498"/>
    </row>
    <row r="386" spans="1:10" ht="12.75" thickBot="1">
      <c r="A386" s="533"/>
      <c r="B386" s="604" t="s">
        <v>229</v>
      </c>
      <c r="C386" s="526">
        <f>SUM(C380:C385)</f>
        <v>15000</v>
      </c>
      <c r="D386" s="526">
        <f>SUM(D380:D385)</f>
        <v>15000</v>
      </c>
      <c r="E386" s="526">
        <f>SUM(E380:E385)</f>
        <v>15000</v>
      </c>
      <c r="F386" s="526">
        <f>SUM(F380:F385)</f>
        <v>6446</v>
      </c>
      <c r="G386" s="606">
        <f>SUM(F386/E386)</f>
        <v>0.42973333333333336</v>
      </c>
      <c r="H386" s="626"/>
      <c r="I386" s="498"/>
      <c r="J386" s="498"/>
    </row>
    <row r="387" spans="1:10" ht="12">
      <c r="A387" s="534">
        <v>3312</v>
      </c>
      <c r="B387" s="279" t="s">
        <v>151</v>
      </c>
      <c r="C387" s="514"/>
      <c r="D387" s="514"/>
      <c r="E387" s="514"/>
      <c r="F387" s="514"/>
      <c r="G387" s="583"/>
      <c r="H387" s="622"/>
      <c r="I387" s="498"/>
      <c r="J387" s="498"/>
    </row>
    <row r="388" spans="1:10" ht="12">
      <c r="A388" s="517"/>
      <c r="B388" s="518" t="s">
        <v>188</v>
      </c>
      <c r="C388" s="422"/>
      <c r="D388" s="422"/>
      <c r="E388" s="422"/>
      <c r="F388" s="422"/>
      <c r="G388" s="583"/>
      <c r="H388" s="622"/>
      <c r="I388" s="498"/>
      <c r="J388" s="498"/>
    </row>
    <row r="389" spans="1:10" ht="12.75">
      <c r="A389" s="517"/>
      <c r="B389" s="221" t="s">
        <v>464</v>
      </c>
      <c r="C389" s="422"/>
      <c r="D389" s="422"/>
      <c r="E389" s="422"/>
      <c r="F389" s="422"/>
      <c r="G389" s="583"/>
      <c r="H389" s="669"/>
      <c r="I389" s="498"/>
      <c r="J389" s="498"/>
    </row>
    <row r="390" spans="1:10" ht="12">
      <c r="A390" s="517"/>
      <c r="B390" s="520" t="s">
        <v>446</v>
      </c>
      <c r="C390" s="422"/>
      <c r="D390" s="422"/>
      <c r="E390" s="422">
        <v>1000</v>
      </c>
      <c r="F390" s="422">
        <v>720</v>
      </c>
      <c r="G390" s="597">
        <f>SUM(F390/E390)</f>
        <v>0.72</v>
      </c>
      <c r="H390" s="622"/>
      <c r="I390" s="498"/>
      <c r="J390" s="498"/>
    </row>
    <row r="391" spans="1:10" ht="12">
      <c r="A391" s="517"/>
      <c r="B391" s="423" t="s">
        <v>195</v>
      </c>
      <c r="C391" s="422">
        <v>25000</v>
      </c>
      <c r="D391" s="422">
        <v>25000</v>
      </c>
      <c r="E391" s="422">
        <v>24000</v>
      </c>
      <c r="F391" s="422">
        <v>11712</v>
      </c>
      <c r="G391" s="597">
        <f>SUM(F391/E391)</f>
        <v>0.488</v>
      </c>
      <c r="H391" s="622"/>
      <c r="I391" s="498"/>
      <c r="J391" s="498"/>
    </row>
    <row r="392" spans="1:10" ht="12">
      <c r="A392" s="517"/>
      <c r="B392" s="423" t="s">
        <v>456</v>
      </c>
      <c r="C392" s="638"/>
      <c r="D392" s="638"/>
      <c r="E392" s="638"/>
      <c r="F392" s="638"/>
      <c r="G392" s="583"/>
      <c r="H392" s="622"/>
      <c r="I392" s="498"/>
      <c r="J392" s="498"/>
    </row>
    <row r="393" spans="1:10" ht="12.75" thickBot="1">
      <c r="A393" s="517"/>
      <c r="B393" s="599" t="s">
        <v>146</v>
      </c>
      <c r="C393" s="523"/>
      <c r="D393" s="523"/>
      <c r="E393" s="523"/>
      <c r="F393" s="523"/>
      <c r="G393" s="601"/>
      <c r="H393" s="643"/>
      <c r="I393" s="498"/>
      <c r="J393" s="498"/>
    </row>
    <row r="394" spans="1:10" ht="12.75" thickBot="1">
      <c r="A394" s="533"/>
      <c r="B394" s="604" t="s">
        <v>229</v>
      </c>
      <c r="C394" s="526">
        <f>SUM(C388:C393)</f>
        <v>25000</v>
      </c>
      <c r="D394" s="526">
        <f>SUM(D388:D393)</f>
        <v>25000</v>
      </c>
      <c r="E394" s="526">
        <f>SUM(E388:E393)</f>
        <v>25000</v>
      </c>
      <c r="F394" s="526">
        <f>SUM(F388:F393)</f>
        <v>12432</v>
      </c>
      <c r="G394" s="606">
        <f>SUM(F394/E394)</f>
        <v>0.49728</v>
      </c>
      <c r="H394" s="626"/>
      <c r="I394" s="498"/>
      <c r="J394" s="498"/>
    </row>
    <row r="395" spans="1:10" ht="12" customHeight="1">
      <c r="A395" s="88">
        <v>3315</v>
      </c>
      <c r="B395" s="633" t="s">
        <v>231</v>
      </c>
      <c r="C395" s="514"/>
      <c r="D395" s="514"/>
      <c r="E395" s="514"/>
      <c r="F395" s="514"/>
      <c r="G395" s="583"/>
      <c r="H395" s="622"/>
      <c r="I395" s="498"/>
      <c r="J395" s="498"/>
    </row>
    <row r="396" spans="1:10" ht="12" customHeight="1">
      <c r="A396" s="517"/>
      <c r="B396" s="518" t="s">
        <v>188</v>
      </c>
      <c r="C396" s="422"/>
      <c r="D396" s="422"/>
      <c r="E396" s="422"/>
      <c r="F396" s="422"/>
      <c r="G396" s="583"/>
      <c r="H396" s="622"/>
      <c r="I396" s="498"/>
      <c r="J396" s="498"/>
    </row>
    <row r="397" spans="1:10" ht="12" customHeight="1">
      <c r="A397" s="517"/>
      <c r="B397" s="221" t="s">
        <v>464</v>
      </c>
      <c r="C397" s="422"/>
      <c r="D397" s="422"/>
      <c r="E397" s="422"/>
      <c r="F397" s="422"/>
      <c r="G397" s="583"/>
      <c r="H397" s="669"/>
      <c r="I397" s="498"/>
      <c r="J397" s="498"/>
    </row>
    <row r="398" spans="1:10" ht="12" customHeight="1">
      <c r="A398" s="517"/>
      <c r="B398" s="520" t="s">
        <v>446</v>
      </c>
      <c r="C398" s="422"/>
      <c r="D398" s="422"/>
      <c r="E398" s="422">
        <v>25</v>
      </c>
      <c r="F398" s="422">
        <v>14</v>
      </c>
      <c r="G398" s="597">
        <f>SUM(F398/E398)</f>
        <v>0.56</v>
      </c>
      <c r="H398" s="622"/>
      <c r="I398" s="498"/>
      <c r="J398" s="498"/>
    </row>
    <row r="399" spans="1:10" ht="12" customHeight="1">
      <c r="A399" s="517"/>
      <c r="B399" s="423" t="s">
        <v>195</v>
      </c>
      <c r="C399" s="422"/>
      <c r="D399" s="422">
        <v>107</v>
      </c>
      <c r="E399" s="422">
        <v>132</v>
      </c>
      <c r="F399" s="422">
        <v>112</v>
      </c>
      <c r="G399" s="597">
        <f>SUM(F399/E399)</f>
        <v>0.8484848484848485</v>
      </c>
      <c r="H399" s="622"/>
      <c r="I399" s="498"/>
      <c r="J399" s="498"/>
    </row>
    <row r="400" spans="1:10" ht="12" customHeight="1">
      <c r="A400" s="517"/>
      <c r="B400" s="423" t="s">
        <v>456</v>
      </c>
      <c r="C400" s="638"/>
      <c r="D400" s="638"/>
      <c r="E400" s="638"/>
      <c r="F400" s="638"/>
      <c r="G400" s="583"/>
      <c r="H400" s="622"/>
      <c r="I400" s="498"/>
      <c r="J400" s="498"/>
    </row>
    <row r="401" spans="1:10" ht="12" customHeight="1" thickBot="1">
      <c r="A401" s="517"/>
      <c r="B401" s="599" t="s">
        <v>146</v>
      </c>
      <c r="C401" s="523"/>
      <c r="D401" s="523"/>
      <c r="E401" s="523"/>
      <c r="F401" s="523"/>
      <c r="G401" s="601"/>
      <c r="H401" s="624"/>
      <c r="I401" s="498"/>
      <c r="J401" s="498"/>
    </row>
    <row r="402" spans="1:10" ht="12" customHeight="1" thickBot="1">
      <c r="A402" s="533"/>
      <c r="B402" s="604" t="s">
        <v>229</v>
      </c>
      <c r="C402" s="526"/>
      <c r="D402" s="526">
        <f>SUM(D399:D401)</f>
        <v>107</v>
      </c>
      <c r="E402" s="526">
        <f>SUM(E396:E401)</f>
        <v>157</v>
      </c>
      <c r="F402" s="526">
        <f>SUM(F396:F401)</f>
        <v>126</v>
      </c>
      <c r="G402" s="606">
        <f>SUM(F402/E402)</f>
        <v>0.802547770700637</v>
      </c>
      <c r="H402" s="626"/>
      <c r="I402" s="498"/>
      <c r="J402" s="498"/>
    </row>
    <row r="403" spans="1:10" ht="12" customHeight="1">
      <c r="A403" s="88">
        <v>3316</v>
      </c>
      <c r="B403" s="633" t="s">
        <v>22</v>
      </c>
      <c r="C403" s="514"/>
      <c r="D403" s="514"/>
      <c r="E403" s="514"/>
      <c r="F403" s="514"/>
      <c r="G403" s="583"/>
      <c r="H403" s="621"/>
      <c r="I403" s="498"/>
      <c r="J403" s="498"/>
    </row>
    <row r="404" spans="1:10" ht="12" customHeight="1">
      <c r="A404" s="517"/>
      <c r="B404" s="518" t="s">
        <v>188</v>
      </c>
      <c r="C404" s="536"/>
      <c r="D404" s="536"/>
      <c r="E404" s="536"/>
      <c r="F404" s="514"/>
      <c r="G404" s="583"/>
      <c r="H404" s="584"/>
      <c r="I404" s="498"/>
      <c r="J404" s="498"/>
    </row>
    <row r="405" spans="1:10" ht="12" customHeight="1">
      <c r="A405" s="517"/>
      <c r="B405" s="221" t="s">
        <v>464</v>
      </c>
      <c r="C405" s="536"/>
      <c r="D405" s="536"/>
      <c r="E405" s="536"/>
      <c r="F405" s="514"/>
      <c r="G405" s="583"/>
      <c r="H405" s="584"/>
      <c r="I405" s="498"/>
      <c r="J405" s="498"/>
    </row>
    <row r="406" spans="1:10" ht="12" customHeight="1">
      <c r="A406" s="517"/>
      <c r="B406" s="520" t="s">
        <v>446</v>
      </c>
      <c r="C406" s="536"/>
      <c r="D406" s="536"/>
      <c r="E406" s="538">
        <v>15</v>
      </c>
      <c r="F406" s="638">
        <v>6</v>
      </c>
      <c r="G406" s="597">
        <f>SUM(F406/E406)</f>
        <v>0.4</v>
      </c>
      <c r="H406" s="584"/>
      <c r="I406" s="498"/>
      <c r="J406" s="498"/>
    </row>
    <row r="407" spans="1:10" ht="12" customHeight="1">
      <c r="A407" s="517"/>
      <c r="B407" s="423" t="s">
        <v>195</v>
      </c>
      <c r="C407" s="536"/>
      <c r="D407" s="536"/>
      <c r="E407" s="538">
        <v>180</v>
      </c>
      <c r="F407" s="638">
        <v>170</v>
      </c>
      <c r="G407" s="597">
        <f>SUM(F407/E407)</f>
        <v>0.9444444444444444</v>
      </c>
      <c r="H407" s="584"/>
      <c r="I407" s="498"/>
      <c r="J407" s="498"/>
    </row>
    <row r="408" spans="1:10" ht="12" customHeight="1">
      <c r="A408" s="517"/>
      <c r="B408" s="423" t="s">
        <v>456</v>
      </c>
      <c r="C408" s="536"/>
      <c r="D408" s="536"/>
      <c r="E408" s="536"/>
      <c r="F408" s="514"/>
      <c r="G408" s="583"/>
      <c r="H408" s="584"/>
      <c r="I408" s="498"/>
      <c r="J408" s="498"/>
    </row>
    <row r="409" spans="1:10" ht="12" customHeight="1" thickBot="1">
      <c r="A409" s="517"/>
      <c r="B409" s="599" t="s">
        <v>146</v>
      </c>
      <c r="C409" s="537"/>
      <c r="D409" s="537"/>
      <c r="E409" s="537"/>
      <c r="F409" s="537"/>
      <c r="G409" s="601"/>
      <c r="H409" s="673"/>
      <c r="I409" s="498"/>
      <c r="J409" s="498"/>
    </row>
    <row r="410" spans="1:10" ht="12" customHeight="1" thickBot="1">
      <c r="A410" s="533"/>
      <c r="B410" s="604" t="s">
        <v>229</v>
      </c>
      <c r="C410" s="526"/>
      <c r="D410" s="526"/>
      <c r="E410" s="526">
        <f>SUM(E403:E409)</f>
        <v>195</v>
      </c>
      <c r="F410" s="526">
        <f>SUM(F403:F409)</f>
        <v>176</v>
      </c>
      <c r="G410" s="832">
        <f>SUM(F410/E410)</f>
        <v>0.9025641025641026</v>
      </c>
      <c r="H410" s="626"/>
      <c r="I410" s="498"/>
      <c r="J410" s="498"/>
    </row>
    <row r="411" spans="1:10" ht="12" customHeight="1">
      <c r="A411" s="88">
        <v>3318</v>
      </c>
      <c r="B411" s="633" t="s">
        <v>232</v>
      </c>
      <c r="C411" s="514"/>
      <c r="D411" s="514"/>
      <c r="E411" s="514"/>
      <c r="F411" s="514"/>
      <c r="G411" s="583"/>
      <c r="H411" s="622"/>
      <c r="I411" s="498"/>
      <c r="J411" s="498"/>
    </row>
    <row r="412" spans="1:10" ht="12" customHeight="1">
      <c r="A412" s="517"/>
      <c r="B412" s="518" t="s">
        <v>188</v>
      </c>
      <c r="C412" s="422"/>
      <c r="D412" s="422"/>
      <c r="E412" s="422"/>
      <c r="F412" s="422"/>
      <c r="G412" s="583"/>
      <c r="H412" s="622"/>
      <c r="I412" s="498"/>
      <c r="J412" s="498"/>
    </row>
    <row r="413" spans="1:10" ht="12" customHeight="1">
      <c r="A413" s="517"/>
      <c r="B413" s="221" t="s">
        <v>464</v>
      </c>
      <c r="C413" s="422"/>
      <c r="D413" s="422"/>
      <c r="E413" s="422"/>
      <c r="F413" s="422"/>
      <c r="G413" s="583"/>
      <c r="H413" s="622"/>
      <c r="I413" s="498"/>
      <c r="J413" s="498"/>
    </row>
    <row r="414" spans="1:10" ht="12" customHeight="1">
      <c r="A414" s="517"/>
      <c r="B414" s="520" t="s">
        <v>446</v>
      </c>
      <c r="C414" s="422"/>
      <c r="D414" s="422"/>
      <c r="E414" s="422"/>
      <c r="F414" s="422"/>
      <c r="G414" s="583"/>
      <c r="H414" s="669"/>
      <c r="I414" s="498"/>
      <c r="J414" s="498"/>
    </row>
    <row r="415" spans="1:10" ht="12" customHeight="1">
      <c r="A415" s="517"/>
      <c r="B415" s="423" t="s">
        <v>195</v>
      </c>
      <c r="C415" s="422">
        <v>1800</v>
      </c>
      <c r="D415" s="422">
        <v>8206</v>
      </c>
      <c r="E415" s="422">
        <v>10745</v>
      </c>
      <c r="F415" s="422">
        <v>10610</v>
      </c>
      <c r="G415" s="597">
        <f>SUM(F415/E415)</f>
        <v>0.9874360167519777</v>
      </c>
      <c r="H415" s="674"/>
      <c r="I415" s="498"/>
      <c r="J415" s="498"/>
    </row>
    <row r="416" spans="1:10" ht="12" customHeight="1">
      <c r="A416" s="517"/>
      <c r="B416" s="423" t="s">
        <v>456</v>
      </c>
      <c r="C416" s="638"/>
      <c r="D416" s="638"/>
      <c r="E416" s="638"/>
      <c r="F416" s="638"/>
      <c r="G416" s="583"/>
      <c r="H416" s="622"/>
      <c r="I416" s="498"/>
      <c r="J416" s="498"/>
    </row>
    <row r="417" spans="1:10" ht="12" customHeight="1">
      <c r="A417" s="517"/>
      <c r="B417" s="423" t="s">
        <v>195</v>
      </c>
      <c r="C417" s="422"/>
      <c r="D417" s="422"/>
      <c r="E417" s="422"/>
      <c r="F417" s="422"/>
      <c r="G417" s="583"/>
      <c r="H417" s="623"/>
      <c r="I417" s="498"/>
      <c r="J417" s="498"/>
    </row>
    <row r="418" spans="1:10" ht="12" customHeight="1" thickBot="1">
      <c r="A418" s="517"/>
      <c r="B418" s="599" t="s">
        <v>146</v>
      </c>
      <c r="C418" s="523"/>
      <c r="D418" s="523"/>
      <c r="E418" s="523"/>
      <c r="F418" s="523"/>
      <c r="G418" s="601"/>
      <c r="H418" s="643"/>
      <c r="I418" s="498"/>
      <c r="J418" s="498"/>
    </row>
    <row r="419" spans="1:10" ht="12" customHeight="1" thickBot="1">
      <c r="A419" s="533"/>
      <c r="B419" s="604" t="s">
        <v>229</v>
      </c>
      <c r="C419" s="526">
        <f>SUM(C412:C418)</f>
        <v>1800</v>
      </c>
      <c r="D419" s="526">
        <f>SUM(D412:D418)</f>
        <v>8206</v>
      </c>
      <c r="E419" s="526">
        <f>SUM(E412:E418)</f>
        <v>10745</v>
      </c>
      <c r="F419" s="526">
        <f>SUM(F412:F418)</f>
        <v>10610</v>
      </c>
      <c r="G419" s="606">
        <f>SUM(F419/E419)</f>
        <v>0.9874360167519777</v>
      </c>
      <c r="H419" s="626"/>
      <c r="I419" s="498"/>
      <c r="J419" s="498"/>
    </row>
    <row r="420" spans="1:10" ht="12" customHeight="1">
      <c r="A420" s="88">
        <v>3320</v>
      </c>
      <c r="B420" s="279" t="s">
        <v>270</v>
      </c>
      <c r="C420" s="514"/>
      <c r="D420" s="514"/>
      <c r="E420" s="514"/>
      <c r="F420" s="514"/>
      <c r="G420" s="583"/>
      <c r="H420" s="622"/>
      <c r="I420" s="498"/>
      <c r="J420" s="498"/>
    </row>
    <row r="421" spans="1:10" ht="12" customHeight="1">
      <c r="A421" s="517"/>
      <c r="B421" s="518" t="s">
        <v>188</v>
      </c>
      <c r="C421" s="422"/>
      <c r="D421" s="422"/>
      <c r="E421" s="422"/>
      <c r="F421" s="422"/>
      <c r="G421" s="583"/>
      <c r="H421" s="622"/>
      <c r="I421" s="498"/>
      <c r="J421" s="498"/>
    </row>
    <row r="422" spans="1:10" ht="12" customHeight="1">
      <c r="A422" s="517"/>
      <c r="B422" s="221" t="s">
        <v>464</v>
      </c>
      <c r="C422" s="422"/>
      <c r="D422" s="422"/>
      <c r="E422" s="422"/>
      <c r="F422" s="422"/>
      <c r="G422" s="583"/>
      <c r="H422" s="622"/>
      <c r="I422" s="498"/>
      <c r="J422" s="498"/>
    </row>
    <row r="423" spans="1:10" ht="12" customHeight="1">
      <c r="A423" s="517"/>
      <c r="B423" s="520" t="s">
        <v>446</v>
      </c>
      <c r="C423" s="422"/>
      <c r="D423" s="422"/>
      <c r="E423" s="422"/>
      <c r="F423" s="422"/>
      <c r="G423" s="583"/>
      <c r="H423" s="669"/>
      <c r="I423" s="498"/>
      <c r="J423" s="498"/>
    </row>
    <row r="424" spans="1:10" ht="12" customHeight="1">
      <c r="A424" s="517"/>
      <c r="B424" s="423" t="s">
        <v>195</v>
      </c>
      <c r="C424" s="422">
        <v>840</v>
      </c>
      <c r="D424" s="422">
        <v>840</v>
      </c>
      <c r="E424" s="422">
        <v>5315</v>
      </c>
      <c r="F424" s="422">
        <v>2421</v>
      </c>
      <c r="G424" s="597">
        <f>SUM(F424/E424)</f>
        <v>0.4555032925682032</v>
      </c>
      <c r="H424" s="674"/>
      <c r="I424" s="498"/>
      <c r="J424" s="498"/>
    </row>
    <row r="425" spans="1:10" ht="12" customHeight="1">
      <c r="A425" s="517"/>
      <c r="B425" s="423" t="s">
        <v>456</v>
      </c>
      <c r="C425" s="638"/>
      <c r="D425" s="638"/>
      <c r="E425" s="638"/>
      <c r="F425" s="638"/>
      <c r="G425" s="583"/>
      <c r="H425" s="622"/>
      <c r="I425" s="498"/>
      <c r="J425" s="498"/>
    </row>
    <row r="426" spans="1:10" ht="12" customHeight="1">
      <c r="A426" s="517"/>
      <c r="B426" s="423" t="s">
        <v>195</v>
      </c>
      <c r="C426" s="422"/>
      <c r="D426" s="422"/>
      <c r="E426" s="422"/>
      <c r="F426" s="422"/>
      <c r="G426" s="583"/>
      <c r="H426" s="669"/>
      <c r="I426" s="498"/>
      <c r="J426" s="498"/>
    </row>
    <row r="427" spans="1:10" ht="12" customHeight="1" thickBot="1">
      <c r="A427" s="517"/>
      <c r="B427" s="599" t="s">
        <v>146</v>
      </c>
      <c r="C427" s="523"/>
      <c r="D427" s="523"/>
      <c r="E427" s="523"/>
      <c r="F427" s="523"/>
      <c r="G427" s="601"/>
      <c r="H427" s="643"/>
      <c r="I427" s="498"/>
      <c r="J427" s="498"/>
    </row>
    <row r="428" spans="1:10" ht="12" customHeight="1" thickBot="1">
      <c r="A428" s="533"/>
      <c r="B428" s="604" t="s">
        <v>229</v>
      </c>
      <c r="C428" s="526">
        <f>SUM(C421:C427)</f>
        <v>840</v>
      </c>
      <c r="D428" s="526">
        <f>SUM(D421:D427)</f>
        <v>840</v>
      </c>
      <c r="E428" s="526">
        <f>SUM(E421:E427)</f>
        <v>5315</v>
      </c>
      <c r="F428" s="526">
        <f>SUM(F421:F427)</f>
        <v>2421</v>
      </c>
      <c r="G428" s="606">
        <f>SUM(F428/E428)</f>
        <v>0.4555032925682032</v>
      </c>
      <c r="H428" s="626"/>
      <c r="I428" s="498"/>
      <c r="J428" s="498"/>
    </row>
    <row r="429" spans="1:10" ht="12" customHeight="1">
      <c r="A429" s="88">
        <v>3322</v>
      </c>
      <c r="B429" s="279" t="s">
        <v>233</v>
      </c>
      <c r="C429" s="514"/>
      <c r="D429" s="514"/>
      <c r="E429" s="514"/>
      <c r="F429" s="514"/>
      <c r="G429" s="583"/>
      <c r="H429" s="622"/>
      <c r="I429" s="498"/>
      <c r="J429" s="498"/>
    </row>
    <row r="430" spans="1:10" ht="12" customHeight="1">
      <c r="A430" s="517"/>
      <c r="B430" s="518" t="s">
        <v>188</v>
      </c>
      <c r="C430" s="422"/>
      <c r="D430" s="422"/>
      <c r="E430" s="422"/>
      <c r="F430" s="422"/>
      <c r="G430" s="583"/>
      <c r="H430" s="622"/>
      <c r="I430" s="498"/>
      <c r="J430" s="498"/>
    </row>
    <row r="431" spans="1:10" ht="12" customHeight="1">
      <c r="A431" s="517"/>
      <c r="B431" s="221" t="s">
        <v>464</v>
      </c>
      <c r="C431" s="422"/>
      <c r="D431" s="422"/>
      <c r="E431" s="422"/>
      <c r="F431" s="422"/>
      <c r="G431" s="583"/>
      <c r="H431" s="669"/>
      <c r="I431" s="498"/>
      <c r="J431" s="498"/>
    </row>
    <row r="432" spans="1:10" ht="12" customHeight="1">
      <c r="A432" s="517"/>
      <c r="B432" s="520" t="s">
        <v>446</v>
      </c>
      <c r="C432" s="422">
        <v>100</v>
      </c>
      <c r="D432" s="422">
        <v>100</v>
      </c>
      <c r="E432" s="422">
        <v>100</v>
      </c>
      <c r="F432" s="422"/>
      <c r="G432" s="583">
        <f>SUM(F432/E432)</f>
        <v>0</v>
      </c>
      <c r="H432" s="622"/>
      <c r="I432" s="498"/>
      <c r="J432" s="498"/>
    </row>
    <row r="433" spans="1:10" ht="12" customHeight="1">
      <c r="A433" s="517"/>
      <c r="B433" s="423" t="s">
        <v>195</v>
      </c>
      <c r="C433" s="422">
        <v>6400</v>
      </c>
      <c r="D433" s="422">
        <v>9400</v>
      </c>
      <c r="E433" s="422">
        <v>9400</v>
      </c>
      <c r="F433" s="422"/>
      <c r="G433" s="583">
        <f>SUM(F433/E433)</f>
        <v>0</v>
      </c>
      <c r="H433" s="675"/>
      <c r="I433" s="498"/>
      <c r="J433" s="498"/>
    </row>
    <row r="434" spans="1:10" ht="12" customHeight="1">
      <c r="A434" s="517"/>
      <c r="B434" s="423" t="s">
        <v>456</v>
      </c>
      <c r="C434" s="638"/>
      <c r="D434" s="638"/>
      <c r="E434" s="638"/>
      <c r="F434" s="638"/>
      <c r="G434" s="583"/>
      <c r="H434" s="669"/>
      <c r="I434" s="498"/>
      <c r="J434" s="498"/>
    </row>
    <row r="435" spans="1:10" ht="12" customHeight="1" thickBot="1">
      <c r="A435" s="517"/>
      <c r="B435" s="599" t="s">
        <v>146</v>
      </c>
      <c r="C435" s="523"/>
      <c r="D435" s="523"/>
      <c r="E435" s="523"/>
      <c r="F435" s="523"/>
      <c r="G435" s="601"/>
      <c r="H435" s="676"/>
      <c r="I435" s="498"/>
      <c r="J435" s="498"/>
    </row>
    <row r="436" spans="1:10" ht="12" customHeight="1" thickBot="1">
      <c r="A436" s="533"/>
      <c r="B436" s="604" t="s">
        <v>229</v>
      </c>
      <c r="C436" s="526">
        <f>SUM(C430:C435)</f>
        <v>6500</v>
      </c>
      <c r="D436" s="526">
        <f>SUM(D430:D435)</f>
        <v>9500</v>
      </c>
      <c r="E436" s="526">
        <f>SUM(E430:E435)</f>
        <v>9500</v>
      </c>
      <c r="F436" s="526">
        <f>SUM(F430:F435)</f>
        <v>0</v>
      </c>
      <c r="G436" s="606">
        <f>SUM(F436/E436)</f>
        <v>0</v>
      </c>
      <c r="H436" s="626"/>
      <c r="I436" s="498"/>
      <c r="J436" s="498"/>
    </row>
    <row r="437" spans="1:10" ht="12" customHeight="1">
      <c r="A437" s="88">
        <v>3323</v>
      </c>
      <c r="B437" s="279" t="s">
        <v>561</v>
      </c>
      <c r="C437" s="514"/>
      <c r="D437" s="514"/>
      <c r="E437" s="514"/>
      <c r="F437" s="514"/>
      <c r="G437" s="583"/>
      <c r="H437" s="622"/>
      <c r="I437" s="498"/>
      <c r="J437" s="498"/>
    </row>
    <row r="438" spans="1:10" ht="12" customHeight="1">
      <c r="A438" s="517"/>
      <c r="B438" s="518" t="s">
        <v>188</v>
      </c>
      <c r="C438" s="422"/>
      <c r="D438" s="422"/>
      <c r="E438" s="422"/>
      <c r="F438" s="422"/>
      <c r="G438" s="583"/>
      <c r="H438" s="622"/>
      <c r="I438" s="498"/>
      <c r="J438" s="498"/>
    </row>
    <row r="439" spans="1:10" ht="12" customHeight="1">
      <c r="A439" s="517"/>
      <c r="B439" s="221" t="s">
        <v>464</v>
      </c>
      <c r="C439" s="422"/>
      <c r="D439" s="422"/>
      <c r="E439" s="422"/>
      <c r="F439" s="422"/>
      <c r="G439" s="583"/>
      <c r="H439" s="669"/>
      <c r="I439" s="498"/>
      <c r="J439" s="498"/>
    </row>
    <row r="440" spans="1:10" ht="12" customHeight="1">
      <c r="A440" s="517"/>
      <c r="B440" s="520" t="s">
        <v>446</v>
      </c>
      <c r="C440" s="422">
        <v>100</v>
      </c>
      <c r="D440" s="422">
        <v>100</v>
      </c>
      <c r="E440" s="422">
        <v>100</v>
      </c>
      <c r="F440" s="422">
        <v>13</v>
      </c>
      <c r="G440" s="597">
        <f>SUM(F440/E440)</f>
        <v>0.13</v>
      </c>
      <c r="H440" s="622"/>
      <c r="I440" s="498"/>
      <c r="J440" s="498"/>
    </row>
    <row r="441" spans="1:10" ht="12" customHeight="1">
      <c r="A441" s="517"/>
      <c r="B441" s="423" t="s">
        <v>195</v>
      </c>
      <c r="C441" s="422">
        <v>5900</v>
      </c>
      <c r="D441" s="422">
        <v>5900</v>
      </c>
      <c r="E441" s="422">
        <v>7900</v>
      </c>
      <c r="F441" s="422">
        <v>5120</v>
      </c>
      <c r="G441" s="597">
        <f>SUM(F441/E441)</f>
        <v>0.6481012658227848</v>
      </c>
      <c r="H441" s="675"/>
      <c r="I441" s="498"/>
      <c r="J441" s="498"/>
    </row>
    <row r="442" spans="1:10" ht="12" customHeight="1">
      <c r="A442" s="517"/>
      <c r="B442" s="423" t="s">
        <v>456</v>
      </c>
      <c r="C442" s="638"/>
      <c r="D442" s="638"/>
      <c r="E442" s="638"/>
      <c r="F442" s="638"/>
      <c r="G442" s="583"/>
      <c r="H442" s="669"/>
      <c r="I442" s="498"/>
      <c r="J442" s="498"/>
    </row>
    <row r="443" spans="1:10" ht="12" customHeight="1" thickBot="1">
      <c r="A443" s="517"/>
      <c r="B443" s="599" t="s">
        <v>146</v>
      </c>
      <c r="C443" s="523"/>
      <c r="D443" s="523"/>
      <c r="E443" s="523"/>
      <c r="F443" s="523"/>
      <c r="G443" s="601"/>
      <c r="H443" s="676"/>
      <c r="I443" s="498"/>
      <c r="J443" s="498"/>
    </row>
    <row r="444" spans="1:10" ht="12" customHeight="1" thickBot="1">
      <c r="A444" s="533"/>
      <c r="B444" s="604" t="s">
        <v>229</v>
      </c>
      <c r="C444" s="526">
        <f>SUM(C438:C443)</f>
        <v>6000</v>
      </c>
      <c r="D444" s="526">
        <f>SUM(D438:D443)</f>
        <v>6000</v>
      </c>
      <c r="E444" s="526">
        <f>SUM(E438:E443)</f>
        <v>8000</v>
      </c>
      <c r="F444" s="526">
        <f>SUM(F438:F443)</f>
        <v>5133</v>
      </c>
      <c r="G444" s="606">
        <f>SUM(F444/E444)</f>
        <v>0.641625</v>
      </c>
      <c r="H444" s="626"/>
      <c r="I444" s="498"/>
      <c r="J444" s="498"/>
    </row>
    <row r="445" spans="1:10" ht="12" customHeight="1">
      <c r="A445" s="677">
        <v>3340</v>
      </c>
      <c r="B445" s="634" t="s">
        <v>565</v>
      </c>
      <c r="C445" s="514"/>
      <c r="D445" s="514"/>
      <c r="E445" s="514"/>
      <c r="F445" s="514"/>
      <c r="G445" s="583"/>
      <c r="H445" s="622"/>
      <c r="I445" s="498"/>
      <c r="J445" s="498"/>
    </row>
    <row r="446" spans="1:10" ht="12" customHeight="1">
      <c r="A446" s="88"/>
      <c r="B446" s="518" t="s">
        <v>188</v>
      </c>
      <c r="C446" s="514"/>
      <c r="D446" s="514"/>
      <c r="E446" s="514"/>
      <c r="F446" s="514"/>
      <c r="G446" s="583"/>
      <c r="H446" s="622"/>
      <c r="I446" s="498"/>
      <c r="J446" s="498"/>
    </row>
    <row r="447" spans="1:10" ht="12" customHeight="1">
      <c r="A447" s="88"/>
      <c r="B447" s="221" t="s">
        <v>464</v>
      </c>
      <c r="C447" s="514"/>
      <c r="D447" s="514"/>
      <c r="E447" s="514"/>
      <c r="F447" s="514"/>
      <c r="G447" s="583"/>
      <c r="H447" s="669"/>
      <c r="I447" s="498"/>
      <c r="J447" s="498"/>
    </row>
    <row r="448" spans="1:10" ht="12" customHeight="1">
      <c r="A448" s="506"/>
      <c r="B448" s="520" t="s">
        <v>446</v>
      </c>
      <c r="C448" s="638">
        <v>4000</v>
      </c>
      <c r="D448" s="638">
        <v>4000</v>
      </c>
      <c r="E448" s="638">
        <v>7000</v>
      </c>
      <c r="F448" s="638">
        <v>3157</v>
      </c>
      <c r="G448" s="597">
        <f>SUM(F448/E448)</f>
        <v>0.451</v>
      </c>
      <c r="H448" s="669"/>
      <c r="I448" s="498"/>
      <c r="J448" s="498"/>
    </row>
    <row r="449" spans="1:10" ht="12" customHeight="1">
      <c r="A449" s="506"/>
      <c r="B449" s="423" t="s">
        <v>195</v>
      </c>
      <c r="C449" s="638"/>
      <c r="D449" s="638"/>
      <c r="E449" s="638"/>
      <c r="F449" s="638"/>
      <c r="G449" s="583"/>
      <c r="H449" s="674"/>
      <c r="I449" s="498"/>
      <c r="J449" s="498"/>
    </row>
    <row r="450" spans="1:10" ht="12" customHeight="1">
      <c r="A450" s="88"/>
      <c r="B450" s="423" t="s">
        <v>456</v>
      </c>
      <c r="C450" s="514"/>
      <c r="D450" s="638">
        <v>3000</v>
      </c>
      <c r="E450" s="638"/>
      <c r="F450" s="638"/>
      <c r="G450" s="583"/>
      <c r="H450" s="622"/>
      <c r="I450" s="498"/>
      <c r="J450" s="498"/>
    </row>
    <row r="451" spans="1:10" ht="12" customHeight="1" thickBot="1">
      <c r="A451" s="88"/>
      <c r="B451" s="599" t="s">
        <v>146</v>
      </c>
      <c r="C451" s="537"/>
      <c r="D451" s="537"/>
      <c r="E451" s="537"/>
      <c r="F451" s="537"/>
      <c r="G451" s="601"/>
      <c r="H451" s="643"/>
      <c r="I451" s="498"/>
      <c r="J451" s="498"/>
    </row>
    <row r="452" spans="1:10" ht="12" customHeight="1" thickBot="1">
      <c r="A452" s="508"/>
      <c r="B452" s="604" t="s">
        <v>229</v>
      </c>
      <c r="C452" s="526">
        <f>SUM(C446:C451)</f>
        <v>4000</v>
      </c>
      <c r="D452" s="526">
        <f>SUM(D446:D451)</f>
        <v>7000</v>
      </c>
      <c r="E452" s="526">
        <f>SUM(E446:E451)</f>
        <v>7000</v>
      </c>
      <c r="F452" s="526">
        <f>SUM(F446:F451)</f>
        <v>3157</v>
      </c>
      <c r="G452" s="606">
        <f>SUM(F452/E452)</f>
        <v>0.451</v>
      </c>
      <c r="H452" s="626"/>
      <c r="I452" s="498"/>
      <c r="J452" s="498"/>
    </row>
    <row r="453" spans="1:10" ht="12" customHeight="1">
      <c r="A453" s="677">
        <v>3341</v>
      </c>
      <c r="B453" s="634" t="s">
        <v>458</v>
      </c>
      <c r="C453" s="514"/>
      <c r="D453" s="514"/>
      <c r="E453" s="514"/>
      <c r="F453" s="514"/>
      <c r="G453" s="583"/>
      <c r="H453" s="622"/>
      <c r="I453" s="498"/>
      <c r="J453" s="498"/>
    </row>
    <row r="454" spans="1:10" ht="12" customHeight="1">
      <c r="A454" s="88"/>
      <c r="B454" s="518" t="s">
        <v>188</v>
      </c>
      <c r="C454" s="514"/>
      <c r="D454" s="514"/>
      <c r="E454" s="514"/>
      <c r="F454" s="514"/>
      <c r="G454" s="583"/>
      <c r="H454" s="622"/>
      <c r="I454" s="498"/>
      <c r="J454" s="498"/>
    </row>
    <row r="455" spans="1:10" ht="12" customHeight="1">
      <c r="A455" s="88"/>
      <c r="B455" s="221" t="s">
        <v>464</v>
      </c>
      <c r="C455" s="514"/>
      <c r="D455" s="514"/>
      <c r="E455" s="514"/>
      <c r="F455" s="514"/>
      <c r="G455" s="583"/>
      <c r="H455" s="669"/>
      <c r="I455" s="498"/>
      <c r="J455" s="498"/>
    </row>
    <row r="456" spans="1:10" ht="12" customHeight="1">
      <c r="A456" s="506"/>
      <c r="B456" s="520" t="s">
        <v>446</v>
      </c>
      <c r="C456" s="638">
        <v>1500</v>
      </c>
      <c r="D456" s="638">
        <v>2003</v>
      </c>
      <c r="E456" s="638">
        <v>2003</v>
      </c>
      <c r="F456" s="638">
        <v>845</v>
      </c>
      <c r="G456" s="597">
        <f>SUM(F456/E456)</f>
        <v>0.4218671992011982</v>
      </c>
      <c r="H456" s="669"/>
      <c r="I456" s="498"/>
      <c r="J456" s="498"/>
    </row>
    <row r="457" spans="1:10" ht="12" customHeight="1">
      <c r="A457" s="506"/>
      <c r="B457" s="423" t="s">
        <v>195</v>
      </c>
      <c r="C457" s="638"/>
      <c r="D457" s="638"/>
      <c r="E457" s="638"/>
      <c r="F457" s="638"/>
      <c r="G457" s="583"/>
      <c r="H457" s="674"/>
      <c r="I457" s="498"/>
      <c r="J457" s="498"/>
    </row>
    <row r="458" spans="1:10" ht="12" customHeight="1">
      <c r="A458" s="88"/>
      <c r="B458" s="423" t="s">
        <v>456</v>
      </c>
      <c r="C458" s="514"/>
      <c r="D458" s="514"/>
      <c r="E458" s="514"/>
      <c r="F458" s="514"/>
      <c r="G458" s="583"/>
      <c r="H458" s="622"/>
      <c r="I458" s="498"/>
      <c r="J458" s="498"/>
    </row>
    <row r="459" spans="1:10" ht="12" customHeight="1" thickBot="1">
      <c r="A459" s="88"/>
      <c r="B459" s="599" t="s">
        <v>146</v>
      </c>
      <c r="C459" s="537"/>
      <c r="D459" s="537"/>
      <c r="E459" s="537"/>
      <c r="F459" s="537"/>
      <c r="G459" s="601"/>
      <c r="H459" s="643"/>
      <c r="I459" s="498"/>
      <c r="J459" s="498"/>
    </row>
    <row r="460" spans="1:10" ht="12" customHeight="1" thickBot="1">
      <c r="A460" s="508"/>
      <c r="B460" s="604" t="s">
        <v>229</v>
      </c>
      <c r="C460" s="526">
        <f>SUM(C454:C459)</f>
        <v>1500</v>
      </c>
      <c r="D460" s="526">
        <f>SUM(D454:D459)</f>
        <v>2003</v>
      </c>
      <c r="E460" s="526">
        <f>SUM(E454:E459)</f>
        <v>2003</v>
      </c>
      <c r="F460" s="526">
        <f>SUM(F454:F459)</f>
        <v>845</v>
      </c>
      <c r="G460" s="606">
        <f>SUM(F460/E460)</f>
        <v>0.4218671992011982</v>
      </c>
      <c r="H460" s="626"/>
      <c r="I460" s="498"/>
      <c r="J460" s="498"/>
    </row>
    <row r="461" spans="1:10" ht="12" customHeight="1">
      <c r="A461" s="677">
        <v>3342</v>
      </c>
      <c r="B461" s="634" t="s">
        <v>459</v>
      </c>
      <c r="C461" s="514"/>
      <c r="D461" s="514"/>
      <c r="E461" s="514"/>
      <c r="F461" s="514"/>
      <c r="G461" s="583"/>
      <c r="H461" s="622"/>
      <c r="I461" s="498"/>
      <c r="J461" s="498"/>
    </row>
    <row r="462" spans="1:10" ht="12" customHeight="1">
      <c r="A462" s="88"/>
      <c r="B462" s="518" t="s">
        <v>188</v>
      </c>
      <c r="C462" s="514"/>
      <c r="D462" s="514"/>
      <c r="E462" s="514"/>
      <c r="F462" s="514"/>
      <c r="G462" s="583"/>
      <c r="H462" s="622"/>
      <c r="I462" s="498"/>
      <c r="J462" s="498"/>
    </row>
    <row r="463" spans="1:10" ht="12" customHeight="1">
      <c r="A463" s="88"/>
      <c r="B463" s="221" t="s">
        <v>464</v>
      </c>
      <c r="C463" s="514"/>
      <c r="D463" s="514"/>
      <c r="E463" s="514"/>
      <c r="F463" s="514"/>
      <c r="G463" s="583"/>
      <c r="H463" s="622"/>
      <c r="I463" s="498"/>
      <c r="J463" s="498"/>
    </row>
    <row r="464" spans="1:10" ht="12" customHeight="1">
      <c r="A464" s="506"/>
      <c r="B464" s="520" t="s">
        <v>446</v>
      </c>
      <c r="C464" s="638">
        <v>880</v>
      </c>
      <c r="D464" s="638">
        <v>880</v>
      </c>
      <c r="E464" s="638">
        <v>880</v>
      </c>
      <c r="F464" s="638">
        <v>220</v>
      </c>
      <c r="G464" s="597">
        <f>SUM(F464/E464)</f>
        <v>0.25</v>
      </c>
      <c r="H464" s="669"/>
      <c r="I464" s="498"/>
      <c r="J464" s="498"/>
    </row>
    <row r="465" spans="1:10" ht="12" customHeight="1">
      <c r="A465" s="506"/>
      <c r="B465" s="423" t="s">
        <v>195</v>
      </c>
      <c r="C465" s="638"/>
      <c r="D465" s="638"/>
      <c r="E465" s="638"/>
      <c r="F465" s="638"/>
      <c r="G465" s="583"/>
      <c r="H465" s="674"/>
      <c r="I465" s="498"/>
      <c r="J465" s="498"/>
    </row>
    <row r="466" spans="1:10" ht="12" customHeight="1">
      <c r="A466" s="88"/>
      <c r="B466" s="423" t="s">
        <v>456</v>
      </c>
      <c r="C466" s="514"/>
      <c r="D466" s="514"/>
      <c r="E466" s="514"/>
      <c r="F466" s="514"/>
      <c r="G466" s="583"/>
      <c r="H466" s="622"/>
      <c r="I466" s="498"/>
      <c r="J466" s="498"/>
    </row>
    <row r="467" spans="1:10" ht="12" customHeight="1">
      <c r="A467" s="88"/>
      <c r="B467" s="423" t="s">
        <v>195</v>
      </c>
      <c r="C467" s="514"/>
      <c r="D467" s="514"/>
      <c r="E467" s="514"/>
      <c r="F467" s="514"/>
      <c r="G467" s="583"/>
      <c r="H467" s="623"/>
      <c r="I467" s="498"/>
      <c r="J467" s="498"/>
    </row>
    <row r="468" spans="1:10" ht="12" customHeight="1" thickBot="1">
      <c r="A468" s="88"/>
      <c r="B468" s="599" t="s">
        <v>146</v>
      </c>
      <c r="C468" s="537"/>
      <c r="D468" s="537"/>
      <c r="E468" s="537"/>
      <c r="F468" s="537"/>
      <c r="G468" s="601"/>
      <c r="H468" s="643"/>
      <c r="I468" s="498"/>
      <c r="J468" s="498"/>
    </row>
    <row r="469" spans="1:10" ht="12" customHeight="1" thickBot="1">
      <c r="A469" s="508"/>
      <c r="B469" s="604" t="s">
        <v>229</v>
      </c>
      <c r="C469" s="526">
        <f>SUM(C462:C468)</f>
        <v>880</v>
      </c>
      <c r="D469" s="526">
        <f>SUM(D462:D468)</f>
        <v>880</v>
      </c>
      <c r="E469" s="526">
        <f>SUM(E462:E468)</f>
        <v>880</v>
      </c>
      <c r="F469" s="526">
        <f>SUM(F462:F468)</f>
        <v>220</v>
      </c>
      <c r="G469" s="606">
        <f>SUM(F469/E469)</f>
        <v>0.25</v>
      </c>
      <c r="H469" s="626"/>
      <c r="I469" s="498"/>
      <c r="J469" s="498"/>
    </row>
    <row r="470" spans="1:10" ht="12" customHeight="1">
      <c r="A470" s="677">
        <v>3343</v>
      </c>
      <c r="B470" s="634" t="s">
        <v>253</v>
      </c>
      <c r="C470" s="514"/>
      <c r="D470" s="514"/>
      <c r="E470" s="514"/>
      <c r="F470" s="514"/>
      <c r="G470" s="583"/>
      <c r="H470" s="622"/>
      <c r="I470" s="498"/>
      <c r="J470" s="498"/>
    </row>
    <row r="471" spans="1:10" ht="12" customHeight="1">
      <c r="A471" s="88"/>
      <c r="B471" s="518" t="s">
        <v>188</v>
      </c>
      <c r="C471" s="514"/>
      <c r="D471" s="514"/>
      <c r="E471" s="514"/>
      <c r="F471" s="514"/>
      <c r="G471" s="583"/>
      <c r="H471" s="622"/>
      <c r="I471" s="498"/>
      <c r="J471" s="498"/>
    </row>
    <row r="472" spans="1:10" ht="12" customHeight="1">
      <c r="A472" s="88"/>
      <c r="B472" s="221" t="s">
        <v>464</v>
      </c>
      <c r="C472" s="514"/>
      <c r="D472" s="514"/>
      <c r="E472" s="514"/>
      <c r="F472" s="514"/>
      <c r="G472" s="583"/>
      <c r="H472" s="622"/>
      <c r="I472" s="498"/>
      <c r="J472" s="498"/>
    </row>
    <row r="473" spans="1:10" ht="12" customHeight="1">
      <c r="A473" s="506"/>
      <c r="B473" s="520" t="s">
        <v>446</v>
      </c>
      <c r="C473" s="638">
        <v>1000</v>
      </c>
      <c r="D473" s="638">
        <v>1000</v>
      </c>
      <c r="E473" s="638">
        <v>1000</v>
      </c>
      <c r="F473" s="638"/>
      <c r="G473" s="583">
        <f>SUM(F473/E473)</f>
        <v>0</v>
      </c>
      <c r="H473" s="669"/>
      <c r="I473" s="498"/>
      <c r="J473" s="498"/>
    </row>
    <row r="474" spans="1:10" ht="12" customHeight="1">
      <c r="A474" s="506"/>
      <c r="B474" s="423" t="s">
        <v>195</v>
      </c>
      <c r="C474" s="638"/>
      <c r="D474" s="638"/>
      <c r="E474" s="638"/>
      <c r="F474" s="638"/>
      <c r="G474" s="583"/>
      <c r="H474" s="674"/>
      <c r="I474" s="498"/>
      <c r="J474" s="498"/>
    </row>
    <row r="475" spans="1:10" ht="12.75" customHeight="1">
      <c r="A475" s="88"/>
      <c r="B475" s="423" t="s">
        <v>456</v>
      </c>
      <c r="C475" s="514"/>
      <c r="D475" s="514"/>
      <c r="E475" s="514"/>
      <c r="F475" s="514"/>
      <c r="G475" s="583"/>
      <c r="H475" s="622"/>
      <c r="I475" s="498"/>
      <c r="J475" s="498"/>
    </row>
    <row r="476" spans="1:10" ht="12" customHeight="1" thickBot="1">
      <c r="A476" s="88"/>
      <c r="B476" s="599" t="s">
        <v>146</v>
      </c>
      <c r="C476" s="537"/>
      <c r="D476" s="537"/>
      <c r="E476" s="537"/>
      <c r="F476" s="537"/>
      <c r="G476" s="601"/>
      <c r="H476" s="643"/>
      <c r="I476" s="498"/>
      <c r="J476" s="498"/>
    </row>
    <row r="477" spans="1:10" ht="12" customHeight="1" thickBot="1">
      <c r="A477" s="508"/>
      <c r="B477" s="604" t="s">
        <v>229</v>
      </c>
      <c r="C477" s="526">
        <f>SUM(C471:C476)</f>
        <v>1000</v>
      </c>
      <c r="D477" s="526">
        <f>SUM(D471:D476)</f>
        <v>1000</v>
      </c>
      <c r="E477" s="526">
        <f>SUM(E471:E476)</f>
        <v>1000</v>
      </c>
      <c r="F477" s="526"/>
      <c r="G477" s="606">
        <f>SUM(F477/E477)</f>
        <v>0</v>
      </c>
      <c r="H477" s="626"/>
      <c r="I477" s="498"/>
      <c r="J477" s="498"/>
    </row>
    <row r="478" spans="1:10" ht="12" customHeight="1">
      <c r="A478" s="88">
        <v>3344</v>
      </c>
      <c r="B478" s="516" t="s">
        <v>434</v>
      </c>
      <c r="C478" s="528"/>
      <c r="D478" s="528"/>
      <c r="E478" s="528"/>
      <c r="F478" s="514"/>
      <c r="G478" s="583"/>
      <c r="H478" s="622"/>
      <c r="I478" s="498"/>
      <c r="J478" s="498"/>
    </row>
    <row r="479" spans="1:10" ht="12" customHeight="1">
      <c r="A479" s="88"/>
      <c r="B479" s="87" t="s">
        <v>188</v>
      </c>
      <c r="C479" s="514"/>
      <c r="D479" s="514"/>
      <c r="E479" s="514"/>
      <c r="F479" s="514"/>
      <c r="G479" s="583"/>
      <c r="H479" s="622"/>
      <c r="I479" s="498"/>
      <c r="J479" s="498"/>
    </row>
    <row r="480" spans="1:10" ht="12" customHeight="1">
      <c r="A480" s="88"/>
      <c r="B480" s="221" t="s">
        <v>464</v>
      </c>
      <c r="C480" s="514"/>
      <c r="D480" s="514"/>
      <c r="E480" s="514"/>
      <c r="F480" s="514"/>
      <c r="G480" s="583"/>
      <c r="H480" s="622"/>
      <c r="I480" s="498"/>
      <c r="J480" s="498"/>
    </row>
    <row r="481" spans="1:10" ht="12" customHeight="1">
      <c r="A481" s="88"/>
      <c r="B481" s="87" t="s">
        <v>446</v>
      </c>
      <c r="C481" s="638">
        <v>1027</v>
      </c>
      <c r="D481" s="638">
        <v>1027</v>
      </c>
      <c r="E481" s="638">
        <v>1027</v>
      </c>
      <c r="F481" s="638"/>
      <c r="G481" s="583">
        <f>SUM(F481/E481)</f>
        <v>0</v>
      </c>
      <c r="H481" s="669"/>
      <c r="I481" s="498"/>
      <c r="J481" s="498"/>
    </row>
    <row r="482" spans="1:10" ht="12" customHeight="1">
      <c r="A482" s="88"/>
      <c r="B482" s="221" t="s">
        <v>195</v>
      </c>
      <c r="C482" s="638"/>
      <c r="D482" s="638"/>
      <c r="E482" s="638"/>
      <c r="F482" s="638"/>
      <c r="G482" s="583"/>
      <c r="H482" s="674"/>
      <c r="I482" s="498"/>
      <c r="J482" s="498"/>
    </row>
    <row r="483" spans="1:10" ht="12" customHeight="1">
      <c r="A483" s="88"/>
      <c r="B483" s="423" t="s">
        <v>456</v>
      </c>
      <c r="C483" s="514"/>
      <c r="D483" s="514"/>
      <c r="E483" s="514"/>
      <c r="F483" s="514"/>
      <c r="G483" s="583"/>
      <c r="H483" s="622"/>
      <c r="I483" s="498"/>
      <c r="J483" s="498"/>
    </row>
    <row r="484" spans="1:10" ht="12" customHeight="1" thickBot="1">
      <c r="A484" s="88"/>
      <c r="B484" s="599" t="s">
        <v>146</v>
      </c>
      <c r="C484" s="640"/>
      <c r="D484" s="640"/>
      <c r="E484" s="640"/>
      <c r="F484" s="640"/>
      <c r="G484" s="601"/>
      <c r="H484" s="643"/>
      <c r="I484" s="498"/>
      <c r="J484" s="498"/>
    </row>
    <row r="485" spans="1:10" ht="12" customHeight="1" thickBot="1">
      <c r="A485" s="533"/>
      <c r="B485" s="604" t="s">
        <v>229</v>
      </c>
      <c r="C485" s="678">
        <f>SUM(C479:C484)</f>
        <v>1027</v>
      </c>
      <c r="D485" s="678">
        <f>SUM(D479:D484)</f>
        <v>1027</v>
      </c>
      <c r="E485" s="678">
        <f>SUM(E479:E484)</f>
        <v>1027</v>
      </c>
      <c r="F485" s="678"/>
      <c r="G485" s="606">
        <f>SUM(F485/E485)</f>
        <v>0</v>
      </c>
      <c r="H485" s="626"/>
      <c r="I485" s="498"/>
      <c r="J485" s="498"/>
    </row>
    <row r="486" spans="1:10" ht="12" customHeight="1">
      <c r="A486" s="88">
        <v>3345</v>
      </c>
      <c r="B486" s="532" t="s">
        <v>254</v>
      </c>
      <c r="C486" s="514"/>
      <c r="D486" s="514"/>
      <c r="E486" s="514"/>
      <c r="F486" s="514"/>
      <c r="G486" s="583"/>
      <c r="H486" s="621"/>
      <c r="I486" s="498"/>
      <c r="J486" s="498"/>
    </row>
    <row r="487" spans="1:10" ht="12" customHeight="1">
      <c r="A487" s="88"/>
      <c r="B487" s="518" t="s">
        <v>188</v>
      </c>
      <c r="C487" s="514"/>
      <c r="D487" s="514"/>
      <c r="E487" s="514"/>
      <c r="F487" s="514"/>
      <c r="G487" s="583"/>
      <c r="H487" s="584"/>
      <c r="I487" s="498"/>
      <c r="J487" s="498"/>
    </row>
    <row r="488" spans="1:10" ht="12" customHeight="1">
      <c r="A488" s="88"/>
      <c r="B488" s="221" t="s">
        <v>464</v>
      </c>
      <c r="C488" s="514"/>
      <c r="D488" s="514"/>
      <c r="E488" s="514"/>
      <c r="F488" s="514"/>
      <c r="G488" s="583"/>
      <c r="H488" s="584"/>
      <c r="I488" s="498"/>
      <c r="J488" s="498"/>
    </row>
    <row r="489" spans="1:10" ht="12" customHeight="1">
      <c r="A489" s="88"/>
      <c r="B489" s="520" t="s">
        <v>446</v>
      </c>
      <c r="C489" s="638">
        <v>300</v>
      </c>
      <c r="D489" s="638">
        <v>600</v>
      </c>
      <c r="E489" s="638">
        <v>600</v>
      </c>
      <c r="F489" s="638">
        <v>600</v>
      </c>
      <c r="G489" s="597">
        <f>SUM(F489/E489)</f>
        <v>1</v>
      </c>
      <c r="H489" s="669"/>
      <c r="I489" s="498"/>
      <c r="J489" s="498"/>
    </row>
    <row r="490" spans="1:10" ht="12" customHeight="1">
      <c r="A490" s="88"/>
      <c r="B490" s="423" t="s">
        <v>195</v>
      </c>
      <c r="C490" s="638"/>
      <c r="D490" s="638"/>
      <c r="E490" s="638"/>
      <c r="F490" s="638"/>
      <c r="G490" s="583"/>
      <c r="H490" s="669"/>
      <c r="I490" s="498"/>
      <c r="J490" s="498"/>
    </row>
    <row r="491" spans="1:10" ht="12" customHeight="1">
      <c r="A491" s="88"/>
      <c r="B491" s="423" t="s">
        <v>456</v>
      </c>
      <c r="C491" s="514"/>
      <c r="D491" s="514"/>
      <c r="E491" s="514"/>
      <c r="F491" s="514"/>
      <c r="G491" s="583"/>
      <c r="H491" s="584"/>
      <c r="I491" s="498"/>
      <c r="J491" s="498"/>
    </row>
    <row r="492" spans="1:10" ht="12" customHeight="1" thickBot="1">
      <c r="A492" s="88"/>
      <c r="B492" s="599" t="s">
        <v>146</v>
      </c>
      <c r="C492" s="640"/>
      <c r="D492" s="640"/>
      <c r="E492" s="640"/>
      <c r="F492" s="640"/>
      <c r="G492" s="601"/>
      <c r="H492" s="643"/>
      <c r="I492" s="498"/>
      <c r="J492" s="498"/>
    </row>
    <row r="493" spans="1:10" ht="13.5" customHeight="1" thickBot="1">
      <c r="A493" s="533"/>
      <c r="B493" s="604" t="s">
        <v>229</v>
      </c>
      <c r="C493" s="678">
        <f>SUM(C489:C492)</f>
        <v>300</v>
      </c>
      <c r="D493" s="678">
        <f>SUM(D489:D492)</f>
        <v>600</v>
      </c>
      <c r="E493" s="678">
        <f>SUM(E489:E492)</f>
        <v>600</v>
      </c>
      <c r="F493" s="678">
        <f>SUM(F489:F492)</f>
        <v>600</v>
      </c>
      <c r="G493" s="606">
        <f>SUM(F493/E493)</f>
        <v>1</v>
      </c>
      <c r="H493" s="626"/>
      <c r="I493" s="498"/>
      <c r="J493" s="498"/>
    </row>
    <row r="494" spans="1:10" ht="12" customHeight="1">
      <c r="A494" s="88">
        <v>3346</v>
      </c>
      <c r="B494" s="633" t="s">
        <v>192</v>
      </c>
      <c r="C494" s="514"/>
      <c r="D494" s="514"/>
      <c r="E494" s="514"/>
      <c r="F494" s="514"/>
      <c r="G494" s="583"/>
      <c r="H494" s="622"/>
      <c r="I494" s="498"/>
      <c r="J494" s="498"/>
    </row>
    <row r="495" spans="1:10" ht="12" customHeight="1">
      <c r="A495" s="517"/>
      <c r="B495" s="518" t="s">
        <v>188</v>
      </c>
      <c r="C495" s="514"/>
      <c r="D495" s="514"/>
      <c r="E495" s="514"/>
      <c r="F495" s="514"/>
      <c r="G495" s="583"/>
      <c r="H495" s="622"/>
      <c r="I495" s="498"/>
      <c r="J495" s="498"/>
    </row>
    <row r="496" spans="1:10" ht="12" customHeight="1">
      <c r="A496" s="517"/>
      <c r="B496" s="221" t="s">
        <v>464</v>
      </c>
      <c r="C496" s="514"/>
      <c r="D496" s="514"/>
      <c r="E496" s="514"/>
      <c r="F496" s="514"/>
      <c r="G496" s="583"/>
      <c r="H496" s="622"/>
      <c r="I496" s="498"/>
      <c r="J496" s="498"/>
    </row>
    <row r="497" spans="1:10" ht="12" customHeight="1">
      <c r="A497" s="517"/>
      <c r="B497" s="520" t="s">
        <v>446</v>
      </c>
      <c r="C497" s="638">
        <v>3733</v>
      </c>
      <c r="D497" s="638">
        <v>3733</v>
      </c>
      <c r="E497" s="638">
        <v>3733</v>
      </c>
      <c r="F497" s="638">
        <v>1936</v>
      </c>
      <c r="G497" s="597">
        <f>SUM(F497/E497)</f>
        <v>0.5186177337262255</v>
      </c>
      <c r="H497" s="669"/>
      <c r="I497" s="498"/>
      <c r="J497" s="498"/>
    </row>
    <row r="498" spans="1:10" ht="12" customHeight="1">
      <c r="A498" s="517"/>
      <c r="B498" s="423" t="s">
        <v>195</v>
      </c>
      <c r="C498" s="638"/>
      <c r="D498" s="638"/>
      <c r="E498" s="638"/>
      <c r="F498" s="638"/>
      <c r="G498" s="583"/>
      <c r="H498" s="674"/>
      <c r="I498" s="498"/>
      <c r="J498" s="498"/>
    </row>
    <row r="499" spans="1:10" ht="12" customHeight="1">
      <c r="A499" s="517"/>
      <c r="B499" s="423" t="s">
        <v>456</v>
      </c>
      <c r="C499" s="514"/>
      <c r="D499" s="514"/>
      <c r="E499" s="514"/>
      <c r="F499" s="514"/>
      <c r="G499" s="583"/>
      <c r="H499" s="622"/>
      <c r="I499" s="498"/>
      <c r="J499" s="498"/>
    </row>
    <row r="500" spans="1:10" ht="12" customHeight="1" thickBot="1">
      <c r="A500" s="517"/>
      <c r="B500" s="599" t="s">
        <v>146</v>
      </c>
      <c r="C500" s="537"/>
      <c r="D500" s="537"/>
      <c r="E500" s="537"/>
      <c r="F500" s="537"/>
      <c r="G500" s="601"/>
      <c r="H500" s="643"/>
      <c r="I500" s="498"/>
      <c r="J500" s="498"/>
    </row>
    <row r="501" spans="1:10" ht="12" customHeight="1" thickBot="1">
      <c r="A501" s="533"/>
      <c r="B501" s="604" t="s">
        <v>229</v>
      </c>
      <c r="C501" s="526">
        <f>SUM(C497:C500)</f>
        <v>3733</v>
      </c>
      <c r="D501" s="526">
        <f>SUM(D497:D500)</f>
        <v>3733</v>
      </c>
      <c r="E501" s="526">
        <f>SUM(E497:E500)</f>
        <v>3733</v>
      </c>
      <c r="F501" s="526">
        <f>SUM(F497:F500)</f>
        <v>1936</v>
      </c>
      <c r="G501" s="606">
        <f>SUM(F501/E501)</f>
        <v>0.5186177337262255</v>
      </c>
      <c r="H501" s="626"/>
      <c r="I501" s="498"/>
      <c r="J501" s="498"/>
    </row>
    <row r="502" spans="1:10" ht="12" customHeight="1">
      <c r="A502" s="88">
        <v>3347</v>
      </c>
      <c r="B502" s="633" t="s">
        <v>193</v>
      </c>
      <c r="C502" s="514"/>
      <c r="D502" s="514"/>
      <c r="E502" s="514"/>
      <c r="F502" s="514"/>
      <c r="G502" s="583"/>
      <c r="H502" s="622"/>
      <c r="I502" s="498"/>
      <c r="J502" s="498"/>
    </row>
    <row r="503" spans="1:10" ht="12" customHeight="1">
      <c r="A503" s="517"/>
      <c r="B503" s="518" t="s">
        <v>188</v>
      </c>
      <c r="C503" s="514"/>
      <c r="D503" s="514"/>
      <c r="E503" s="514"/>
      <c r="F503" s="514"/>
      <c r="G503" s="583"/>
      <c r="H503" s="622"/>
      <c r="I503" s="498"/>
      <c r="J503" s="498"/>
    </row>
    <row r="504" spans="1:10" ht="12" customHeight="1">
      <c r="A504" s="517"/>
      <c r="B504" s="221" t="s">
        <v>464</v>
      </c>
      <c r="C504" s="514"/>
      <c r="D504" s="514"/>
      <c r="E504" s="514"/>
      <c r="F504" s="514"/>
      <c r="G504" s="583"/>
      <c r="H504" s="622"/>
      <c r="I504" s="498"/>
      <c r="J504" s="498"/>
    </row>
    <row r="505" spans="1:10" ht="12" customHeight="1">
      <c r="A505" s="517"/>
      <c r="B505" s="520" t="s">
        <v>446</v>
      </c>
      <c r="C505" s="638">
        <v>2000</v>
      </c>
      <c r="D505" s="638">
        <v>2000</v>
      </c>
      <c r="E505" s="638">
        <v>2000</v>
      </c>
      <c r="F505" s="638">
        <v>1000</v>
      </c>
      <c r="G505" s="597">
        <f>SUM(F505/E505)</f>
        <v>0.5</v>
      </c>
      <c r="H505" s="669"/>
      <c r="I505" s="498"/>
      <c r="J505" s="498"/>
    </row>
    <row r="506" spans="1:10" ht="12" customHeight="1">
      <c r="A506" s="517"/>
      <c r="B506" s="423" t="s">
        <v>195</v>
      </c>
      <c r="C506" s="638"/>
      <c r="D506" s="638"/>
      <c r="E506" s="638"/>
      <c r="F506" s="638"/>
      <c r="G506" s="583"/>
      <c r="H506" s="674"/>
      <c r="I506" s="498"/>
      <c r="J506" s="498"/>
    </row>
    <row r="507" spans="1:10" ht="12" customHeight="1">
      <c r="A507" s="517"/>
      <c r="B507" s="423" t="s">
        <v>456</v>
      </c>
      <c r="C507" s="514"/>
      <c r="D507" s="514"/>
      <c r="E507" s="514"/>
      <c r="F507" s="514"/>
      <c r="G507" s="583"/>
      <c r="H507" s="622"/>
      <c r="I507" s="498"/>
      <c r="J507" s="498"/>
    </row>
    <row r="508" spans="1:10" ht="12" customHeight="1" thickBot="1">
      <c r="A508" s="517"/>
      <c r="B508" s="599" t="s">
        <v>146</v>
      </c>
      <c r="C508" s="537"/>
      <c r="D508" s="537"/>
      <c r="E508" s="537"/>
      <c r="F508" s="537"/>
      <c r="G508" s="601"/>
      <c r="H508" s="643"/>
      <c r="I508" s="498"/>
      <c r="J508" s="498"/>
    </row>
    <row r="509" spans="1:10" ht="12" customHeight="1" thickBot="1">
      <c r="A509" s="533"/>
      <c r="B509" s="604" t="s">
        <v>229</v>
      </c>
      <c r="C509" s="526">
        <f>SUM(C505:C508)</f>
        <v>2000</v>
      </c>
      <c r="D509" s="526">
        <f>SUM(D505:D508)</f>
        <v>2000</v>
      </c>
      <c r="E509" s="526">
        <f>SUM(E505:E508)</f>
        <v>2000</v>
      </c>
      <c r="F509" s="526">
        <f>SUM(F505:F508)</f>
        <v>1000</v>
      </c>
      <c r="G509" s="606">
        <f>SUM(F509/E509)</f>
        <v>0.5</v>
      </c>
      <c r="H509" s="626"/>
      <c r="I509" s="498"/>
      <c r="J509" s="498"/>
    </row>
    <row r="510" spans="1:10" ht="12" customHeight="1">
      <c r="A510" s="88">
        <v>3348</v>
      </c>
      <c r="B510" s="633" t="s">
        <v>280</v>
      </c>
      <c r="C510" s="514"/>
      <c r="D510" s="514"/>
      <c r="E510" s="514"/>
      <c r="F510" s="514"/>
      <c r="G510" s="583"/>
      <c r="H510" s="622"/>
      <c r="I510" s="498"/>
      <c r="J510" s="498"/>
    </row>
    <row r="511" spans="1:10" ht="12" customHeight="1">
      <c r="A511" s="517"/>
      <c r="B511" s="518" t="s">
        <v>188</v>
      </c>
      <c r="C511" s="514"/>
      <c r="D511" s="514"/>
      <c r="E511" s="514"/>
      <c r="F511" s="514"/>
      <c r="G511" s="583"/>
      <c r="H511" s="622"/>
      <c r="I511" s="498"/>
      <c r="J511" s="498"/>
    </row>
    <row r="512" spans="1:10" ht="12" customHeight="1">
      <c r="A512" s="517"/>
      <c r="B512" s="221" t="s">
        <v>464</v>
      </c>
      <c r="C512" s="514"/>
      <c r="D512" s="514"/>
      <c r="E512" s="514"/>
      <c r="F512" s="514"/>
      <c r="G512" s="583"/>
      <c r="H512" s="622"/>
      <c r="I512" s="498"/>
      <c r="J512" s="498"/>
    </row>
    <row r="513" spans="1:10" ht="12" customHeight="1">
      <c r="A513" s="517"/>
      <c r="B513" s="520" t="s">
        <v>446</v>
      </c>
      <c r="C513" s="638">
        <v>400</v>
      </c>
      <c r="D513" s="638">
        <v>800</v>
      </c>
      <c r="E513" s="638">
        <v>800</v>
      </c>
      <c r="F513" s="638">
        <v>800</v>
      </c>
      <c r="G513" s="597">
        <f>SUM(F513/E513)</f>
        <v>1</v>
      </c>
      <c r="H513" s="669"/>
      <c r="I513" s="498"/>
      <c r="J513" s="498"/>
    </row>
    <row r="514" spans="1:10" ht="12" customHeight="1">
      <c r="A514" s="517"/>
      <c r="B514" s="423" t="s">
        <v>195</v>
      </c>
      <c r="C514" s="638"/>
      <c r="D514" s="638"/>
      <c r="E514" s="638"/>
      <c r="F514" s="638"/>
      <c r="G514" s="583"/>
      <c r="H514" s="674"/>
      <c r="I514" s="498"/>
      <c r="J514" s="498"/>
    </row>
    <row r="515" spans="1:10" ht="12" customHeight="1">
      <c r="A515" s="517"/>
      <c r="B515" s="423" t="s">
        <v>456</v>
      </c>
      <c r="C515" s="514"/>
      <c r="D515" s="514"/>
      <c r="E515" s="514"/>
      <c r="F515" s="514"/>
      <c r="G515" s="583"/>
      <c r="H515" s="622"/>
      <c r="I515" s="498"/>
      <c r="J515" s="498"/>
    </row>
    <row r="516" spans="1:10" ht="12" customHeight="1" thickBot="1">
      <c r="A516" s="517"/>
      <c r="B516" s="599" t="s">
        <v>146</v>
      </c>
      <c r="C516" s="537"/>
      <c r="D516" s="537"/>
      <c r="E516" s="537"/>
      <c r="F516" s="537"/>
      <c r="G516" s="601"/>
      <c r="H516" s="643"/>
      <c r="I516" s="498"/>
      <c r="J516" s="498"/>
    </row>
    <row r="517" spans="1:10" ht="12" customHeight="1" thickBot="1">
      <c r="A517" s="533"/>
      <c r="B517" s="604" t="s">
        <v>229</v>
      </c>
      <c r="C517" s="526">
        <f>SUM(C513:C516)</f>
        <v>400</v>
      </c>
      <c r="D517" s="526">
        <f>SUM(D513:D516)</f>
        <v>800</v>
      </c>
      <c r="E517" s="526">
        <f>SUM(E513:E516)</f>
        <v>800</v>
      </c>
      <c r="F517" s="526">
        <f>SUM(F513:F516)</f>
        <v>800</v>
      </c>
      <c r="G517" s="606">
        <f>SUM(F517/E517)</f>
        <v>1</v>
      </c>
      <c r="H517" s="626"/>
      <c r="I517" s="498"/>
      <c r="J517" s="498"/>
    </row>
    <row r="518" spans="1:10" ht="12" customHeight="1">
      <c r="A518" s="534">
        <v>3350</v>
      </c>
      <c r="B518" s="279" t="s">
        <v>457</v>
      </c>
      <c r="C518" s="514"/>
      <c r="D518" s="514"/>
      <c r="E518" s="514"/>
      <c r="F518" s="514"/>
      <c r="G518" s="583"/>
      <c r="H518" s="622"/>
      <c r="I518" s="498"/>
      <c r="J518" s="498"/>
    </row>
    <row r="519" spans="1:10" ht="12" customHeight="1">
      <c r="A519" s="517"/>
      <c r="B519" s="518" t="s">
        <v>188</v>
      </c>
      <c r="C519" s="422"/>
      <c r="D519" s="422"/>
      <c r="E519" s="422"/>
      <c r="F519" s="422"/>
      <c r="G519" s="583"/>
      <c r="H519" s="622"/>
      <c r="I519" s="498"/>
      <c r="J519" s="498"/>
    </row>
    <row r="520" spans="1:10" ht="12" customHeight="1">
      <c r="A520" s="517"/>
      <c r="B520" s="221" t="s">
        <v>464</v>
      </c>
      <c r="C520" s="422"/>
      <c r="D520" s="422"/>
      <c r="E520" s="422"/>
      <c r="F520" s="422"/>
      <c r="G520" s="583"/>
      <c r="H520" s="622"/>
      <c r="I520" s="498"/>
      <c r="J520" s="498"/>
    </row>
    <row r="521" spans="1:10" ht="12" customHeight="1">
      <c r="A521" s="517"/>
      <c r="B521" s="520" t="s">
        <v>446</v>
      </c>
      <c r="C521" s="638">
        <v>1000</v>
      </c>
      <c r="D521" s="638">
        <v>1000</v>
      </c>
      <c r="E521" s="638">
        <v>1000</v>
      </c>
      <c r="F521" s="638"/>
      <c r="G521" s="583">
        <f>SUM(F521/E521)</f>
        <v>0</v>
      </c>
      <c r="H521" s="622"/>
      <c r="I521" s="498"/>
      <c r="J521" s="498"/>
    </row>
    <row r="522" spans="1:10" ht="12" customHeight="1">
      <c r="A522" s="517"/>
      <c r="B522" s="423" t="s">
        <v>195</v>
      </c>
      <c r="C522" s="638"/>
      <c r="D522" s="638"/>
      <c r="E522" s="638"/>
      <c r="F522" s="638"/>
      <c r="G522" s="583"/>
      <c r="H522" s="622"/>
      <c r="I522" s="498"/>
      <c r="J522" s="498"/>
    </row>
    <row r="523" spans="1:10" ht="12" customHeight="1">
      <c r="A523" s="517"/>
      <c r="B523" s="423" t="s">
        <v>456</v>
      </c>
      <c r="C523" s="422"/>
      <c r="D523" s="422"/>
      <c r="E523" s="422"/>
      <c r="F523" s="422"/>
      <c r="G523" s="583"/>
      <c r="H523" s="622"/>
      <c r="I523" s="498"/>
      <c r="J523" s="498"/>
    </row>
    <row r="524" spans="1:10" ht="12" customHeight="1" thickBot="1">
      <c r="A524" s="517"/>
      <c r="B524" s="599" t="s">
        <v>146</v>
      </c>
      <c r="C524" s="523"/>
      <c r="D524" s="523"/>
      <c r="E524" s="523"/>
      <c r="F524" s="523"/>
      <c r="G524" s="601"/>
      <c r="H524" s="643"/>
      <c r="I524" s="498"/>
      <c r="J524" s="498"/>
    </row>
    <row r="525" spans="1:10" ht="12.75" thickBot="1">
      <c r="A525" s="533"/>
      <c r="B525" s="604" t="s">
        <v>229</v>
      </c>
      <c r="C525" s="526">
        <f>SUM(C519:C524)</f>
        <v>1000</v>
      </c>
      <c r="D525" s="526">
        <f>SUM(D519:D524)</f>
        <v>1000</v>
      </c>
      <c r="E525" s="526">
        <f>SUM(E519:E524)</f>
        <v>1000</v>
      </c>
      <c r="F525" s="526"/>
      <c r="G525" s="606">
        <f>SUM(F525/E525)</f>
        <v>0</v>
      </c>
      <c r="H525" s="626"/>
      <c r="I525" s="498"/>
      <c r="J525" s="498"/>
    </row>
    <row r="526" spans="1:10" ht="12">
      <c r="A526" s="534">
        <v>3351</v>
      </c>
      <c r="B526" s="279" t="s">
        <v>35</v>
      </c>
      <c r="C526" s="514"/>
      <c r="D526" s="514"/>
      <c r="E526" s="514"/>
      <c r="F526" s="514"/>
      <c r="G526" s="583"/>
      <c r="H526" s="580"/>
      <c r="I526" s="498"/>
      <c r="J526" s="498"/>
    </row>
    <row r="527" spans="1:10" ht="12">
      <c r="A527" s="517"/>
      <c r="B527" s="518" t="s">
        <v>188</v>
      </c>
      <c r="C527" s="422"/>
      <c r="D527" s="422"/>
      <c r="E527" s="422"/>
      <c r="F527" s="422"/>
      <c r="G527" s="583"/>
      <c r="H527" s="584"/>
      <c r="I527" s="498"/>
      <c r="J527" s="498"/>
    </row>
    <row r="528" spans="1:10" ht="12">
      <c r="A528" s="517"/>
      <c r="B528" s="221" t="s">
        <v>464</v>
      </c>
      <c r="C528" s="422"/>
      <c r="D528" s="422"/>
      <c r="E528" s="422"/>
      <c r="F528" s="422"/>
      <c r="G528" s="583"/>
      <c r="H528" s="584"/>
      <c r="I528" s="498"/>
      <c r="J528" s="498"/>
    </row>
    <row r="529" spans="1:10" ht="12">
      <c r="A529" s="517"/>
      <c r="B529" s="520" t="s">
        <v>446</v>
      </c>
      <c r="C529" s="638"/>
      <c r="D529" s="638"/>
      <c r="E529" s="638">
        <v>3</v>
      </c>
      <c r="F529" s="638">
        <v>3</v>
      </c>
      <c r="G529" s="597">
        <f>SUM(F529/E529)</f>
        <v>1</v>
      </c>
      <c r="H529" s="584"/>
      <c r="I529" s="498"/>
      <c r="J529" s="498"/>
    </row>
    <row r="530" spans="1:10" ht="12">
      <c r="A530" s="517"/>
      <c r="B530" s="423" t="s">
        <v>195</v>
      </c>
      <c r="C530" s="638">
        <v>20000</v>
      </c>
      <c r="D530" s="638">
        <v>7977</v>
      </c>
      <c r="E530" s="638">
        <v>7977</v>
      </c>
      <c r="F530" s="638">
        <v>7977</v>
      </c>
      <c r="G530" s="597">
        <f>SUM(F530/E530)</f>
        <v>1</v>
      </c>
      <c r="H530" s="584"/>
      <c r="I530" s="498"/>
      <c r="J530" s="498"/>
    </row>
    <row r="531" spans="1:10" ht="12">
      <c r="A531" s="517"/>
      <c r="B531" s="423" t="s">
        <v>456</v>
      </c>
      <c r="C531" s="422"/>
      <c r="D531" s="422"/>
      <c r="E531" s="422"/>
      <c r="F531" s="422"/>
      <c r="G531" s="583"/>
      <c r="H531" s="584"/>
      <c r="I531" s="498"/>
      <c r="J531" s="498"/>
    </row>
    <row r="532" spans="1:10" ht="12.75" thickBot="1">
      <c r="A532" s="517"/>
      <c r="B532" s="599" t="s">
        <v>146</v>
      </c>
      <c r="C532" s="523"/>
      <c r="D532" s="523"/>
      <c r="E532" s="523"/>
      <c r="F532" s="523"/>
      <c r="G532" s="601"/>
      <c r="H532" s="624"/>
      <c r="I532" s="498"/>
      <c r="J532" s="498"/>
    </row>
    <row r="533" spans="1:10" ht="12.75" thickBot="1">
      <c r="A533" s="533"/>
      <c r="B533" s="604" t="s">
        <v>229</v>
      </c>
      <c r="C533" s="526">
        <f>SUM(C527:C532)</f>
        <v>20000</v>
      </c>
      <c r="D533" s="526">
        <f>SUM(D527:D532)</f>
        <v>7977</v>
      </c>
      <c r="E533" s="526">
        <f>SUM(E527:E532)</f>
        <v>7980</v>
      </c>
      <c r="F533" s="526">
        <f>SUM(F527:F532)</f>
        <v>7980</v>
      </c>
      <c r="G533" s="606">
        <f>SUM(F533/E533)</f>
        <v>1</v>
      </c>
      <c r="H533" s="643"/>
      <c r="I533" s="498"/>
      <c r="J533" s="498"/>
    </row>
    <row r="534" spans="1:10" ht="12">
      <c r="A534" s="88">
        <v>3352</v>
      </c>
      <c r="B534" s="633" t="s">
        <v>152</v>
      </c>
      <c r="C534" s="514"/>
      <c r="D534" s="514"/>
      <c r="E534" s="514"/>
      <c r="F534" s="514"/>
      <c r="G534" s="583"/>
      <c r="H534" s="622"/>
      <c r="I534" s="498"/>
      <c r="J534" s="498"/>
    </row>
    <row r="535" spans="1:10" ht="12">
      <c r="A535" s="517"/>
      <c r="B535" s="518" t="s">
        <v>188</v>
      </c>
      <c r="C535" s="422"/>
      <c r="D535" s="422"/>
      <c r="E535" s="422"/>
      <c r="F535" s="422"/>
      <c r="G535" s="583"/>
      <c r="H535" s="622"/>
      <c r="I535" s="498"/>
      <c r="J535" s="498"/>
    </row>
    <row r="536" spans="1:10" ht="12">
      <c r="A536" s="517"/>
      <c r="B536" s="221" t="s">
        <v>464</v>
      </c>
      <c r="C536" s="422"/>
      <c r="D536" s="422"/>
      <c r="E536" s="422"/>
      <c r="F536" s="422"/>
      <c r="G536" s="583"/>
      <c r="H536" s="622"/>
      <c r="I536" s="498"/>
      <c r="J536" s="498"/>
    </row>
    <row r="537" spans="1:10" ht="12">
      <c r="A537" s="517"/>
      <c r="B537" s="520" t="s">
        <v>446</v>
      </c>
      <c r="C537" s="422"/>
      <c r="D537" s="422"/>
      <c r="E537" s="422"/>
      <c r="F537" s="422"/>
      <c r="G537" s="583"/>
      <c r="H537" s="622"/>
      <c r="I537" s="498"/>
      <c r="J537" s="498"/>
    </row>
    <row r="538" spans="1:10" ht="12">
      <c r="A538" s="517"/>
      <c r="B538" s="423" t="s">
        <v>195</v>
      </c>
      <c r="C538" s="422">
        <v>5000</v>
      </c>
      <c r="D538" s="422">
        <v>7376</v>
      </c>
      <c r="E538" s="422">
        <v>7376</v>
      </c>
      <c r="F538" s="422">
        <v>2382</v>
      </c>
      <c r="G538" s="597">
        <f>SUM(F538/E538)</f>
        <v>0.322939262472885</v>
      </c>
      <c r="H538" s="622"/>
      <c r="I538" s="498"/>
      <c r="J538" s="498"/>
    </row>
    <row r="539" spans="1:10" ht="12">
      <c r="A539" s="517"/>
      <c r="B539" s="423" t="s">
        <v>456</v>
      </c>
      <c r="C539" s="638"/>
      <c r="D539" s="638"/>
      <c r="E539" s="638"/>
      <c r="F539" s="638"/>
      <c r="G539" s="583"/>
      <c r="H539" s="622"/>
      <c r="I539" s="498"/>
      <c r="J539" s="498"/>
    </row>
    <row r="540" spans="1:10" ht="12">
      <c r="A540" s="517"/>
      <c r="B540" s="423" t="s">
        <v>195</v>
      </c>
      <c r="C540" s="422"/>
      <c r="D540" s="422"/>
      <c r="E540" s="422"/>
      <c r="F540" s="422"/>
      <c r="G540" s="583"/>
      <c r="H540" s="623"/>
      <c r="I540" s="498"/>
      <c r="J540" s="498"/>
    </row>
    <row r="541" spans="1:10" ht="12.75" thickBot="1">
      <c r="A541" s="517"/>
      <c r="B541" s="599" t="s">
        <v>146</v>
      </c>
      <c r="C541" s="523"/>
      <c r="D541" s="523"/>
      <c r="E541" s="523"/>
      <c r="F541" s="523"/>
      <c r="G541" s="601"/>
      <c r="H541" s="643"/>
      <c r="I541" s="498"/>
      <c r="J541" s="498"/>
    </row>
    <row r="542" spans="1:10" ht="12.75" thickBot="1">
      <c r="A542" s="533"/>
      <c r="B542" s="604" t="s">
        <v>229</v>
      </c>
      <c r="C542" s="526">
        <f>SUM(C535:C541)</f>
        <v>5000</v>
      </c>
      <c r="D542" s="526">
        <f>SUM(D535:D541)</f>
        <v>7376</v>
      </c>
      <c r="E542" s="526">
        <f>SUM(E535:E541)</f>
        <v>7376</v>
      </c>
      <c r="F542" s="526">
        <f>SUM(F535:F541)</f>
        <v>2382</v>
      </c>
      <c r="G542" s="606">
        <f>SUM(F542/E542)</f>
        <v>0.322939262472885</v>
      </c>
      <c r="H542" s="626"/>
      <c r="I542" s="498"/>
      <c r="J542" s="498"/>
    </row>
    <row r="543" spans="1:10" ht="12">
      <c r="A543" s="88">
        <v>3354</v>
      </c>
      <c r="B543" s="633" t="s">
        <v>58</v>
      </c>
      <c r="C543" s="514"/>
      <c r="D543" s="514"/>
      <c r="E543" s="514"/>
      <c r="F543" s="514"/>
      <c r="G543" s="583"/>
      <c r="H543" s="622"/>
      <c r="I543" s="498"/>
      <c r="J543" s="498"/>
    </row>
    <row r="544" spans="1:10" ht="12">
      <c r="A544" s="517"/>
      <c r="B544" s="518" t="s">
        <v>188</v>
      </c>
      <c r="C544" s="422"/>
      <c r="D544" s="422"/>
      <c r="E544" s="422"/>
      <c r="F544" s="422"/>
      <c r="G544" s="583"/>
      <c r="H544" s="622"/>
      <c r="I544" s="498"/>
      <c r="J544" s="498"/>
    </row>
    <row r="545" spans="1:10" ht="12">
      <c r="A545" s="517"/>
      <c r="B545" s="221" t="s">
        <v>464</v>
      </c>
      <c r="C545" s="422"/>
      <c r="D545" s="422"/>
      <c r="E545" s="422"/>
      <c r="F545" s="422"/>
      <c r="G545" s="583"/>
      <c r="H545" s="622"/>
      <c r="I545" s="498"/>
      <c r="J545" s="498"/>
    </row>
    <row r="546" spans="1:10" ht="12">
      <c r="A546" s="517"/>
      <c r="B546" s="520" t="s">
        <v>446</v>
      </c>
      <c r="C546" s="422"/>
      <c r="D546" s="422"/>
      <c r="E546" s="422">
        <v>35</v>
      </c>
      <c r="F546" s="422">
        <v>118</v>
      </c>
      <c r="G546" s="597">
        <f>SUM(F546/E546)</f>
        <v>3.3714285714285714</v>
      </c>
      <c r="H546" s="622"/>
      <c r="I546" s="498"/>
      <c r="J546" s="498"/>
    </row>
    <row r="547" spans="1:10" ht="12">
      <c r="A547" s="517"/>
      <c r="B547" s="423" t="s">
        <v>195</v>
      </c>
      <c r="C547" s="422">
        <v>45000</v>
      </c>
      <c r="D547" s="422">
        <v>45000</v>
      </c>
      <c r="E547" s="422">
        <v>44965</v>
      </c>
      <c r="F547" s="422">
        <v>24812</v>
      </c>
      <c r="G547" s="597">
        <f>SUM(F547/E547)</f>
        <v>0.5518069609696431</v>
      </c>
      <c r="H547" s="622"/>
      <c r="I547" s="498"/>
      <c r="J547" s="498"/>
    </row>
    <row r="548" spans="1:10" ht="12">
      <c r="A548" s="517"/>
      <c r="B548" s="423" t="s">
        <v>456</v>
      </c>
      <c r="C548" s="638"/>
      <c r="D548" s="638"/>
      <c r="E548" s="638"/>
      <c r="F548" s="638"/>
      <c r="G548" s="583"/>
      <c r="H548" s="622"/>
      <c r="I548" s="498"/>
      <c r="J548" s="498"/>
    </row>
    <row r="549" spans="1:10" ht="12.75" thickBot="1">
      <c r="A549" s="517"/>
      <c r="B549" s="599" t="s">
        <v>146</v>
      </c>
      <c r="C549" s="523"/>
      <c r="D549" s="523"/>
      <c r="E549" s="523"/>
      <c r="F549" s="523"/>
      <c r="G549" s="601"/>
      <c r="H549" s="643"/>
      <c r="I549" s="498"/>
      <c r="J549" s="498"/>
    </row>
    <row r="550" spans="1:10" ht="12.75" thickBot="1">
      <c r="A550" s="533"/>
      <c r="B550" s="604" t="s">
        <v>229</v>
      </c>
      <c r="C550" s="526">
        <f>SUM(C544:C549)</f>
        <v>45000</v>
      </c>
      <c r="D550" s="526">
        <f>SUM(D544:D549)</f>
        <v>45000</v>
      </c>
      <c r="E550" s="526">
        <f>SUM(E544:E549)</f>
        <v>45000</v>
      </c>
      <c r="F550" s="526">
        <f>SUM(F544:F549)</f>
        <v>24930</v>
      </c>
      <c r="G550" s="606">
        <f>SUM(F550/E550)</f>
        <v>0.554</v>
      </c>
      <c r="H550" s="626"/>
      <c r="I550" s="498"/>
      <c r="J550" s="498"/>
    </row>
    <row r="551" spans="1:10" ht="12" customHeight="1">
      <c r="A551" s="88">
        <v>3355</v>
      </c>
      <c r="B551" s="279" t="s">
        <v>59</v>
      </c>
      <c r="C551" s="514"/>
      <c r="D551" s="514"/>
      <c r="E551" s="514"/>
      <c r="F551" s="514"/>
      <c r="G551" s="583"/>
      <c r="H551" s="622"/>
      <c r="I551" s="498"/>
      <c r="J551" s="498"/>
    </row>
    <row r="552" spans="1:10" ht="12" customHeight="1">
      <c r="A552" s="517"/>
      <c r="B552" s="518" t="s">
        <v>188</v>
      </c>
      <c r="C552" s="638">
        <v>100</v>
      </c>
      <c r="D552" s="638">
        <v>100</v>
      </c>
      <c r="E552" s="638">
        <v>250</v>
      </c>
      <c r="F552" s="638">
        <v>149</v>
      </c>
      <c r="G552" s="597">
        <f>SUM(F552/E552)</f>
        <v>0.596</v>
      </c>
      <c r="H552" s="622"/>
      <c r="I552" s="498"/>
      <c r="J552" s="498"/>
    </row>
    <row r="553" spans="1:10" ht="12" customHeight="1">
      <c r="A553" s="517"/>
      <c r="B553" s="221" t="s">
        <v>464</v>
      </c>
      <c r="C553" s="638">
        <v>270</v>
      </c>
      <c r="D553" s="638">
        <v>282</v>
      </c>
      <c r="E553" s="638">
        <v>132</v>
      </c>
      <c r="F553" s="638">
        <v>37</v>
      </c>
      <c r="G553" s="597">
        <f>SUM(F553/E553)</f>
        <v>0.2803030303030303</v>
      </c>
      <c r="H553" s="622"/>
      <c r="I553" s="498"/>
      <c r="J553" s="498"/>
    </row>
    <row r="554" spans="1:10" ht="12" customHeight="1">
      <c r="A554" s="517"/>
      <c r="B554" s="520" t="s">
        <v>446</v>
      </c>
      <c r="C554" s="638">
        <v>7630</v>
      </c>
      <c r="D554" s="638">
        <v>9530</v>
      </c>
      <c r="E554" s="638">
        <v>9780</v>
      </c>
      <c r="F554" s="638">
        <v>3528</v>
      </c>
      <c r="G554" s="597">
        <f>SUM(F554/E554)</f>
        <v>0.36073619631901843</v>
      </c>
      <c r="H554" s="622"/>
      <c r="I554" s="498"/>
      <c r="J554" s="498"/>
    </row>
    <row r="555" spans="1:10" ht="12" customHeight="1">
      <c r="A555" s="517"/>
      <c r="B555" s="423" t="s">
        <v>195</v>
      </c>
      <c r="C555" s="638"/>
      <c r="D555" s="638"/>
      <c r="E555" s="638"/>
      <c r="F555" s="638"/>
      <c r="G555" s="583"/>
      <c r="H555" s="622"/>
      <c r="I555" s="498"/>
      <c r="J555" s="498"/>
    </row>
    <row r="556" spans="1:10" ht="12" customHeight="1">
      <c r="A556" s="517"/>
      <c r="B556" s="423" t="s">
        <v>456</v>
      </c>
      <c r="C556" s="514"/>
      <c r="D556" s="514"/>
      <c r="E556" s="514"/>
      <c r="F556" s="514"/>
      <c r="G556" s="583"/>
      <c r="H556" s="622"/>
      <c r="I556" s="498"/>
      <c r="J556" s="498"/>
    </row>
    <row r="557" spans="1:10" ht="12" customHeight="1" thickBot="1">
      <c r="A557" s="517"/>
      <c r="B557" s="599" t="s">
        <v>146</v>
      </c>
      <c r="C557" s="640"/>
      <c r="D557" s="640"/>
      <c r="E557" s="640"/>
      <c r="F557" s="640"/>
      <c r="G557" s="601"/>
      <c r="H557" s="643"/>
      <c r="I557" s="498"/>
      <c r="J557" s="498"/>
    </row>
    <row r="558" spans="1:10" ht="12" customHeight="1" thickBot="1">
      <c r="A558" s="533"/>
      <c r="B558" s="604" t="s">
        <v>229</v>
      </c>
      <c r="C558" s="526">
        <f>SUM(C552:C557)</f>
        <v>8000</v>
      </c>
      <c r="D558" s="526">
        <f>SUM(D552:D557)</f>
        <v>9912</v>
      </c>
      <c r="E558" s="526">
        <f>SUM(E552:E557)</f>
        <v>10162</v>
      </c>
      <c r="F558" s="526">
        <f>SUM(F552:F557)</f>
        <v>3714</v>
      </c>
      <c r="G558" s="606">
        <f>SUM(F558/E558)</f>
        <v>0.36547923637079316</v>
      </c>
      <c r="H558" s="626"/>
      <c r="I558" s="498"/>
      <c r="J558" s="498"/>
    </row>
    <row r="559" spans="1:10" ht="12" customHeight="1">
      <c r="A559" s="88">
        <v>3356</v>
      </c>
      <c r="B559" s="279" t="s">
        <v>31</v>
      </c>
      <c r="C559" s="514"/>
      <c r="D559" s="514"/>
      <c r="E559" s="514"/>
      <c r="F559" s="514"/>
      <c r="G559" s="583"/>
      <c r="H559" s="622"/>
      <c r="I559" s="498"/>
      <c r="J559" s="498"/>
    </row>
    <row r="560" spans="1:10" ht="12" customHeight="1">
      <c r="A560" s="517"/>
      <c r="B560" s="518" t="s">
        <v>188</v>
      </c>
      <c r="C560" s="638"/>
      <c r="D560" s="638"/>
      <c r="E560" s="638"/>
      <c r="F560" s="638"/>
      <c r="G560" s="583"/>
      <c r="H560" s="622"/>
      <c r="I560" s="498"/>
      <c r="J560" s="498"/>
    </row>
    <row r="561" spans="1:10" ht="12" customHeight="1">
      <c r="A561" s="517"/>
      <c r="B561" s="221" t="s">
        <v>464</v>
      </c>
      <c r="C561" s="638"/>
      <c r="D561" s="638"/>
      <c r="E561" s="638"/>
      <c r="F561" s="638"/>
      <c r="G561" s="583"/>
      <c r="H561" s="622"/>
      <c r="I561" s="498"/>
      <c r="J561" s="498"/>
    </row>
    <row r="562" spans="1:10" ht="12" customHeight="1">
      <c r="A562" s="517"/>
      <c r="B562" s="520" t="s">
        <v>446</v>
      </c>
      <c r="C562" s="638"/>
      <c r="D562" s="638"/>
      <c r="E562" s="638"/>
      <c r="F562" s="638"/>
      <c r="G562" s="583"/>
      <c r="H562" s="622"/>
      <c r="I562" s="498"/>
      <c r="J562" s="498"/>
    </row>
    <row r="563" spans="1:10" ht="12" customHeight="1">
      <c r="A563" s="517"/>
      <c r="B563" s="423" t="s">
        <v>195</v>
      </c>
      <c r="C563" s="638"/>
      <c r="D563" s="638"/>
      <c r="E563" s="638"/>
      <c r="F563" s="638"/>
      <c r="G563" s="583"/>
      <c r="H563" s="622"/>
      <c r="I563" s="498"/>
      <c r="J563" s="498"/>
    </row>
    <row r="564" spans="1:10" ht="12" customHeight="1">
      <c r="A564" s="517"/>
      <c r="B564" s="423" t="s">
        <v>456</v>
      </c>
      <c r="C564" s="638">
        <v>20000</v>
      </c>
      <c r="D564" s="638">
        <v>21004</v>
      </c>
      <c r="E564" s="638">
        <v>21004</v>
      </c>
      <c r="F564" s="638">
        <v>766</v>
      </c>
      <c r="G564" s="597">
        <f>SUM(F564/E564)</f>
        <v>0.03646924395353266</v>
      </c>
      <c r="H564" s="622"/>
      <c r="I564" s="498"/>
      <c r="J564" s="498"/>
    </row>
    <row r="565" spans="1:10" ht="12" customHeight="1" thickBot="1">
      <c r="A565" s="517"/>
      <c r="B565" s="599" t="s">
        <v>146</v>
      </c>
      <c r="C565" s="640"/>
      <c r="D565" s="640"/>
      <c r="E565" s="640"/>
      <c r="F565" s="640"/>
      <c r="G565" s="601"/>
      <c r="H565" s="643"/>
      <c r="I565" s="498"/>
      <c r="J565" s="498"/>
    </row>
    <row r="566" spans="1:10" ht="12" customHeight="1" thickBot="1">
      <c r="A566" s="533"/>
      <c r="B566" s="604" t="s">
        <v>229</v>
      </c>
      <c r="C566" s="526">
        <f>SUM(C560:C565)</f>
        <v>20000</v>
      </c>
      <c r="D566" s="526">
        <f>SUM(D560:D565)</f>
        <v>21004</v>
      </c>
      <c r="E566" s="526">
        <f>SUM(E560:E565)</f>
        <v>21004</v>
      </c>
      <c r="F566" s="526">
        <f>SUM(F560:F565)</f>
        <v>766</v>
      </c>
      <c r="G566" s="606">
        <f>SUM(F566/E566)</f>
        <v>0.03646924395353266</v>
      </c>
      <c r="H566" s="626"/>
      <c r="I566" s="498"/>
      <c r="J566" s="498"/>
    </row>
    <row r="567" spans="1:10" ht="12" customHeight="1">
      <c r="A567" s="88">
        <v>3357</v>
      </c>
      <c r="B567" s="279" t="s">
        <v>60</v>
      </c>
      <c r="C567" s="514"/>
      <c r="D567" s="514"/>
      <c r="E567" s="514"/>
      <c r="F567" s="514"/>
      <c r="G567" s="583"/>
      <c r="H567" s="622"/>
      <c r="I567" s="498"/>
      <c r="J567" s="498"/>
    </row>
    <row r="568" spans="1:10" ht="12" customHeight="1">
      <c r="A568" s="517"/>
      <c r="B568" s="518" t="s">
        <v>188</v>
      </c>
      <c r="C568" s="638">
        <v>360</v>
      </c>
      <c r="D568" s="638">
        <v>360</v>
      </c>
      <c r="E568" s="638">
        <v>900</v>
      </c>
      <c r="F568" s="638">
        <v>467</v>
      </c>
      <c r="G568" s="597">
        <f>SUM(F568/E568)</f>
        <v>0.5188888888888888</v>
      </c>
      <c r="H568" s="622"/>
      <c r="I568" s="498"/>
      <c r="J568" s="498"/>
    </row>
    <row r="569" spans="1:10" ht="12" customHeight="1">
      <c r="A569" s="517"/>
      <c r="B569" s="221" t="s">
        <v>464</v>
      </c>
      <c r="C569" s="638">
        <v>20</v>
      </c>
      <c r="D569" s="638">
        <v>20</v>
      </c>
      <c r="E569" s="638">
        <v>20</v>
      </c>
      <c r="F569" s="638">
        <v>163</v>
      </c>
      <c r="G569" s="597">
        <f>SUM(F569/E569)</f>
        <v>8.15</v>
      </c>
      <c r="H569" s="622"/>
      <c r="I569" s="498"/>
      <c r="J569" s="498"/>
    </row>
    <row r="570" spans="1:10" ht="12" customHeight="1">
      <c r="A570" s="517"/>
      <c r="B570" s="520" t="s">
        <v>446</v>
      </c>
      <c r="C570" s="638">
        <v>5620</v>
      </c>
      <c r="D570" s="638">
        <v>7529</v>
      </c>
      <c r="E570" s="638">
        <v>6989</v>
      </c>
      <c r="F570" s="638">
        <v>4181</v>
      </c>
      <c r="G570" s="597">
        <f>SUM(F570/E570)</f>
        <v>0.5982257833738732</v>
      </c>
      <c r="H570" s="622"/>
      <c r="I570" s="498"/>
      <c r="J570" s="498"/>
    </row>
    <row r="571" spans="1:10" ht="12" customHeight="1">
      <c r="A571" s="517"/>
      <c r="B571" s="423" t="s">
        <v>195</v>
      </c>
      <c r="C571" s="638"/>
      <c r="D571" s="638"/>
      <c r="E571" s="638"/>
      <c r="F571" s="638"/>
      <c r="G571" s="583"/>
      <c r="H571" s="622"/>
      <c r="I571" s="498"/>
      <c r="J571" s="498"/>
    </row>
    <row r="572" spans="1:10" ht="12" customHeight="1">
      <c r="A572" s="517"/>
      <c r="B572" s="423" t="s">
        <v>456</v>
      </c>
      <c r="C572" s="514"/>
      <c r="D572" s="514"/>
      <c r="E572" s="514"/>
      <c r="F572" s="514"/>
      <c r="G572" s="583"/>
      <c r="H572" s="622"/>
      <c r="I572" s="498"/>
      <c r="J572" s="498"/>
    </row>
    <row r="573" spans="1:10" ht="12" customHeight="1" thickBot="1">
      <c r="A573" s="517"/>
      <c r="B573" s="599" t="s">
        <v>146</v>
      </c>
      <c r="C573" s="640"/>
      <c r="D573" s="640"/>
      <c r="E573" s="640"/>
      <c r="F573" s="640"/>
      <c r="G573" s="601"/>
      <c r="H573" s="643"/>
      <c r="I573" s="498"/>
      <c r="J573" s="498"/>
    </row>
    <row r="574" spans="1:10" ht="12" customHeight="1" thickBot="1">
      <c r="A574" s="533"/>
      <c r="B574" s="604" t="s">
        <v>229</v>
      </c>
      <c r="C574" s="526">
        <f>SUM(C568:C573)</f>
        <v>6000</v>
      </c>
      <c r="D574" s="526">
        <f>SUM(D568:D573)</f>
        <v>7909</v>
      </c>
      <c r="E574" s="526">
        <f>SUM(E568:E573)</f>
        <v>7909</v>
      </c>
      <c r="F574" s="526">
        <f>SUM(F568:F573)</f>
        <v>4811</v>
      </c>
      <c r="G574" s="606">
        <f>SUM(F574/E574)</f>
        <v>0.608294348210899</v>
      </c>
      <c r="H574" s="626"/>
      <c r="I574" s="498"/>
      <c r="J574" s="498"/>
    </row>
    <row r="575" spans="1:10" ht="12" customHeight="1">
      <c r="A575" s="88">
        <v>3358</v>
      </c>
      <c r="B575" s="279" t="s">
        <v>547</v>
      </c>
      <c r="C575" s="514"/>
      <c r="D575" s="514"/>
      <c r="E575" s="514"/>
      <c r="F575" s="514"/>
      <c r="G575" s="583"/>
      <c r="H575" s="622"/>
      <c r="I575" s="498"/>
      <c r="J575" s="498"/>
    </row>
    <row r="576" spans="1:10" ht="12" customHeight="1">
      <c r="A576" s="517"/>
      <c r="B576" s="518" t="s">
        <v>188</v>
      </c>
      <c r="C576" s="638"/>
      <c r="D576" s="638"/>
      <c r="E576" s="638"/>
      <c r="F576" s="638"/>
      <c r="G576" s="583"/>
      <c r="H576" s="622"/>
      <c r="I576" s="498"/>
      <c r="J576" s="498"/>
    </row>
    <row r="577" spans="1:10" ht="12" customHeight="1">
      <c r="A577" s="517"/>
      <c r="B577" s="221" t="s">
        <v>464</v>
      </c>
      <c r="C577" s="638"/>
      <c r="D577" s="638"/>
      <c r="E577" s="638"/>
      <c r="F577" s="638"/>
      <c r="G577" s="583"/>
      <c r="H577" s="622"/>
      <c r="I577" s="498"/>
      <c r="J577" s="498"/>
    </row>
    <row r="578" spans="1:10" ht="12" customHeight="1">
      <c r="A578" s="517"/>
      <c r="B578" s="520" t="s">
        <v>446</v>
      </c>
      <c r="C578" s="638">
        <v>6000</v>
      </c>
      <c r="D578" s="638">
        <v>6000</v>
      </c>
      <c r="E578" s="638">
        <v>6000</v>
      </c>
      <c r="F578" s="638">
        <v>3465</v>
      </c>
      <c r="G578" s="597">
        <f>SUM(F578/E578)</f>
        <v>0.5775</v>
      </c>
      <c r="H578" s="622"/>
      <c r="I578" s="498"/>
      <c r="J578" s="498"/>
    </row>
    <row r="579" spans="1:10" ht="12" customHeight="1">
      <c r="A579" s="517"/>
      <c r="B579" s="423" t="s">
        <v>195</v>
      </c>
      <c r="C579" s="638"/>
      <c r="D579" s="638"/>
      <c r="E579" s="638"/>
      <c r="F579" s="638"/>
      <c r="G579" s="583"/>
      <c r="H579" s="622"/>
      <c r="I579" s="498"/>
      <c r="J579" s="498"/>
    </row>
    <row r="580" spans="1:10" ht="12" customHeight="1">
      <c r="A580" s="517"/>
      <c r="B580" s="423" t="s">
        <v>456</v>
      </c>
      <c r="C580" s="514"/>
      <c r="D580" s="514"/>
      <c r="E580" s="514"/>
      <c r="F580" s="514"/>
      <c r="G580" s="583"/>
      <c r="H580" s="622"/>
      <c r="I580" s="498"/>
      <c r="J580" s="498"/>
    </row>
    <row r="581" spans="1:10" ht="12" customHeight="1" thickBot="1">
      <c r="A581" s="517"/>
      <c r="B581" s="599" t="s">
        <v>146</v>
      </c>
      <c r="C581" s="640"/>
      <c r="D581" s="640"/>
      <c r="E581" s="640"/>
      <c r="F581" s="640"/>
      <c r="G581" s="601"/>
      <c r="H581" s="643"/>
      <c r="I581" s="498"/>
      <c r="J581" s="498"/>
    </row>
    <row r="582" spans="1:10" ht="12" customHeight="1" thickBot="1">
      <c r="A582" s="533"/>
      <c r="B582" s="604" t="s">
        <v>229</v>
      </c>
      <c r="C582" s="526">
        <f>SUM(C576:C581)</f>
        <v>6000</v>
      </c>
      <c r="D582" s="526">
        <f>SUM(D576:D581)</f>
        <v>6000</v>
      </c>
      <c r="E582" s="526">
        <f>SUM(E576:E581)</f>
        <v>6000</v>
      </c>
      <c r="F582" s="526">
        <f>SUM(F576:F581)</f>
        <v>3465</v>
      </c>
      <c r="G582" s="606">
        <f>SUM(F582/E582)</f>
        <v>0.5775</v>
      </c>
      <c r="H582" s="626"/>
      <c r="I582" s="498"/>
      <c r="J582" s="498"/>
    </row>
    <row r="583" spans="1:10" ht="12" customHeight="1">
      <c r="A583" s="88">
        <v>3359</v>
      </c>
      <c r="B583" s="279" t="s">
        <v>0</v>
      </c>
      <c r="C583" s="514"/>
      <c r="D583" s="514"/>
      <c r="E583" s="514"/>
      <c r="F583" s="514"/>
      <c r="G583" s="583"/>
      <c r="H583" s="622"/>
      <c r="I583" s="498"/>
      <c r="J583" s="498"/>
    </row>
    <row r="584" spans="1:10" ht="12" customHeight="1">
      <c r="A584" s="517"/>
      <c r="B584" s="518" t="s">
        <v>188</v>
      </c>
      <c r="C584" s="638"/>
      <c r="D584" s="638">
        <v>95</v>
      </c>
      <c r="E584" s="638">
        <v>95</v>
      </c>
      <c r="F584" s="638">
        <v>95</v>
      </c>
      <c r="G584" s="597">
        <f>SUM(F584/E584)</f>
        <v>1</v>
      </c>
      <c r="H584" s="622"/>
      <c r="I584" s="498"/>
      <c r="J584" s="498"/>
    </row>
    <row r="585" spans="1:10" ht="12" customHeight="1">
      <c r="A585" s="517"/>
      <c r="B585" s="221" t="s">
        <v>464</v>
      </c>
      <c r="C585" s="638"/>
      <c r="D585" s="638">
        <v>78</v>
      </c>
      <c r="E585" s="638">
        <v>78</v>
      </c>
      <c r="F585" s="638">
        <v>78</v>
      </c>
      <c r="G585" s="597">
        <f>SUM(F585/E585)</f>
        <v>1</v>
      </c>
      <c r="H585" s="622"/>
      <c r="I585" s="498"/>
      <c r="J585" s="498"/>
    </row>
    <row r="586" spans="1:10" ht="12" customHeight="1">
      <c r="A586" s="517"/>
      <c r="B586" s="520" t="s">
        <v>446</v>
      </c>
      <c r="C586" s="638"/>
      <c r="D586" s="638"/>
      <c r="E586" s="638"/>
      <c r="F586" s="638"/>
      <c r="G586" s="597"/>
      <c r="H586" s="622"/>
      <c r="I586" s="498"/>
      <c r="J586" s="498"/>
    </row>
    <row r="587" spans="1:10" ht="12" customHeight="1">
      <c r="A587" s="517"/>
      <c r="B587" s="423" t="s">
        <v>195</v>
      </c>
      <c r="C587" s="638"/>
      <c r="D587" s="638"/>
      <c r="E587" s="638"/>
      <c r="F587" s="638"/>
      <c r="G587" s="583"/>
      <c r="H587" s="622"/>
      <c r="I587" s="498"/>
      <c r="J587" s="498"/>
    </row>
    <row r="588" spans="1:10" ht="12" customHeight="1">
      <c r="A588" s="517"/>
      <c r="B588" s="423" t="s">
        <v>456</v>
      </c>
      <c r="C588" s="514"/>
      <c r="D588" s="514"/>
      <c r="E588" s="514"/>
      <c r="F588" s="514"/>
      <c r="G588" s="583"/>
      <c r="H588" s="622"/>
      <c r="I588" s="498"/>
      <c r="J588" s="498"/>
    </row>
    <row r="589" spans="1:10" ht="12" customHeight="1" thickBot="1">
      <c r="A589" s="517"/>
      <c r="B589" s="599" t="s">
        <v>146</v>
      </c>
      <c r="C589" s="640"/>
      <c r="D589" s="640"/>
      <c r="E589" s="640"/>
      <c r="F589" s="640"/>
      <c r="G589" s="601"/>
      <c r="H589" s="643"/>
      <c r="I589" s="498"/>
      <c r="J589" s="498"/>
    </row>
    <row r="590" spans="1:10" ht="12" customHeight="1" thickBot="1">
      <c r="A590" s="533"/>
      <c r="B590" s="604" t="s">
        <v>229</v>
      </c>
      <c r="C590" s="526">
        <f>SUM(C584:C589)</f>
        <v>0</v>
      </c>
      <c r="D590" s="526">
        <f>SUM(D584:D589)</f>
        <v>173</v>
      </c>
      <c r="E590" s="526">
        <f>SUM(E584:E589)</f>
        <v>173</v>
      </c>
      <c r="F590" s="526">
        <f>SUM(F584:F589)</f>
        <v>173</v>
      </c>
      <c r="G590" s="832">
        <f>SUM(F590/E590)</f>
        <v>1</v>
      </c>
      <c r="H590" s="626"/>
      <c r="I590" s="498"/>
      <c r="J590" s="498"/>
    </row>
    <row r="591" spans="1:10" ht="12" customHeight="1" thickBot="1">
      <c r="A591" s="636">
        <v>3400</v>
      </c>
      <c r="B591" s="649" t="s">
        <v>153</v>
      </c>
      <c r="C591" s="526">
        <f>SUM(C592+C641)</f>
        <v>187008</v>
      </c>
      <c r="D591" s="526">
        <f>SUM(D592+D641)</f>
        <v>225665</v>
      </c>
      <c r="E591" s="526">
        <f>SUM(E592+E641)</f>
        <v>225071</v>
      </c>
      <c r="F591" s="526">
        <f>SUM(F592+F641)</f>
        <v>134852</v>
      </c>
      <c r="G591" s="606">
        <f>SUM(F591/E591)</f>
        <v>0.5991531561151814</v>
      </c>
      <c r="H591" s="626"/>
      <c r="I591" s="498"/>
      <c r="J591" s="498"/>
    </row>
    <row r="592" spans="1:10" ht="12" customHeight="1">
      <c r="A592" s="88">
        <v>3410</v>
      </c>
      <c r="B592" s="540" t="s">
        <v>154</v>
      </c>
      <c r="C592" s="514">
        <f>SUM(C600+C608+C616+C624+C632+C640)</f>
        <v>47000</v>
      </c>
      <c r="D592" s="514">
        <f>SUM(D600+D608+D616+D624+D632+D640)</f>
        <v>52520</v>
      </c>
      <c r="E592" s="514">
        <f>SUM(E600+E608+E616+E624+E632+E640)</f>
        <v>52520</v>
      </c>
      <c r="F592" s="514">
        <f>SUM(F600+F608+F616+F624+F632+F640)</f>
        <v>38403</v>
      </c>
      <c r="G592" s="583">
        <f>SUM(F592/E592)</f>
        <v>0.7312071591774562</v>
      </c>
      <c r="H592" s="621"/>
      <c r="I592" s="498"/>
      <c r="J592" s="498"/>
    </row>
    <row r="593" spans="1:10" ht="12" customHeight="1">
      <c r="A593" s="88">
        <v>3411</v>
      </c>
      <c r="B593" s="540" t="s">
        <v>226</v>
      </c>
      <c r="C593" s="514"/>
      <c r="D593" s="514"/>
      <c r="E593" s="514"/>
      <c r="F593" s="514"/>
      <c r="G593" s="583"/>
      <c r="H593" s="622"/>
      <c r="I593" s="498"/>
      <c r="J593" s="498"/>
    </row>
    <row r="594" spans="1:10" ht="12" customHeight="1">
      <c r="A594" s="517"/>
      <c r="B594" s="518" t="s">
        <v>188</v>
      </c>
      <c r="C594" s="422"/>
      <c r="D594" s="422"/>
      <c r="E594" s="422"/>
      <c r="F594" s="422"/>
      <c r="G594" s="583"/>
      <c r="H594" s="622"/>
      <c r="I594" s="498"/>
      <c r="J594" s="498"/>
    </row>
    <row r="595" spans="1:10" ht="12" customHeight="1">
      <c r="A595" s="517"/>
      <c r="B595" s="221" t="s">
        <v>464</v>
      </c>
      <c r="C595" s="422"/>
      <c r="D595" s="422"/>
      <c r="E595" s="422"/>
      <c r="F595" s="422"/>
      <c r="G595" s="583"/>
      <c r="H595" s="622"/>
      <c r="I595" s="498"/>
      <c r="J595" s="498"/>
    </row>
    <row r="596" spans="1:10" ht="12" customHeight="1">
      <c r="A596" s="517"/>
      <c r="B596" s="520" t="s">
        <v>446</v>
      </c>
      <c r="C596" s="422"/>
      <c r="D596" s="422"/>
      <c r="E596" s="422"/>
      <c r="F596" s="422"/>
      <c r="G596" s="583"/>
      <c r="H596" s="622"/>
      <c r="I596" s="498"/>
      <c r="J596" s="498"/>
    </row>
    <row r="597" spans="1:10" ht="12" customHeight="1">
      <c r="A597" s="517"/>
      <c r="B597" s="423" t="s">
        <v>195</v>
      </c>
      <c r="C597" s="422"/>
      <c r="D597" s="422"/>
      <c r="E597" s="422"/>
      <c r="F597" s="422"/>
      <c r="G597" s="583"/>
      <c r="H597" s="622"/>
      <c r="I597" s="498"/>
      <c r="J597" s="498"/>
    </row>
    <row r="598" spans="1:10" ht="12" customHeight="1">
      <c r="A598" s="517"/>
      <c r="B598" s="423" t="s">
        <v>456</v>
      </c>
      <c r="C598" s="638">
        <v>5000</v>
      </c>
      <c r="D598" s="638">
        <v>5000</v>
      </c>
      <c r="E598" s="638">
        <v>5000</v>
      </c>
      <c r="F598" s="638"/>
      <c r="G598" s="583">
        <f>SUM(F598/E598)</f>
        <v>0</v>
      </c>
      <c r="H598" s="622"/>
      <c r="I598" s="498"/>
      <c r="J598" s="498"/>
    </row>
    <row r="599" spans="1:10" ht="12" customHeight="1" thickBot="1">
      <c r="A599" s="517"/>
      <c r="B599" s="599" t="s">
        <v>146</v>
      </c>
      <c r="C599" s="523"/>
      <c r="D599" s="523"/>
      <c r="E599" s="523"/>
      <c r="F599" s="523"/>
      <c r="G599" s="601"/>
      <c r="H599" s="679"/>
      <c r="I599" s="498"/>
      <c r="J599" s="498"/>
    </row>
    <row r="600" spans="1:10" ht="12" customHeight="1" thickBot="1">
      <c r="A600" s="533"/>
      <c r="B600" s="604" t="s">
        <v>229</v>
      </c>
      <c r="C600" s="526">
        <f>SUM(C594:C599)</f>
        <v>5000</v>
      </c>
      <c r="D600" s="526">
        <f>SUM(D594:D599)</f>
        <v>5000</v>
      </c>
      <c r="E600" s="526">
        <f>SUM(E594:E599)</f>
        <v>5000</v>
      </c>
      <c r="F600" s="526"/>
      <c r="G600" s="606">
        <f>SUM(F600/E600)</f>
        <v>0</v>
      </c>
      <c r="H600" s="680"/>
      <c r="I600" s="498"/>
      <c r="J600" s="498"/>
    </row>
    <row r="601" spans="1:8" s="578" customFormat="1" ht="12" customHeight="1">
      <c r="A601" s="88">
        <v>3412</v>
      </c>
      <c r="B601" s="279" t="s">
        <v>235</v>
      </c>
      <c r="C601" s="514"/>
      <c r="D601" s="514"/>
      <c r="E601" s="514"/>
      <c r="F601" s="514"/>
      <c r="G601" s="583"/>
      <c r="H601" s="580"/>
    </row>
    <row r="602" spans="1:10" ht="12" customHeight="1">
      <c r="A602" s="517"/>
      <c r="B602" s="518" t="s">
        <v>188</v>
      </c>
      <c r="C602" s="422">
        <v>400</v>
      </c>
      <c r="D602" s="422">
        <v>400</v>
      </c>
      <c r="E602" s="422">
        <v>2200</v>
      </c>
      <c r="F602" s="422">
        <v>1381</v>
      </c>
      <c r="G602" s="597">
        <f>SUM(F602/E602)</f>
        <v>0.6277272727272727</v>
      </c>
      <c r="H602" s="622"/>
      <c r="I602" s="498"/>
      <c r="J602" s="498"/>
    </row>
    <row r="603" spans="1:10" ht="12" customHeight="1">
      <c r="A603" s="517"/>
      <c r="B603" s="221" t="s">
        <v>464</v>
      </c>
      <c r="C603" s="422">
        <v>170</v>
      </c>
      <c r="D603" s="422">
        <v>170</v>
      </c>
      <c r="E603" s="422">
        <v>300</v>
      </c>
      <c r="F603" s="422">
        <v>337</v>
      </c>
      <c r="G603" s="597">
        <f>SUM(F603/E603)</f>
        <v>1.1233333333333333</v>
      </c>
      <c r="H603" s="622"/>
      <c r="I603" s="498"/>
      <c r="J603" s="498"/>
    </row>
    <row r="604" spans="1:10" ht="12" customHeight="1">
      <c r="A604" s="517"/>
      <c r="B604" s="520" t="s">
        <v>446</v>
      </c>
      <c r="C604" s="638">
        <v>2930</v>
      </c>
      <c r="D604" s="638">
        <v>3241</v>
      </c>
      <c r="E604" s="638">
        <v>1311</v>
      </c>
      <c r="F604" s="638">
        <v>44</v>
      </c>
      <c r="G604" s="597">
        <f>SUM(F604/E604)</f>
        <v>0.033562166285278416</v>
      </c>
      <c r="H604" s="622"/>
      <c r="I604" s="498"/>
      <c r="J604" s="498"/>
    </row>
    <row r="605" spans="1:10" ht="12" customHeight="1">
      <c r="A605" s="517"/>
      <c r="B605" s="423" t="s">
        <v>195</v>
      </c>
      <c r="C605" s="638"/>
      <c r="D605" s="638"/>
      <c r="E605" s="638"/>
      <c r="F605" s="638"/>
      <c r="G605" s="583"/>
      <c r="H605" s="622"/>
      <c r="I605" s="498"/>
      <c r="J605" s="498"/>
    </row>
    <row r="606" spans="1:10" ht="12" customHeight="1">
      <c r="A606" s="517"/>
      <c r="B606" s="423" t="s">
        <v>456</v>
      </c>
      <c r="C606" s="422"/>
      <c r="D606" s="422"/>
      <c r="E606" s="422"/>
      <c r="F606" s="422"/>
      <c r="G606" s="583"/>
      <c r="H606" s="623"/>
      <c r="I606" s="498"/>
      <c r="J606" s="498"/>
    </row>
    <row r="607" spans="1:10" ht="12" customHeight="1" thickBot="1">
      <c r="A607" s="517"/>
      <c r="B607" s="599" t="s">
        <v>10</v>
      </c>
      <c r="C607" s="523"/>
      <c r="D607" s="523"/>
      <c r="E607" s="523"/>
      <c r="F607" s="523">
        <v>508</v>
      </c>
      <c r="G607" s="601"/>
      <c r="H607" s="624"/>
      <c r="I607" s="498"/>
      <c r="J607" s="498"/>
    </row>
    <row r="608" spans="1:10" ht="12" customHeight="1" thickBot="1">
      <c r="A608" s="533"/>
      <c r="B608" s="604" t="s">
        <v>229</v>
      </c>
      <c r="C608" s="526">
        <f>SUM(C602:C607)</f>
        <v>3500</v>
      </c>
      <c r="D608" s="526">
        <f>SUM(D602:D607)</f>
        <v>3811</v>
      </c>
      <c r="E608" s="526">
        <f>SUM(E602:E607)</f>
        <v>3811</v>
      </c>
      <c r="F608" s="526">
        <f>SUM(F602:F607)</f>
        <v>2270</v>
      </c>
      <c r="G608" s="606">
        <f>SUM(F608/E608)</f>
        <v>0.5956441878771976</v>
      </c>
      <c r="H608" s="670"/>
      <c r="I608" s="498"/>
      <c r="J608" s="498"/>
    </row>
    <row r="609" spans="1:10" ht="12" customHeight="1">
      <c r="A609" s="88">
        <v>3413</v>
      </c>
      <c r="B609" s="633" t="s">
        <v>236</v>
      </c>
      <c r="C609" s="514"/>
      <c r="D609" s="514"/>
      <c r="E609" s="514"/>
      <c r="F609" s="514"/>
      <c r="G609" s="583"/>
      <c r="H609" s="580"/>
      <c r="I609" s="498"/>
      <c r="J609" s="498"/>
    </row>
    <row r="610" spans="1:10" ht="12" customHeight="1">
      <c r="A610" s="517"/>
      <c r="B610" s="518" t="s">
        <v>188</v>
      </c>
      <c r="C610" s="422">
        <v>950</v>
      </c>
      <c r="D610" s="422">
        <v>961</v>
      </c>
      <c r="E610" s="422">
        <v>661</v>
      </c>
      <c r="F610" s="422">
        <v>172</v>
      </c>
      <c r="G610" s="597">
        <f>SUM(F610/E610)</f>
        <v>0.26021180030257185</v>
      </c>
      <c r="H610" s="622"/>
      <c r="I610" s="498"/>
      <c r="J610" s="498"/>
    </row>
    <row r="611" spans="1:10" ht="12" customHeight="1">
      <c r="A611" s="517"/>
      <c r="B611" s="221" t="s">
        <v>464</v>
      </c>
      <c r="C611" s="422">
        <v>250</v>
      </c>
      <c r="D611" s="422">
        <v>268</v>
      </c>
      <c r="E611" s="422">
        <v>168</v>
      </c>
      <c r="F611" s="422">
        <v>53</v>
      </c>
      <c r="G611" s="597">
        <f>SUM(F611/E611)</f>
        <v>0.31547619047619047</v>
      </c>
      <c r="H611" s="622"/>
      <c r="I611" s="498"/>
      <c r="J611" s="498"/>
    </row>
    <row r="612" spans="1:10" ht="12" customHeight="1">
      <c r="A612" s="517"/>
      <c r="B612" s="520" t="s">
        <v>446</v>
      </c>
      <c r="C612" s="638">
        <v>6800</v>
      </c>
      <c r="D612" s="638">
        <v>6980</v>
      </c>
      <c r="E612" s="638">
        <v>4880</v>
      </c>
      <c r="F612" s="638">
        <v>3198</v>
      </c>
      <c r="G612" s="597">
        <f>SUM(F612/E612)</f>
        <v>0.655327868852459</v>
      </c>
      <c r="H612" s="622"/>
      <c r="I612" s="498"/>
      <c r="J612" s="498"/>
    </row>
    <row r="613" spans="1:10" ht="12" customHeight="1">
      <c r="A613" s="517"/>
      <c r="B613" s="423" t="s">
        <v>195</v>
      </c>
      <c r="C613" s="638"/>
      <c r="D613" s="638"/>
      <c r="E613" s="638"/>
      <c r="F613" s="638"/>
      <c r="G613" s="597"/>
      <c r="H613" s="622"/>
      <c r="I613" s="498"/>
      <c r="J613" s="498"/>
    </row>
    <row r="614" spans="1:10" ht="12" customHeight="1">
      <c r="A614" s="517"/>
      <c r="B614" s="423" t="s">
        <v>456</v>
      </c>
      <c r="C614" s="422">
        <v>4500</v>
      </c>
      <c r="D614" s="422">
        <v>4500</v>
      </c>
      <c r="E614" s="422">
        <v>7000</v>
      </c>
      <c r="F614" s="422">
        <v>7200</v>
      </c>
      <c r="G614" s="597">
        <f>SUM(F614/E614)</f>
        <v>1.0285714285714285</v>
      </c>
      <c r="H614" s="622"/>
      <c r="I614" s="498"/>
      <c r="J614" s="498"/>
    </row>
    <row r="615" spans="1:10" ht="12" customHeight="1" thickBot="1">
      <c r="A615" s="517"/>
      <c r="B615" s="599" t="s">
        <v>146</v>
      </c>
      <c r="C615" s="523"/>
      <c r="D615" s="523"/>
      <c r="E615" s="523"/>
      <c r="F615" s="523"/>
      <c r="G615" s="601"/>
      <c r="H615" s="643"/>
      <c r="I615" s="498"/>
      <c r="J615" s="498"/>
    </row>
    <row r="616" spans="1:10" ht="12" customHeight="1" thickBot="1">
      <c r="A616" s="533"/>
      <c r="B616" s="604" t="s">
        <v>229</v>
      </c>
      <c r="C616" s="526">
        <f>SUM(C610:C615)</f>
        <v>12500</v>
      </c>
      <c r="D616" s="526">
        <f>SUM(D610:D615)</f>
        <v>12709</v>
      </c>
      <c r="E616" s="526">
        <f>SUM(E610:E615)</f>
        <v>12709</v>
      </c>
      <c r="F616" s="526">
        <f>SUM(F610:F615)</f>
        <v>10623</v>
      </c>
      <c r="G616" s="606">
        <f>SUM(F616/E616)</f>
        <v>0.8358643480997718</v>
      </c>
      <c r="H616" s="670"/>
      <c r="I616" s="498"/>
      <c r="J616" s="498"/>
    </row>
    <row r="617" spans="1:10" ht="12" customHeight="1">
      <c r="A617" s="88">
        <v>3414</v>
      </c>
      <c r="B617" s="633" t="s">
        <v>137</v>
      </c>
      <c r="C617" s="514"/>
      <c r="D617" s="514"/>
      <c r="E617" s="514"/>
      <c r="F617" s="514"/>
      <c r="G617" s="583"/>
      <c r="H617" s="580"/>
      <c r="I617" s="498"/>
      <c r="J617" s="498"/>
    </row>
    <row r="618" spans="1:10" ht="12" customHeight="1">
      <c r="A618" s="517"/>
      <c r="B618" s="518" t="s">
        <v>188</v>
      </c>
      <c r="C618" s="422"/>
      <c r="D618" s="422"/>
      <c r="E618" s="422"/>
      <c r="F618" s="422"/>
      <c r="G618" s="583"/>
      <c r="H618" s="622"/>
      <c r="I618" s="498"/>
      <c r="J618" s="498"/>
    </row>
    <row r="619" spans="1:10" ht="12" customHeight="1">
      <c r="A619" s="517"/>
      <c r="B619" s="221" t="s">
        <v>464</v>
      </c>
      <c r="C619" s="422"/>
      <c r="D619" s="422"/>
      <c r="E619" s="422"/>
      <c r="F619" s="422"/>
      <c r="G619" s="583"/>
      <c r="H619" s="622"/>
      <c r="I619" s="498"/>
      <c r="J619" s="498"/>
    </row>
    <row r="620" spans="1:10" ht="12" customHeight="1">
      <c r="A620" s="517"/>
      <c r="B620" s="520" t="s">
        <v>446</v>
      </c>
      <c r="C620" s="638"/>
      <c r="D620" s="638"/>
      <c r="E620" s="638"/>
      <c r="F620" s="638"/>
      <c r="G620" s="583"/>
      <c r="H620" s="622"/>
      <c r="I620" s="498"/>
      <c r="J620" s="498"/>
    </row>
    <row r="621" spans="1:10" ht="12" customHeight="1">
      <c r="A621" s="517"/>
      <c r="B621" s="423" t="s">
        <v>195</v>
      </c>
      <c r="C621" s="638"/>
      <c r="D621" s="638"/>
      <c r="E621" s="638"/>
      <c r="F621" s="638"/>
      <c r="G621" s="583"/>
      <c r="H621" s="622"/>
      <c r="I621" s="498"/>
      <c r="J621" s="498"/>
    </row>
    <row r="622" spans="1:10" ht="12" customHeight="1">
      <c r="A622" s="517"/>
      <c r="B622" s="423" t="s">
        <v>456</v>
      </c>
      <c r="C622" s="422">
        <v>3000</v>
      </c>
      <c r="D622" s="422">
        <v>3000</v>
      </c>
      <c r="E622" s="422">
        <v>3000</v>
      </c>
      <c r="F622" s="422">
        <v>2760</v>
      </c>
      <c r="G622" s="597">
        <f>SUM(F622/E622)</f>
        <v>0.92</v>
      </c>
      <c r="H622" s="622"/>
      <c r="I622" s="498"/>
      <c r="J622" s="498"/>
    </row>
    <row r="623" spans="1:10" ht="12" customHeight="1" thickBot="1">
      <c r="A623" s="517"/>
      <c r="B623" s="599" t="s">
        <v>146</v>
      </c>
      <c r="C623" s="523"/>
      <c r="D623" s="523"/>
      <c r="E623" s="523"/>
      <c r="F623" s="523"/>
      <c r="G623" s="601"/>
      <c r="H623" s="643"/>
      <c r="I623" s="498"/>
      <c r="J623" s="498"/>
    </row>
    <row r="624" spans="1:10" ht="12" customHeight="1" thickBot="1">
      <c r="A624" s="533"/>
      <c r="B624" s="604" t="s">
        <v>229</v>
      </c>
      <c r="C624" s="526">
        <f>SUM(C618:C623)</f>
        <v>3000</v>
      </c>
      <c r="D624" s="526">
        <f>SUM(D618:D623)</f>
        <v>3000</v>
      </c>
      <c r="E624" s="526">
        <f>SUM(E618:E623)</f>
        <v>3000</v>
      </c>
      <c r="F624" s="526">
        <f>SUM(F618:F623)</f>
        <v>2760</v>
      </c>
      <c r="G624" s="606">
        <f>SUM(F624/E624)</f>
        <v>0.92</v>
      </c>
      <c r="H624" s="670"/>
      <c r="I624" s="498"/>
      <c r="J624" s="498"/>
    </row>
    <row r="625" spans="1:10" ht="12" customHeight="1">
      <c r="A625" s="88">
        <v>3415</v>
      </c>
      <c r="B625" s="633" t="s">
        <v>94</v>
      </c>
      <c r="C625" s="514"/>
      <c r="D625" s="514"/>
      <c r="E625" s="514"/>
      <c r="F625" s="514"/>
      <c r="G625" s="583"/>
      <c r="H625" s="580" t="s">
        <v>290</v>
      </c>
      <c r="I625" s="498"/>
      <c r="J625" s="498"/>
    </row>
    <row r="626" spans="1:10" ht="12" customHeight="1">
      <c r="A626" s="517"/>
      <c r="B626" s="518" t="s">
        <v>188</v>
      </c>
      <c r="C626" s="422"/>
      <c r="D626" s="422"/>
      <c r="E626" s="422"/>
      <c r="F626" s="422"/>
      <c r="G626" s="583"/>
      <c r="H626" s="622"/>
      <c r="I626" s="498"/>
      <c r="J626" s="498"/>
    </row>
    <row r="627" spans="1:10" ht="12" customHeight="1">
      <c r="A627" s="517"/>
      <c r="B627" s="221" t="s">
        <v>464</v>
      </c>
      <c r="C627" s="422"/>
      <c r="D627" s="422"/>
      <c r="E627" s="422"/>
      <c r="F627" s="422"/>
      <c r="G627" s="583"/>
      <c r="H627" s="622"/>
      <c r="I627" s="498"/>
      <c r="J627" s="498"/>
    </row>
    <row r="628" spans="1:10" ht="12" customHeight="1">
      <c r="A628" s="517"/>
      <c r="B628" s="520" t="s">
        <v>446</v>
      </c>
      <c r="C628" s="422"/>
      <c r="D628" s="422"/>
      <c r="E628" s="422"/>
      <c r="F628" s="422"/>
      <c r="G628" s="583"/>
      <c r="H628" s="622"/>
      <c r="I628" s="498"/>
      <c r="J628" s="498"/>
    </row>
    <row r="629" spans="1:10" ht="12" customHeight="1">
      <c r="A629" s="517"/>
      <c r="B629" s="423" t="s">
        <v>195</v>
      </c>
      <c r="C629" s="422"/>
      <c r="D629" s="422"/>
      <c r="E629" s="422"/>
      <c r="F629" s="422"/>
      <c r="G629" s="583"/>
      <c r="H629" s="622"/>
      <c r="I629" s="498"/>
      <c r="J629" s="498"/>
    </row>
    <row r="630" spans="1:10" ht="12" customHeight="1">
      <c r="A630" s="517"/>
      <c r="B630" s="423" t="s">
        <v>456</v>
      </c>
      <c r="C630" s="422">
        <v>3000</v>
      </c>
      <c r="D630" s="422">
        <v>3000</v>
      </c>
      <c r="E630" s="422">
        <v>3000</v>
      </c>
      <c r="F630" s="422">
        <v>2750</v>
      </c>
      <c r="G630" s="597">
        <f>SUM(F630/E630)</f>
        <v>0.9166666666666666</v>
      </c>
      <c r="H630" s="622"/>
      <c r="I630" s="498"/>
      <c r="J630" s="498"/>
    </row>
    <row r="631" spans="1:10" ht="12" customHeight="1" thickBot="1">
      <c r="A631" s="517"/>
      <c r="B631" s="599" t="s">
        <v>146</v>
      </c>
      <c r="C631" s="523"/>
      <c r="D631" s="523"/>
      <c r="E631" s="523"/>
      <c r="F631" s="523"/>
      <c r="G631" s="601"/>
      <c r="H631" s="643"/>
      <c r="I631" s="498"/>
      <c r="J631" s="498"/>
    </row>
    <row r="632" spans="1:10" ht="12" customHeight="1" thickBot="1">
      <c r="A632" s="533"/>
      <c r="B632" s="604" t="s">
        <v>229</v>
      </c>
      <c r="C632" s="526">
        <f>SUM(C626:C631)</f>
        <v>3000</v>
      </c>
      <c r="D632" s="526">
        <f>SUM(D626:D631)</f>
        <v>3000</v>
      </c>
      <c r="E632" s="526">
        <f>SUM(E626:E631)</f>
        <v>3000</v>
      </c>
      <c r="F632" s="526">
        <f>SUM(F626:F631)</f>
        <v>2750</v>
      </c>
      <c r="G632" s="606">
        <f>SUM(F632/E632)</f>
        <v>0.9166666666666666</v>
      </c>
      <c r="H632" s="670"/>
      <c r="I632" s="498"/>
      <c r="J632" s="498"/>
    </row>
    <row r="633" spans="1:10" ht="12" customHeight="1">
      <c r="A633" s="88">
        <v>3416</v>
      </c>
      <c r="B633" s="633" t="s">
        <v>279</v>
      </c>
      <c r="C633" s="514"/>
      <c r="D633" s="514"/>
      <c r="E633" s="514"/>
      <c r="F633" s="514"/>
      <c r="G633" s="583"/>
      <c r="H633" s="580" t="s">
        <v>290</v>
      </c>
      <c r="I633" s="498"/>
      <c r="J633" s="498"/>
    </row>
    <row r="634" spans="1:10" ht="12" customHeight="1">
      <c r="A634" s="517"/>
      <c r="B634" s="518" t="s">
        <v>188</v>
      </c>
      <c r="C634" s="422"/>
      <c r="D634" s="422"/>
      <c r="E634" s="422"/>
      <c r="F634" s="422"/>
      <c r="G634" s="583"/>
      <c r="H634" s="622"/>
      <c r="I634" s="498"/>
      <c r="J634" s="498"/>
    </row>
    <row r="635" spans="1:10" ht="12" customHeight="1">
      <c r="A635" s="517"/>
      <c r="B635" s="221" t="s">
        <v>464</v>
      </c>
      <c r="C635" s="422"/>
      <c r="D635" s="422"/>
      <c r="E635" s="422"/>
      <c r="F635" s="422"/>
      <c r="G635" s="583"/>
      <c r="H635" s="622"/>
      <c r="I635" s="498"/>
      <c r="J635" s="498"/>
    </row>
    <row r="636" spans="1:10" ht="12" customHeight="1">
      <c r="A636" s="517"/>
      <c r="B636" s="520" t="s">
        <v>446</v>
      </c>
      <c r="C636" s="422"/>
      <c r="D636" s="422"/>
      <c r="E636" s="422"/>
      <c r="F636" s="422"/>
      <c r="G636" s="583"/>
      <c r="H636" s="622"/>
      <c r="I636" s="498"/>
      <c r="J636" s="498"/>
    </row>
    <row r="637" spans="1:10" ht="12" customHeight="1">
      <c r="A637" s="517"/>
      <c r="B637" s="423" t="s">
        <v>195</v>
      </c>
      <c r="C637" s="422"/>
      <c r="D637" s="422"/>
      <c r="E637" s="422"/>
      <c r="F637" s="422"/>
      <c r="G637" s="583"/>
      <c r="H637" s="622"/>
      <c r="I637" s="498"/>
      <c r="J637" s="498"/>
    </row>
    <row r="638" spans="1:10" ht="12" customHeight="1">
      <c r="A638" s="517"/>
      <c r="B638" s="423" t="s">
        <v>456</v>
      </c>
      <c r="C638" s="422">
        <v>20000</v>
      </c>
      <c r="D638" s="422">
        <v>25000</v>
      </c>
      <c r="E638" s="422">
        <v>25000</v>
      </c>
      <c r="F638" s="422">
        <v>20000</v>
      </c>
      <c r="G638" s="597">
        <f>SUM(F638/E638)</f>
        <v>0.8</v>
      </c>
      <c r="H638" s="622"/>
      <c r="I638" s="498"/>
      <c r="J638" s="498"/>
    </row>
    <row r="639" spans="1:10" ht="12" customHeight="1" thickBot="1">
      <c r="A639" s="517"/>
      <c r="B639" s="599" t="s">
        <v>146</v>
      </c>
      <c r="C639" s="523"/>
      <c r="D639" s="523"/>
      <c r="E639" s="523"/>
      <c r="F639" s="523"/>
      <c r="G639" s="601"/>
      <c r="H639" s="643"/>
      <c r="I639" s="498"/>
      <c r="J639" s="498"/>
    </row>
    <row r="640" spans="1:10" ht="12" customHeight="1" thickBot="1">
      <c r="A640" s="533"/>
      <c r="B640" s="604" t="s">
        <v>229</v>
      </c>
      <c r="C640" s="526">
        <f>SUM(C634:C639)</f>
        <v>20000</v>
      </c>
      <c r="D640" s="526">
        <f>SUM(D634:D639)</f>
        <v>25000</v>
      </c>
      <c r="E640" s="526">
        <f>SUM(E634:E639)</f>
        <v>25000</v>
      </c>
      <c r="F640" s="526">
        <f>SUM(F634:F639)</f>
        <v>20000</v>
      </c>
      <c r="G640" s="606">
        <f>SUM(F640/E640)</f>
        <v>0.8</v>
      </c>
      <c r="H640" s="670"/>
      <c r="I640" s="498"/>
      <c r="J640" s="498"/>
    </row>
    <row r="641" spans="1:10" ht="12" customHeight="1">
      <c r="A641" s="88">
        <v>3420</v>
      </c>
      <c r="B641" s="540" t="s">
        <v>251</v>
      </c>
      <c r="C641" s="514">
        <f>SUM(C649+C657+C665+C697+C673+C681+C689+C705+C713+C721+C729+C738+C746+C754)</f>
        <v>140008</v>
      </c>
      <c r="D641" s="514">
        <f>SUM(D649+D657+D665+D697+D673+D681+D689+D705+D713+D721+D729+D738+D746+D754)</f>
        <v>173145</v>
      </c>
      <c r="E641" s="514">
        <f>SUM(E649+E657+E665+E697+E673+E681+E689+E705+E713+E721+E729+E738+E746+E754)</f>
        <v>172551</v>
      </c>
      <c r="F641" s="514">
        <f>SUM(F649+F657+F665+F697+F673+F681+F689+F705+F713+F721+F729+F738+F746+F754)</f>
        <v>96449</v>
      </c>
      <c r="G641" s="583">
        <f>SUM(F641/E641)</f>
        <v>0.5589593801252963</v>
      </c>
      <c r="H641" s="580"/>
      <c r="I641" s="498"/>
      <c r="J641" s="498"/>
    </row>
    <row r="642" spans="1:10" ht="12" customHeight="1">
      <c r="A642" s="88">
        <v>3422</v>
      </c>
      <c r="B642" s="633" t="s">
        <v>238</v>
      </c>
      <c r="C642" s="514"/>
      <c r="D642" s="514"/>
      <c r="E642" s="514"/>
      <c r="F642" s="514"/>
      <c r="G642" s="583"/>
      <c r="H642" s="621"/>
      <c r="I642" s="498"/>
      <c r="J642" s="498"/>
    </row>
    <row r="643" spans="1:10" ht="12" customHeight="1">
      <c r="A643" s="517"/>
      <c r="B643" s="518" t="s">
        <v>188</v>
      </c>
      <c r="C643" s="422">
        <v>10800</v>
      </c>
      <c r="D643" s="422">
        <v>10800</v>
      </c>
      <c r="E643" s="422">
        <v>10800</v>
      </c>
      <c r="F643" s="422">
        <v>5569</v>
      </c>
      <c r="G643" s="597">
        <f>SUM(F643/E643)</f>
        <v>0.5156481481481482</v>
      </c>
      <c r="H643" s="639"/>
      <c r="I643" s="498"/>
      <c r="J643" s="498"/>
    </row>
    <row r="644" spans="1:10" ht="12" customHeight="1">
      <c r="A644" s="517"/>
      <c r="B644" s="221" t="s">
        <v>464</v>
      </c>
      <c r="C644" s="422">
        <v>2800</v>
      </c>
      <c r="D644" s="422">
        <v>2843</v>
      </c>
      <c r="E644" s="422">
        <v>2843</v>
      </c>
      <c r="F644" s="422">
        <v>1446</v>
      </c>
      <c r="G644" s="597">
        <f>SUM(F644/E644)</f>
        <v>0.5086176574041505</v>
      </c>
      <c r="H644" s="584"/>
      <c r="I644" s="498"/>
      <c r="J644" s="498"/>
    </row>
    <row r="645" spans="1:10" ht="12" customHeight="1">
      <c r="A645" s="517"/>
      <c r="B645" s="520" t="s">
        <v>446</v>
      </c>
      <c r="C645" s="422">
        <v>11400</v>
      </c>
      <c r="D645" s="422">
        <v>16977</v>
      </c>
      <c r="E645" s="422">
        <v>16977</v>
      </c>
      <c r="F645" s="422">
        <v>9308</v>
      </c>
      <c r="G645" s="597">
        <f>SUM(F645/E645)</f>
        <v>0.5482711904341168</v>
      </c>
      <c r="H645" s="639"/>
      <c r="I645" s="498"/>
      <c r="J645" s="498"/>
    </row>
    <row r="646" spans="1:10" ht="12" customHeight="1">
      <c r="A646" s="517"/>
      <c r="B646" s="423" t="s">
        <v>195</v>
      </c>
      <c r="C646" s="422"/>
      <c r="D646" s="422"/>
      <c r="E646" s="422"/>
      <c r="F646" s="422"/>
      <c r="G646" s="583"/>
      <c r="H646" s="628"/>
      <c r="I646" s="498"/>
      <c r="J646" s="498"/>
    </row>
    <row r="647" spans="1:10" ht="12" customHeight="1">
      <c r="A647" s="517"/>
      <c r="B647" s="423" t="s">
        <v>456</v>
      </c>
      <c r="C647" s="422"/>
      <c r="D647" s="422"/>
      <c r="E647" s="422"/>
      <c r="F647" s="422"/>
      <c r="G647" s="583"/>
      <c r="H647" s="584"/>
      <c r="I647" s="498"/>
      <c r="J647" s="498"/>
    </row>
    <row r="648" spans="1:10" ht="12" customHeight="1" thickBot="1">
      <c r="A648" s="517"/>
      <c r="B648" s="599" t="s">
        <v>146</v>
      </c>
      <c r="C648" s="523"/>
      <c r="D648" s="523"/>
      <c r="E648" s="523"/>
      <c r="F648" s="523"/>
      <c r="G648" s="601"/>
      <c r="H648" s="643"/>
      <c r="I648" s="498"/>
      <c r="J648" s="498"/>
    </row>
    <row r="649" spans="1:10" ht="12" customHeight="1" thickBot="1">
      <c r="A649" s="533"/>
      <c r="B649" s="604" t="s">
        <v>229</v>
      </c>
      <c r="C649" s="526">
        <f>SUM(C643:C648)</f>
        <v>25000</v>
      </c>
      <c r="D649" s="526">
        <f>SUM(D643:D648)</f>
        <v>30620</v>
      </c>
      <c r="E649" s="526">
        <f>SUM(E643:E648)</f>
        <v>30620</v>
      </c>
      <c r="F649" s="526">
        <f>SUM(F643:F648)</f>
        <v>16323</v>
      </c>
      <c r="G649" s="606">
        <f>SUM(F649/E649)</f>
        <v>0.5330829523187459</v>
      </c>
      <c r="H649" s="626"/>
      <c r="I649" s="498"/>
      <c r="J649" s="498"/>
    </row>
    <row r="650" spans="1:10" ht="12" customHeight="1">
      <c r="A650" s="88">
        <v>3423</v>
      </c>
      <c r="B650" s="633" t="s">
        <v>237</v>
      </c>
      <c r="C650" s="514"/>
      <c r="D650" s="514"/>
      <c r="E650" s="514"/>
      <c r="F650" s="514"/>
      <c r="G650" s="583"/>
      <c r="H650" s="622"/>
      <c r="I650" s="498"/>
      <c r="J650" s="498"/>
    </row>
    <row r="651" spans="1:10" ht="12" customHeight="1">
      <c r="A651" s="517"/>
      <c r="B651" s="518" t="s">
        <v>188</v>
      </c>
      <c r="C651" s="422">
        <v>2850</v>
      </c>
      <c r="D651" s="422">
        <v>2850</v>
      </c>
      <c r="E651" s="422">
        <v>1850</v>
      </c>
      <c r="F651" s="422">
        <v>719</v>
      </c>
      <c r="G651" s="597">
        <f>SUM(F651/E651)</f>
        <v>0.3886486486486487</v>
      </c>
      <c r="H651" s="622"/>
      <c r="I651" s="498"/>
      <c r="J651" s="498"/>
    </row>
    <row r="652" spans="1:10" ht="12" customHeight="1">
      <c r="A652" s="517"/>
      <c r="B652" s="221" t="s">
        <v>464</v>
      </c>
      <c r="C652" s="422">
        <v>1300</v>
      </c>
      <c r="D652" s="422">
        <v>1400</v>
      </c>
      <c r="E652" s="422">
        <v>700</v>
      </c>
      <c r="F652" s="422">
        <v>129</v>
      </c>
      <c r="G652" s="597">
        <f>SUM(F652/E652)</f>
        <v>0.18428571428571427</v>
      </c>
      <c r="H652" s="622"/>
      <c r="I652" s="498"/>
      <c r="J652" s="498"/>
    </row>
    <row r="653" spans="1:10" ht="12" customHeight="1">
      <c r="A653" s="517"/>
      <c r="B653" s="520" t="s">
        <v>446</v>
      </c>
      <c r="C653" s="422">
        <v>3850</v>
      </c>
      <c r="D653" s="422">
        <v>4004</v>
      </c>
      <c r="E653" s="422">
        <v>5110</v>
      </c>
      <c r="F653" s="422">
        <v>1477</v>
      </c>
      <c r="G653" s="597">
        <f>SUM(F653/E653)</f>
        <v>0.28904109589041094</v>
      </c>
      <c r="H653" s="622"/>
      <c r="I653" s="498"/>
      <c r="J653" s="498"/>
    </row>
    <row r="654" spans="1:10" ht="12" customHeight="1">
      <c r="A654" s="517"/>
      <c r="B654" s="423" t="s">
        <v>195</v>
      </c>
      <c r="C654" s="422"/>
      <c r="D654" s="422"/>
      <c r="E654" s="422"/>
      <c r="F654" s="422"/>
      <c r="G654" s="597"/>
      <c r="H654" s="622"/>
      <c r="I654" s="498"/>
      <c r="J654" s="498"/>
    </row>
    <row r="655" spans="1:10" ht="12" customHeight="1">
      <c r="A655" s="517"/>
      <c r="B655" s="423" t="s">
        <v>456</v>
      </c>
      <c r="C655" s="422">
        <v>2000</v>
      </c>
      <c r="D655" s="422">
        <v>2500</v>
      </c>
      <c r="E655" s="422">
        <v>2500</v>
      </c>
      <c r="F655" s="422">
        <v>700</v>
      </c>
      <c r="G655" s="597">
        <f>SUM(F655/E655)</f>
        <v>0.28</v>
      </c>
      <c r="H655" s="622"/>
      <c r="I655" s="498"/>
      <c r="J655" s="498"/>
    </row>
    <row r="656" spans="1:10" ht="12" customHeight="1" thickBot="1">
      <c r="A656" s="517"/>
      <c r="B656" s="599" t="s">
        <v>146</v>
      </c>
      <c r="C656" s="523"/>
      <c r="D656" s="523"/>
      <c r="E656" s="523"/>
      <c r="F656" s="523"/>
      <c r="G656" s="601"/>
      <c r="H656" s="643"/>
      <c r="I656" s="498"/>
      <c r="J656" s="498"/>
    </row>
    <row r="657" spans="1:10" ht="12.75" customHeight="1" thickBot="1">
      <c r="A657" s="533"/>
      <c r="B657" s="604" t="s">
        <v>229</v>
      </c>
      <c r="C657" s="526">
        <f>SUM(C651:C656)</f>
        <v>10000</v>
      </c>
      <c r="D657" s="526">
        <f>SUM(D651:D656)</f>
        <v>10754</v>
      </c>
      <c r="E657" s="526">
        <f>SUM(E651:E656)</f>
        <v>10160</v>
      </c>
      <c r="F657" s="526">
        <f>SUM(F651:F656)</f>
        <v>3025</v>
      </c>
      <c r="G657" s="606">
        <f>SUM(F657/E657)</f>
        <v>0.29773622047244097</v>
      </c>
      <c r="H657" s="626"/>
      <c r="I657" s="498"/>
      <c r="J657" s="498"/>
    </row>
    <row r="658" spans="1:10" ht="12.75" customHeight="1">
      <c r="A658" s="88">
        <v>3424</v>
      </c>
      <c r="B658" s="633" t="s">
        <v>462</v>
      </c>
      <c r="C658" s="514"/>
      <c r="D658" s="514"/>
      <c r="E658" s="514"/>
      <c r="F658" s="514"/>
      <c r="G658" s="583"/>
      <c r="H658" s="622"/>
      <c r="I658" s="498"/>
      <c r="J658" s="498"/>
    </row>
    <row r="659" spans="1:10" ht="12.75" customHeight="1">
      <c r="A659" s="517"/>
      <c r="B659" s="518" t="s">
        <v>188</v>
      </c>
      <c r="C659" s="422">
        <v>900</v>
      </c>
      <c r="D659" s="422">
        <v>900</v>
      </c>
      <c r="E659" s="422">
        <v>900</v>
      </c>
      <c r="F659" s="422">
        <v>60</v>
      </c>
      <c r="G659" s="597">
        <f>SUM(F659/E659)</f>
        <v>0.06666666666666667</v>
      </c>
      <c r="H659" s="622"/>
      <c r="I659" s="498"/>
      <c r="J659" s="498"/>
    </row>
    <row r="660" spans="1:10" ht="12.75" customHeight="1">
      <c r="A660" s="517"/>
      <c r="B660" s="221" t="s">
        <v>464</v>
      </c>
      <c r="C660" s="422">
        <v>150</v>
      </c>
      <c r="D660" s="422">
        <v>150</v>
      </c>
      <c r="E660" s="422">
        <v>150</v>
      </c>
      <c r="F660" s="422">
        <v>15</v>
      </c>
      <c r="G660" s="597">
        <f>SUM(F660/E660)</f>
        <v>0.1</v>
      </c>
      <c r="H660" s="622"/>
      <c r="I660" s="498"/>
      <c r="J660" s="498"/>
    </row>
    <row r="661" spans="1:10" ht="12.75" customHeight="1">
      <c r="A661" s="517"/>
      <c r="B661" s="520" t="s">
        <v>446</v>
      </c>
      <c r="C661" s="422">
        <v>4720</v>
      </c>
      <c r="D661" s="422">
        <v>7334</v>
      </c>
      <c r="E661" s="422">
        <v>7334</v>
      </c>
      <c r="F661" s="422">
        <v>5678</v>
      </c>
      <c r="G661" s="597">
        <f>SUM(F661/E661)</f>
        <v>0.7742023452413417</v>
      </c>
      <c r="H661" s="622"/>
      <c r="I661" s="498"/>
      <c r="J661" s="498"/>
    </row>
    <row r="662" spans="1:10" ht="12.75" customHeight="1">
      <c r="A662" s="517"/>
      <c r="B662" s="423" t="s">
        <v>195</v>
      </c>
      <c r="C662" s="422"/>
      <c r="D662" s="422"/>
      <c r="E662" s="422"/>
      <c r="F662" s="422"/>
      <c r="G662" s="597"/>
      <c r="H662" s="622"/>
      <c r="I662" s="498"/>
      <c r="J662" s="498"/>
    </row>
    <row r="663" spans="1:10" ht="12.75" customHeight="1">
      <c r="A663" s="517"/>
      <c r="B663" s="423" t="s">
        <v>456</v>
      </c>
      <c r="C663" s="422"/>
      <c r="D663" s="422"/>
      <c r="E663" s="422"/>
      <c r="F663" s="422"/>
      <c r="G663" s="583"/>
      <c r="H663" s="622"/>
      <c r="I663" s="498"/>
      <c r="J663" s="498"/>
    </row>
    <row r="664" spans="1:10" ht="12.75" customHeight="1" thickBot="1">
      <c r="A664" s="517"/>
      <c r="B664" s="599" t="s">
        <v>146</v>
      </c>
      <c r="C664" s="523"/>
      <c r="D664" s="523"/>
      <c r="E664" s="523"/>
      <c r="F664" s="523"/>
      <c r="G664" s="601"/>
      <c r="H664" s="643"/>
      <c r="I664" s="498"/>
      <c r="J664" s="498"/>
    </row>
    <row r="665" spans="1:10" ht="12.75" customHeight="1" thickBot="1">
      <c r="A665" s="533"/>
      <c r="B665" s="604" t="s">
        <v>229</v>
      </c>
      <c r="C665" s="526">
        <f>SUM(C659:C664)</f>
        <v>5770</v>
      </c>
      <c r="D665" s="526">
        <f>SUM(D659:D664)</f>
        <v>8384</v>
      </c>
      <c r="E665" s="526">
        <f>SUM(E659:E664)</f>
        <v>8384</v>
      </c>
      <c r="F665" s="526">
        <f>SUM(F659:F664)</f>
        <v>5753</v>
      </c>
      <c r="G665" s="606">
        <f>SUM(F665/E665)</f>
        <v>0.6861879770992366</v>
      </c>
      <c r="H665" s="626"/>
      <c r="I665" s="498"/>
      <c r="J665" s="498"/>
    </row>
    <row r="666" spans="1:10" ht="12.75" customHeight="1">
      <c r="A666" s="620">
        <v>3425</v>
      </c>
      <c r="B666" s="587" t="s">
        <v>62</v>
      </c>
      <c r="C666" s="588"/>
      <c r="D666" s="588"/>
      <c r="E666" s="588"/>
      <c r="F666" s="588"/>
      <c r="G666" s="583"/>
      <c r="H666" s="646"/>
      <c r="I666" s="498"/>
      <c r="J666" s="498"/>
    </row>
    <row r="667" spans="1:10" ht="12.75" customHeight="1">
      <c r="A667" s="614"/>
      <c r="B667" s="591" t="s">
        <v>188</v>
      </c>
      <c r="C667" s="613"/>
      <c r="D667" s="613"/>
      <c r="E667" s="613"/>
      <c r="F667" s="613"/>
      <c r="G667" s="583"/>
      <c r="H667" s="646"/>
      <c r="I667" s="498"/>
      <c r="J667" s="498"/>
    </row>
    <row r="668" spans="1:10" ht="12.75" customHeight="1">
      <c r="A668" s="614"/>
      <c r="B668" s="594" t="s">
        <v>464</v>
      </c>
      <c r="C668" s="613"/>
      <c r="D668" s="613"/>
      <c r="E668" s="613"/>
      <c r="F668" s="613"/>
      <c r="G668" s="583"/>
      <c r="H668" s="646"/>
      <c r="I668" s="498"/>
      <c r="J668" s="498"/>
    </row>
    <row r="669" spans="1:10" ht="12.75" customHeight="1">
      <c r="A669" s="614"/>
      <c r="B669" s="595" t="s">
        <v>446</v>
      </c>
      <c r="C669" s="613">
        <v>4200</v>
      </c>
      <c r="D669" s="613">
        <v>8342</v>
      </c>
      <c r="E669" s="613">
        <v>8342</v>
      </c>
      <c r="F669" s="613">
        <v>4142</v>
      </c>
      <c r="G669" s="597">
        <f>SUM(F669/E669)</f>
        <v>0.49652361543994245</v>
      </c>
      <c r="H669" s="622"/>
      <c r="I669" s="498"/>
      <c r="J669" s="498"/>
    </row>
    <row r="670" spans="1:10" ht="12.75" customHeight="1">
      <c r="A670" s="614"/>
      <c r="B670" s="598" t="s">
        <v>195</v>
      </c>
      <c r="C670" s="613"/>
      <c r="D670" s="613"/>
      <c r="E670" s="613"/>
      <c r="F670" s="613"/>
      <c r="G670" s="583"/>
      <c r="H670" s="622"/>
      <c r="I670" s="498"/>
      <c r="J670" s="498"/>
    </row>
    <row r="671" spans="1:10" ht="12.75" customHeight="1">
      <c r="A671" s="614"/>
      <c r="B671" s="598" t="s">
        <v>456</v>
      </c>
      <c r="C671" s="613"/>
      <c r="D671" s="613"/>
      <c r="E671" s="613"/>
      <c r="F671" s="613"/>
      <c r="G671" s="583"/>
      <c r="H671" s="646"/>
      <c r="I671" s="498"/>
      <c r="J671" s="498"/>
    </row>
    <row r="672" spans="1:10" ht="12.75" customHeight="1" thickBot="1">
      <c r="A672" s="614"/>
      <c r="B672" s="599" t="s">
        <v>146</v>
      </c>
      <c r="C672" s="615"/>
      <c r="D672" s="615"/>
      <c r="E672" s="615"/>
      <c r="F672" s="615"/>
      <c r="G672" s="601"/>
      <c r="H672" s="681"/>
      <c r="I672" s="498"/>
      <c r="J672" s="498"/>
    </row>
    <row r="673" spans="1:10" ht="12.75" customHeight="1" thickBot="1">
      <c r="A673" s="617"/>
      <c r="B673" s="604" t="s">
        <v>229</v>
      </c>
      <c r="C673" s="618">
        <f>SUM(C667:C672)</f>
        <v>4200</v>
      </c>
      <c r="D673" s="618">
        <f>SUM(D667:D672)</f>
        <v>8342</v>
      </c>
      <c r="E673" s="618">
        <f>SUM(E667:E672)</f>
        <v>8342</v>
      </c>
      <c r="F673" s="618">
        <f>SUM(F667:F672)</f>
        <v>4142</v>
      </c>
      <c r="G673" s="606">
        <f>SUM(F673/E673)</f>
        <v>0.49652361543994245</v>
      </c>
      <c r="H673" s="682"/>
      <c r="I673" s="498"/>
      <c r="J673" s="498"/>
    </row>
    <row r="674" spans="1:10" ht="12.75" customHeight="1">
      <c r="A674" s="620">
        <v>3426</v>
      </c>
      <c r="B674" s="587" t="s">
        <v>563</v>
      </c>
      <c r="C674" s="588"/>
      <c r="D674" s="588"/>
      <c r="E674" s="588"/>
      <c r="F674" s="588"/>
      <c r="G674" s="583"/>
      <c r="H674" s="646"/>
      <c r="I674" s="498"/>
      <c r="J674" s="498"/>
    </row>
    <row r="675" spans="1:10" ht="12.75" customHeight="1">
      <c r="A675" s="614"/>
      <c r="B675" s="591" t="s">
        <v>188</v>
      </c>
      <c r="C675" s="613">
        <v>1500</v>
      </c>
      <c r="D675" s="613">
        <v>1500</v>
      </c>
      <c r="E675" s="613">
        <v>4600</v>
      </c>
      <c r="F675" s="613">
        <v>2319</v>
      </c>
      <c r="G675" s="597">
        <f>SUM(F675/E675)</f>
        <v>0.5041304347826087</v>
      </c>
      <c r="H675" s="646"/>
      <c r="I675" s="498"/>
      <c r="J675" s="498"/>
    </row>
    <row r="676" spans="1:10" ht="12.75" customHeight="1">
      <c r="A676" s="614"/>
      <c r="B676" s="594" t="s">
        <v>464</v>
      </c>
      <c r="C676" s="613">
        <v>400</v>
      </c>
      <c r="D676" s="613">
        <v>400</v>
      </c>
      <c r="E676" s="613">
        <v>880</v>
      </c>
      <c r="F676" s="613">
        <v>506</v>
      </c>
      <c r="G676" s="597">
        <f>SUM(F676/E676)</f>
        <v>0.575</v>
      </c>
      <c r="H676" s="646"/>
      <c r="I676" s="498"/>
      <c r="J676" s="498"/>
    </row>
    <row r="677" spans="1:10" ht="12.75" customHeight="1">
      <c r="A677" s="614"/>
      <c r="B677" s="595" t="s">
        <v>446</v>
      </c>
      <c r="C677" s="613">
        <v>56100</v>
      </c>
      <c r="D677" s="613">
        <v>69526</v>
      </c>
      <c r="E677" s="613">
        <v>65946</v>
      </c>
      <c r="F677" s="613">
        <v>36408</v>
      </c>
      <c r="G677" s="597">
        <f>SUM(F677/E677)</f>
        <v>0.5520880720589574</v>
      </c>
      <c r="H677" s="622"/>
      <c r="I677" s="498"/>
      <c r="J677" s="498"/>
    </row>
    <row r="678" spans="1:10" ht="12.75" customHeight="1">
      <c r="A678" s="614"/>
      <c r="B678" s="598" t="s">
        <v>195</v>
      </c>
      <c r="C678" s="613"/>
      <c r="D678" s="613"/>
      <c r="E678" s="613"/>
      <c r="F678" s="613"/>
      <c r="G678" s="583"/>
      <c r="H678" s="622"/>
      <c r="I678" s="498"/>
      <c r="J678" s="498"/>
    </row>
    <row r="679" spans="1:10" ht="12.75" customHeight="1">
      <c r="A679" s="614"/>
      <c r="B679" s="598" t="s">
        <v>456</v>
      </c>
      <c r="C679" s="613"/>
      <c r="D679" s="613"/>
      <c r="E679" s="613"/>
      <c r="F679" s="613"/>
      <c r="G679" s="583"/>
      <c r="H679" s="646"/>
      <c r="I679" s="498"/>
      <c r="J679" s="498"/>
    </row>
    <row r="680" spans="1:10" ht="12.75" customHeight="1" thickBot="1">
      <c r="A680" s="614"/>
      <c r="B680" s="599" t="s">
        <v>146</v>
      </c>
      <c r="C680" s="615"/>
      <c r="D680" s="615"/>
      <c r="E680" s="615"/>
      <c r="F680" s="615"/>
      <c r="G680" s="601"/>
      <c r="H680" s="683"/>
      <c r="I680" s="498"/>
      <c r="J680" s="498"/>
    </row>
    <row r="681" spans="1:10" ht="12.75" customHeight="1" thickBot="1">
      <c r="A681" s="617"/>
      <c r="B681" s="604" t="s">
        <v>229</v>
      </c>
      <c r="C681" s="618">
        <f>SUM(C675:C680)</f>
        <v>58000</v>
      </c>
      <c r="D681" s="618">
        <f>SUM(D675:D680)</f>
        <v>71426</v>
      </c>
      <c r="E681" s="618">
        <f>SUM(E675:E680)</f>
        <v>71426</v>
      </c>
      <c r="F681" s="618">
        <f>SUM(F675:F680)</f>
        <v>39233</v>
      </c>
      <c r="G681" s="606">
        <f>SUM(F681/E681)</f>
        <v>0.5492817741438691</v>
      </c>
      <c r="H681" s="682"/>
      <c r="I681" s="498"/>
      <c r="J681" s="498"/>
    </row>
    <row r="682" spans="1:10" ht="12.75" customHeight="1">
      <c r="A682" s="620">
        <v>3427</v>
      </c>
      <c r="B682" s="587" t="s">
        <v>63</v>
      </c>
      <c r="C682" s="588"/>
      <c r="D682" s="588"/>
      <c r="E682" s="588"/>
      <c r="F682" s="588"/>
      <c r="G682" s="583"/>
      <c r="H682" s="646"/>
      <c r="I682" s="498"/>
      <c r="J682" s="498"/>
    </row>
    <row r="683" spans="1:10" ht="12.75" customHeight="1">
      <c r="A683" s="614"/>
      <c r="B683" s="591" t="s">
        <v>188</v>
      </c>
      <c r="C683" s="613">
        <v>2900</v>
      </c>
      <c r="D683" s="613">
        <v>2900</v>
      </c>
      <c r="E683" s="613"/>
      <c r="F683" s="613"/>
      <c r="G683" s="583"/>
      <c r="H683" s="646"/>
      <c r="I683" s="498"/>
      <c r="J683" s="498"/>
    </row>
    <row r="684" spans="1:10" ht="12.75" customHeight="1">
      <c r="A684" s="614"/>
      <c r="B684" s="594" t="s">
        <v>464</v>
      </c>
      <c r="C684" s="613">
        <v>780</v>
      </c>
      <c r="D684" s="613">
        <v>780</v>
      </c>
      <c r="E684" s="613"/>
      <c r="F684" s="613"/>
      <c r="G684" s="583"/>
      <c r="H684" s="646"/>
      <c r="I684" s="498"/>
      <c r="J684" s="498"/>
    </row>
    <row r="685" spans="1:10" ht="12.75" customHeight="1">
      <c r="A685" s="614"/>
      <c r="B685" s="595" t="s">
        <v>446</v>
      </c>
      <c r="C685" s="613">
        <v>10320</v>
      </c>
      <c r="D685" s="613">
        <v>11901</v>
      </c>
      <c r="E685" s="613">
        <v>15581</v>
      </c>
      <c r="F685" s="613">
        <v>5569</v>
      </c>
      <c r="G685" s="597">
        <f>SUM(F685/E685)</f>
        <v>0.35742250176497015</v>
      </c>
      <c r="H685" s="622"/>
      <c r="I685" s="498"/>
      <c r="J685" s="498"/>
    </row>
    <row r="686" spans="1:10" ht="12.75" customHeight="1">
      <c r="A686" s="614"/>
      <c r="B686" s="598" t="s">
        <v>195</v>
      </c>
      <c r="C686" s="613"/>
      <c r="D686" s="613"/>
      <c r="E686" s="613"/>
      <c r="F686" s="613"/>
      <c r="G686" s="583"/>
      <c r="H686" s="622"/>
      <c r="I686" s="498"/>
      <c r="J686" s="498"/>
    </row>
    <row r="687" spans="1:10" ht="12.75" customHeight="1">
      <c r="A687" s="614"/>
      <c r="B687" s="598" t="s">
        <v>456</v>
      </c>
      <c r="C687" s="613"/>
      <c r="D687" s="613"/>
      <c r="E687" s="613"/>
      <c r="F687" s="613"/>
      <c r="G687" s="583"/>
      <c r="H687" s="646"/>
      <c r="I687" s="498"/>
      <c r="J687" s="498"/>
    </row>
    <row r="688" spans="1:10" ht="12.75" customHeight="1" thickBot="1">
      <c r="A688" s="614"/>
      <c r="B688" s="599" t="s">
        <v>146</v>
      </c>
      <c r="C688" s="615"/>
      <c r="D688" s="615"/>
      <c r="E688" s="615"/>
      <c r="F688" s="615"/>
      <c r="G688" s="601"/>
      <c r="H688" s="681"/>
      <c r="I688" s="498"/>
      <c r="J688" s="498"/>
    </row>
    <row r="689" spans="1:10" ht="12.75" customHeight="1" thickBot="1">
      <c r="A689" s="617"/>
      <c r="B689" s="604" t="s">
        <v>229</v>
      </c>
      <c r="C689" s="618">
        <f>SUM(C683:C688)</f>
        <v>14000</v>
      </c>
      <c r="D689" s="618">
        <f>SUM(D683:D688)</f>
        <v>15581</v>
      </c>
      <c r="E689" s="618">
        <f>SUM(E683:E688)</f>
        <v>15581</v>
      </c>
      <c r="F689" s="618">
        <f>SUM(F683:F688)</f>
        <v>5569</v>
      </c>
      <c r="G689" s="606">
        <f>SUM(F689/E689)</f>
        <v>0.35742250176497015</v>
      </c>
      <c r="H689" s="682"/>
      <c r="I689" s="498"/>
      <c r="J689" s="498"/>
    </row>
    <row r="690" spans="1:10" ht="12.75" customHeight="1">
      <c r="A690" s="88">
        <v>3428</v>
      </c>
      <c r="B690" s="633" t="s">
        <v>552</v>
      </c>
      <c r="C690" s="514"/>
      <c r="D690" s="514"/>
      <c r="E690" s="514"/>
      <c r="F690" s="514"/>
      <c r="G690" s="583"/>
      <c r="H690" s="622"/>
      <c r="I690" s="498"/>
      <c r="J690" s="498"/>
    </row>
    <row r="691" spans="1:10" ht="12.75" customHeight="1">
      <c r="A691" s="517"/>
      <c r="B691" s="518" t="s">
        <v>188</v>
      </c>
      <c r="C691" s="422"/>
      <c r="D691" s="422"/>
      <c r="E691" s="422"/>
      <c r="F691" s="422"/>
      <c r="G691" s="583"/>
      <c r="H691" s="622"/>
      <c r="I691" s="498"/>
      <c r="J691" s="498"/>
    </row>
    <row r="692" spans="1:10" ht="12.75" customHeight="1">
      <c r="A692" s="517"/>
      <c r="B692" s="221" t="s">
        <v>464</v>
      </c>
      <c r="C692" s="422"/>
      <c r="D692" s="422"/>
      <c r="E692" s="422"/>
      <c r="F692" s="422"/>
      <c r="G692" s="583"/>
      <c r="H692" s="622"/>
      <c r="I692" s="498"/>
      <c r="J692" s="498"/>
    </row>
    <row r="693" spans="1:10" ht="12.75" customHeight="1">
      <c r="A693" s="517"/>
      <c r="B693" s="520" t="s">
        <v>446</v>
      </c>
      <c r="C693" s="422">
        <v>2538</v>
      </c>
      <c r="D693" s="422">
        <v>2538</v>
      </c>
      <c r="E693" s="422">
        <v>2538</v>
      </c>
      <c r="F693" s="422">
        <v>1904</v>
      </c>
      <c r="G693" s="597">
        <f>SUM(F693/E693)</f>
        <v>0.7501970055161544</v>
      </c>
      <c r="H693" s="622"/>
      <c r="I693" s="498"/>
      <c r="J693" s="498"/>
    </row>
    <row r="694" spans="1:10" ht="12.75" customHeight="1">
      <c r="A694" s="517"/>
      <c r="B694" s="423" t="s">
        <v>195</v>
      </c>
      <c r="C694" s="422"/>
      <c r="D694" s="422"/>
      <c r="E694" s="422"/>
      <c r="F694" s="422"/>
      <c r="G694" s="583"/>
      <c r="H694" s="622"/>
      <c r="I694" s="498"/>
      <c r="J694" s="498"/>
    </row>
    <row r="695" spans="1:10" ht="12.75" customHeight="1">
      <c r="A695" s="517"/>
      <c r="B695" s="423" t="s">
        <v>456</v>
      </c>
      <c r="C695" s="422"/>
      <c r="D695" s="422"/>
      <c r="E695" s="422"/>
      <c r="F695" s="422"/>
      <c r="G695" s="583"/>
      <c r="H695" s="622"/>
      <c r="I695" s="498"/>
      <c r="J695" s="498"/>
    </row>
    <row r="696" spans="1:10" ht="12.75" customHeight="1" thickBot="1">
      <c r="A696" s="517"/>
      <c r="B696" s="599" t="s">
        <v>146</v>
      </c>
      <c r="C696" s="523"/>
      <c r="D696" s="523"/>
      <c r="E696" s="523"/>
      <c r="F696" s="523"/>
      <c r="G696" s="601"/>
      <c r="H696" s="643"/>
      <c r="I696" s="498"/>
      <c r="J696" s="498"/>
    </row>
    <row r="697" spans="1:10" ht="12.75" customHeight="1" thickBot="1">
      <c r="A697" s="533"/>
      <c r="B697" s="604" t="s">
        <v>229</v>
      </c>
      <c r="C697" s="526">
        <f>SUM(C691:C696)</f>
        <v>2538</v>
      </c>
      <c r="D697" s="526">
        <f>SUM(D691:D696)</f>
        <v>2538</v>
      </c>
      <c r="E697" s="526">
        <f>SUM(E691:E696)</f>
        <v>2538</v>
      </c>
      <c r="F697" s="526">
        <f>SUM(F691:F696)</f>
        <v>1904</v>
      </c>
      <c r="G697" s="606">
        <f>SUM(F697/E697)</f>
        <v>0.7501970055161544</v>
      </c>
      <c r="H697" s="626"/>
      <c r="I697" s="498"/>
      <c r="J697" s="498"/>
    </row>
    <row r="698" spans="1:10" ht="12.75" customHeight="1">
      <c r="A698" s="620">
        <v>3429</v>
      </c>
      <c r="B698" s="587" t="s">
        <v>41</v>
      </c>
      <c r="C698" s="588"/>
      <c r="D698" s="588"/>
      <c r="E698" s="588"/>
      <c r="F698" s="588"/>
      <c r="G698" s="583"/>
      <c r="H698" s="646"/>
      <c r="I698" s="498"/>
      <c r="J698" s="498"/>
    </row>
    <row r="699" spans="1:10" ht="12.75" customHeight="1">
      <c r="A699" s="614"/>
      <c r="B699" s="591" t="s">
        <v>188</v>
      </c>
      <c r="C699" s="613"/>
      <c r="D699" s="613"/>
      <c r="E699" s="613"/>
      <c r="F699" s="613"/>
      <c r="G699" s="583"/>
      <c r="H699" s="646"/>
      <c r="I699" s="498"/>
      <c r="J699" s="498"/>
    </row>
    <row r="700" spans="1:10" ht="12.75" customHeight="1">
      <c r="A700" s="614"/>
      <c r="B700" s="594" t="s">
        <v>464</v>
      </c>
      <c r="C700" s="613"/>
      <c r="D700" s="613"/>
      <c r="E700" s="613"/>
      <c r="F700" s="613"/>
      <c r="G700" s="583"/>
      <c r="H700" s="646"/>
      <c r="I700" s="498"/>
      <c r="J700" s="498"/>
    </row>
    <row r="701" spans="1:10" ht="12.75" customHeight="1">
      <c r="A701" s="614"/>
      <c r="B701" s="595" t="s">
        <v>446</v>
      </c>
      <c r="C701" s="613">
        <v>2500</v>
      </c>
      <c r="D701" s="613">
        <v>2500</v>
      </c>
      <c r="E701" s="613">
        <v>2500</v>
      </c>
      <c r="F701" s="613">
        <v>2500</v>
      </c>
      <c r="G701" s="597">
        <f>SUM(F701/E701)</f>
        <v>1</v>
      </c>
      <c r="H701" s="622"/>
      <c r="I701" s="498"/>
      <c r="J701" s="498"/>
    </row>
    <row r="702" spans="1:10" ht="12.75" customHeight="1">
      <c r="A702" s="614"/>
      <c r="B702" s="598" t="s">
        <v>195</v>
      </c>
      <c r="C702" s="613"/>
      <c r="D702" s="613"/>
      <c r="E702" s="613"/>
      <c r="F702" s="613"/>
      <c r="G702" s="583"/>
      <c r="H702" s="622"/>
      <c r="I702" s="498"/>
      <c r="J702" s="498"/>
    </row>
    <row r="703" spans="1:10" ht="12.75" customHeight="1">
      <c r="A703" s="614"/>
      <c r="B703" s="598" t="s">
        <v>456</v>
      </c>
      <c r="C703" s="613"/>
      <c r="D703" s="613"/>
      <c r="E703" s="613"/>
      <c r="F703" s="613"/>
      <c r="G703" s="583"/>
      <c r="H703" s="646"/>
      <c r="I703" s="498"/>
      <c r="J703" s="498"/>
    </row>
    <row r="704" spans="1:10" ht="12.75" customHeight="1" thickBot="1">
      <c r="A704" s="614"/>
      <c r="B704" s="599" t="s">
        <v>146</v>
      </c>
      <c r="C704" s="615"/>
      <c r="D704" s="615"/>
      <c r="E704" s="615"/>
      <c r="F704" s="615"/>
      <c r="G704" s="601"/>
      <c r="H704" s="681"/>
      <c r="I704" s="498"/>
      <c r="J704" s="498"/>
    </row>
    <row r="705" spans="1:10" ht="12.75" customHeight="1" thickBot="1">
      <c r="A705" s="617"/>
      <c r="B705" s="604" t="s">
        <v>229</v>
      </c>
      <c r="C705" s="618">
        <f>SUM(C699:C704)</f>
        <v>2500</v>
      </c>
      <c r="D705" s="618">
        <f>SUM(D699:D704)</f>
        <v>2500</v>
      </c>
      <c r="E705" s="618">
        <f>SUM(E699:E704)</f>
        <v>2500</v>
      </c>
      <c r="F705" s="618">
        <f>SUM(F699:F704)</f>
        <v>2500</v>
      </c>
      <c r="G705" s="606">
        <f>SUM(F705/E705)</f>
        <v>1</v>
      </c>
      <c r="H705" s="682"/>
      <c r="I705" s="498"/>
      <c r="J705" s="498"/>
    </row>
    <row r="706" spans="1:10" ht="12.75" customHeight="1">
      <c r="A706" s="620">
        <v>3430</v>
      </c>
      <c r="B706" s="587" t="s">
        <v>51</v>
      </c>
      <c r="C706" s="588"/>
      <c r="D706" s="588"/>
      <c r="E706" s="588"/>
      <c r="F706" s="588"/>
      <c r="G706" s="583"/>
      <c r="H706" s="646"/>
      <c r="I706" s="498"/>
      <c r="J706" s="498"/>
    </row>
    <row r="707" spans="1:10" ht="12.75" customHeight="1">
      <c r="A707" s="614"/>
      <c r="B707" s="591" t="s">
        <v>188</v>
      </c>
      <c r="C707" s="613"/>
      <c r="D707" s="613"/>
      <c r="E707" s="613"/>
      <c r="F707" s="613"/>
      <c r="G707" s="583"/>
      <c r="H707" s="646"/>
      <c r="I707" s="498"/>
      <c r="J707" s="498"/>
    </row>
    <row r="708" spans="1:10" ht="12.75" customHeight="1">
      <c r="A708" s="614"/>
      <c r="B708" s="594" t="s">
        <v>464</v>
      </c>
      <c r="C708" s="613"/>
      <c r="D708" s="613"/>
      <c r="E708" s="613"/>
      <c r="F708" s="613"/>
      <c r="G708" s="583"/>
      <c r="H708" s="646"/>
      <c r="I708" s="498"/>
      <c r="J708" s="498"/>
    </row>
    <row r="709" spans="1:10" ht="12.75" customHeight="1">
      <c r="A709" s="614"/>
      <c r="B709" s="595" t="s">
        <v>446</v>
      </c>
      <c r="C709" s="613">
        <v>500</v>
      </c>
      <c r="D709" s="613">
        <v>500</v>
      </c>
      <c r="E709" s="613">
        <v>500</v>
      </c>
      <c r="F709" s="613">
        <v>500</v>
      </c>
      <c r="G709" s="597">
        <f>SUM(F709/E709)</f>
        <v>1</v>
      </c>
      <c r="H709" s="622"/>
      <c r="I709" s="498"/>
      <c r="J709" s="498"/>
    </row>
    <row r="710" spans="1:10" ht="12.75" customHeight="1">
      <c r="A710" s="614"/>
      <c r="B710" s="598" t="s">
        <v>195</v>
      </c>
      <c r="C710" s="613"/>
      <c r="D710" s="613"/>
      <c r="E710" s="613"/>
      <c r="F710" s="613"/>
      <c r="G710" s="583"/>
      <c r="H710" s="622"/>
      <c r="I710" s="498"/>
      <c r="J710" s="498"/>
    </row>
    <row r="711" spans="1:10" ht="12.75" customHeight="1">
      <c r="A711" s="614"/>
      <c r="B711" s="598" t="s">
        <v>456</v>
      </c>
      <c r="C711" s="613"/>
      <c r="D711" s="613"/>
      <c r="E711" s="613"/>
      <c r="F711" s="613"/>
      <c r="G711" s="583"/>
      <c r="H711" s="646"/>
      <c r="I711" s="498"/>
      <c r="J711" s="498"/>
    </row>
    <row r="712" spans="1:10" ht="12.75" customHeight="1" thickBot="1">
      <c r="A712" s="614"/>
      <c r="B712" s="599" t="s">
        <v>146</v>
      </c>
      <c r="C712" s="615"/>
      <c r="D712" s="615"/>
      <c r="E712" s="615"/>
      <c r="F712" s="615"/>
      <c r="G712" s="601"/>
      <c r="H712" s="681"/>
      <c r="I712" s="498"/>
      <c r="J712" s="498"/>
    </row>
    <row r="713" spans="1:10" ht="12.75" customHeight="1" thickBot="1">
      <c r="A713" s="617"/>
      <c r="B713" s="604" t="s">
        <v>229</v>
      </c>
      <c r="C713" s="618">
        <f>SUM(C707:C712)</f>
        <v>500</v>
      </c>
      <c r="D713" s="618">
        <f>SUM(D707:D712)</f>
        <v>500</v>
      </c>
      <c r="E713" s="618">
        <f>SUM(E707:E712)</f>
        <v>500</v>
      </c>
      <c r="F713" s="618">
        <f>SUM(F707:F712)</f>
        <v>500</v>
      </c>
      <c r="G713" s="606">
        <f>SUM(F713/E713)</f>
        <v>1</v>
      </c>
      <c r="H713" s="682"/>
      <c r="I713" s="498"/>
      <c r="J713" s="498"/>
    </row>
    <row r="714" spans="1:10" ht="12.75" customHeight="1">
      <c r="A714" s="620">
        <v>3431</v>
      </c>
      <c r="B714" s="587" t="s">
        <v>277</v>
      </c>
      <c r="C714" s="588"/>
      <c r="D714" s="588"/>
      <c r="E714" s="588"/>
      <c r="F714" s="588"/>
      <c r="G714" s="583"/>
      <c r="H714" s="646"/>
      <c r="I714" s="498"/>
      <c r="J714" s="498"/>
    </row>
    <row r="715" spans="1:10" ht="12.75" customHeight="1">
      <c r="A715" s="614"/>
      <c r="B715" s="591" t="s">
        <v>188</v>
      </c>
      <c r="C715" s="613"/>
      <c r="D715" s="613"/>
      <c r="E715" s="613"/>
      <c r="F715" s="613"/>
      <c r="G715" s="583"/>
      <c r="H715" s="646"/>
      <c r="I715" s="498"/>
      <c r="J715" s="498"/>
    </row>
    <row r="716" spans="1:10" ht="12.75" customHeight="1">
      <c r="A716" s="614"/>
      <c r="B716" s="594" t="s">
        <v>464</v>
      </c>
      <c r="C716" s="613"/>
      <c r="D716" s="613"/>
      <c r="E716" s="613"/>
      <c r="F716" s="613"/>
      <c r="G716" s="583"/>
      <c r="H716" s="646"/>
      <c r="I716" s="498"/>
      <c r="J716" s="498"/>
    </row>
    <row r="717" spans="1:10" ht="12.75" customHeight="1">
      <c r="A717" s="614"/>
      <c r="B717" s="595" t="s">
        <v>446</v>
      </c>
      <c r="C717" s="613">
        <v>5000</v>
      </c>
      <c r="D717" s="613">
        <v>10000</v>
      </c>
      <c r="E717" s="613">
        <v>10000</v>
      </c>
      <c r="F717" s="613">
        <v>5000</v>
      </c>
      <c r="G717" s="597">
        <f>SUM(F717/E717)</f>
        <v>0.5</v>
      </c>
      <c r="H717" s="646"/>
      <c r="I717" s="498"/>
      <c r="J717" s="498"/>
    </row>
    <row r="718" spans="1:10" ht="12.75" customHeight="1">
      <c r="A718" s="614"/>
      <c r="B718" s="598" t="s">
        <v>195</v>
      </c>
      <c r="C718" s="613"/>
      <c r="D718" s="613"/>
      <c r="E718" s="613"/>
      <c r="F718" s="613"/>
      <c r="G718" s="583"/>
      <c r="H718" s="646"/>
      <c r="I718" s="498"/>
      <c r="J718" s="498"/>
    </row>
    <row r="719" spans="1:10" ht="12.75" customHeight="1">
      <c r="A719" s="614"/>
      <c r="B719" s="598" t="s">
        <v>456</v>
      </c>
      <c r="C719" s="613"/>
      <c r="D719" s="613"/>
      <c r="E719" s="613"/>
      <c r="F719" s="613"/>
      <c r="G719" s="583"/>
      <c r="H719" s="646"/>
      <c r="I719" s="498"/>
      <c r="J719" s="498"/>
    </row>
    <row r="720" spans="1:10" ht="12.75" customHeight="1" thickBot="1">
      <c r="A720" s="614"/>
      <c r="B720" s="599" t="s">
        <v>146</v>
      </c>
      <c r="C720" s="615"/>
      <c r="D720" s="615"/>
      <c r="E720" s="615"/>
      <c r="F720" s="615"/>
      <c r="G720" s="601"/>
      <c r="H720" s="681"/>
      <c r="I720" s="498"/>
      <c r="J720" s="498"/>
    </row>
    <row r="721" spans="1:10" ht="12.75" customHeight="1" thickBot="1">
      <c r="A721" s="617"/>
      <c r="B721" s="604" t="s">
        <v>229</v>
      </c>
      <c r="C721" s="618">
        <f>SUM(C715:C720)</f>
        <v>5000</v>
      </c>
      <c r="D721" s="618">
        <f>SUM(D715:D720)</f>
        <v>10000</v>
      </c>
      <c r="E721" s="618">
        <f>SUM(E715:E720)</f>
        <v>10000</v>
      </c>
      <c r="F721" s="618">
        <f>SUM(F715:F720)</f>
        <v>5000</v>
      </c>
      <c r="G721" s="606">
        <f>SUM(F721/E721)</f>
        <v>0.5</v>
      </c>
      <c r="H721" s="682"/>
      <c r="I721" s="498"/>
      <c r="J721" s="498"/>
    </row>
    <row r="722" spans="1:10" ht="12.75" customHeight="1">
      <c r="A722" s="620">
        <v>3432</v>
      </c>
      <c r="B722" s="587" t="s">
        <v>52</v>
      </c>
      <c r="C722" s="588"/>
      <c r="D722" s="588"/>
      <c r="E722" s="588"/>
      <c r="F722" s="588"/>
      <c r="G722" s="583"/>
      <c r="H722" s="646"/>
      <c r="I722" s="498"/>
      <c r="J722" s="498"/>
    </row>
    <row r="723" spans="1:10" ht="12.75" customHeight="1">
      <c r="A723" s="614"/>
      <c r="B723" s="591" t="s">
        <v>188</v>
      </c>
      <c r="C723" s="613"/>
      <c r="D723" s="613"/>
      <c r="E723" s="613"/>
      <c r="F723" s="613"/>
      <c r="G723" s="583"/>
      <c r="H723" s="646"/>
      <c r="I723" s="498"/>
      <c r="J723" s="498"/>
    </row>
    <row r="724" spans="1:10" ht="12.75" customHeight="1">
      <c r="A724" s="614"/>
      <c r="B724" s="594" t="s">
        <v>464</v>
      </c>
      <c r="C724" s="613"/>
      <c r="D724" s="613"/>
      <c r="E724" s="613"/>
      <c r="F724" s="613"/>
      <c r="G724" s="583"/>
      <c r="H724" s="646"/>
      <c r="I724" s="498"/>
      <c r="J724" s="498"/>
    </row>
    <row r="725" spans="1:10" ht="12.75" customHeight="1">
      <c r="A725" s="614"/>
      <c r="B725" s="595" t="s">
        <v>446</v>
      </c>
      <c r="C725" s="613">
        <v>5000</v>
      </c>
      <c r="D725" s="613">
        <v>5000</v>
      </c>
      <c r="E725" s="613">
        <v>5000</v>
      </c>
      <c r="F725" s="613">
        <v>5000</v>
      </c>
      <c r="G725" s="597">
        <f>SUM(F725/E725)</f>
        <v>1</v>
      </c>
      <c r="H725" s="622"/>
      <c r="I725" s="498"/>
      <c r="J725" s="498"/>
    </row>
    <row r="726" spans="1:10" ht="12.75" customHeight="1">
      <c r="A726" s="614"/>
      <c r="B726" s="598" t="s">
        <v>195</v>
      </c>
      <c r="C726" s="613"/>
      <c r="D726" s="613"/>
      <c r="E726" s="613"/>
      <c r="F726" s="613"/>
      <c r="G726" s="583"/>
      <c r="H726" s="622"/>
      <c r="I726" s="498"/>
      <c r="J726" s="498"/>
    </row>
    <row r="727" spans="1:10" ht="12.75" customHeight="1">
      <c r="A727" s="614"/>
      <c r="B727" s="598" t="s">
        <v>456</v>
      </c>
      <c r="C727" s="613"/>
      <c r="D727" s="613"/>
      <c r="E727" s="613"/>
      <c r="F727" s="613"/>
      <c r="G727" s="583"/>
      <c r="H727" s="646"/>
      <c r="I727" s="498"/>
      <c r="J727" s="498"/>
    </row>
    <row r="728" spans="1:10" ht="12.75" customHeight="1" thickBot="1">
      <c r="A728" s="614"/>
      <c r="B728" s="599" t="s">
        <v>146</v>
      </c>
      <c r="C728" s="615"/>
      <c r="D728" s="615"/>
      <c r="E728" s="615"/>
      <c r="F728" s="615"/>
      <c r="G728" s="601"/>
      <c r="H728" s="681"/>
      <c r="I728" s="498"/>
      <c r="J728" s="498"/>
    </row>
    <row r="729" spans="1:10" ht="12.75" customHeight="1" thickBot="1">
      <c r="A729" s="617"/>
      <c r="B729" s="604" t="s">
        <v>229</v>
      </c>
      <c r="C729" s="618">
        <f>SUM(C723:C728)</f>
        <v>5000</v>
      </c>
      <c r="D729" s="618">
        <f>SUM(D723:D728)</f>
        <v>5000</v>
      </c>
      <c r="E729" s="618">
        <f>SUM(E723:E728)</f>
        <v>5000</v>
      </c>
      <c r="F729" s="618">
        <f>SUM(F723:F728)</f>
        <v>5000</v>
      </c>
      <c r="G729" s="606">
        <f>SUM(F729/E729)</f>
        <v>1</v>
      </c>
      <c r="H729" s="682"/>
      <c r="I729" s="498"/>
      <c r="J729" s="498"/>
    </row>
    <row r="730" spans="1:10" ht="12.75" customHeight="1">
      <c r="A730" s="620">
        <v>3433</v>
      </c>
      <c r="B730" s="587" t="s">
        <v>53</v>
      </c>
      <c r="C730" s="588"/>
      <c r="D730" s="588"/>
      <c r="E730" s="588"/>
      <c r="F730" s="588"/>
      <c r="G730" s="583"/>
      <c r="H730" s="646"/>
      <c r="I730" s="498"/>
      <c r="J730" s="498"/>
    </row>
    <row r="731" spans="1:10" ht="12.75" customHeight="1">
      <c r="A731" s="614"/>
      <c r="B731" s="591" t="s">
        <v>188</v>
      </c>
      <c r="C731" s="613"/>
      <c r="D731" s="613"/>
      <c r="E731" s="613"/>
      <c r="F731" s="613"/>
      <c r="G731" s="583"/>
      <c r="H731" s="646"/>
      <c r="I731" s="498"/>
      <c r="J731" s="498"/>
    </row>
    <row r="732" spans="1:10" ht="12.75" customHeight="1">
      <c r="A732" s="614"/>
      <c r="B732" s="594" t="s">
        <v>464</v>
      </c>
      <c r="C732" s="613"/>
      <c r="D732" s="613"/>
      <c r="E732" s="613"/>
      <c r="F732" s="613"/>
      <c r="G732" s="583"/>
      <c r="H732" s="646"/>
      <c r="I732" s="498"/>
      <c r="J732" s="498"/>
    </row>
    <row r="733" spans="1:10" ht="12.75" customHeight="1">
      <c r="A733" s="614"/>
      <c r="B733" s="595" t="s">
        <v>446</v>
      </c>
      <c r="C733" s="613">
        <v>3000</v>
      </c>
      <c r="D733" s="613">
        <v>3000</v>
      </c>
      <c r="E733" s="613">
        <v>3000</v>
      </c>
      <c r="F733" s="613">
        <v>3000</v>
      </c>
      <c r="G733" s="597">
        <f>SUM(F733/E733)</f>
        <v>1</v>
      </c>
      <c r="H733" s="622"/>
      <c r="I733" s="498"/>
      <c r="J733" s="498"/>
    </row>
    <row r="734" spans="1:10" ht="12.75" customHeight="1">
      <c r="A734" s="614"/>
      <c r="B734" s="598" t="s">
        <v>195</v>
      </c>
      <c r="C734" s="613"/>
      <c r="D734" s="613"/>
      <c r="E734" s="613"/>
      <c r="F734" s="613"/>
      <c r="G734" s="583"/>
      <c r="H734" s="622"/>
      <c r="I734" s="498"/>
      <c r="J734" s="498"/>
    </row>
    <row r="735" spans="1:10" ht="12.75" customHeight="1">
      <c r="A735" s="614"/>
      <c r="B735" s="598" t="s">
        <v>456</v>
      </c>
      <c r="C735" s="613"/>
      <c r="D735" s="613"/>
      <c r="E735" s="613"/>
      <c r="F735" s="613"/>
      <c r="G735" s="583"/>
      <c r="H735" s="646"/>
      <c r="I735" s="498"/>
      <c r="J735" s="498"/>
    </row>
    <row r="736" spans="1:10" ht="12.75" customHeight="1">
      <c r="A736" s="614"/>
      <c r="B736" s="598" t="s">
        <v>195</v>
      </c>
      <c r="C736" s="613"/>
      <c r="D736" s="613"/>
      <c r="E736" s="613"/>
      <c r="F736" s="613"/>
      <c r="G736" s="583"/>
      <c r="H736" s="661"/>
      <c r="I736" s="498"/>
      <c r="J736" s="498"/>
    </row>
    <row r="737" spans="1:10" ht="12.75" customHeight="1" thickBot="1">
      <c r="A737" s="614"/>
      <c r="B737" s="599" t="s">
        <v>146</v>
      </c>
      <c r="C737" s="615"/>
      <c r="D737" s="615"/>
      <c r="E737" s="615"/>
      <c r="F737" s="615"/>
      <c r="G737" s="601"/>
      <c r="H737" s="681"/>
      <c r="I737" s="498"/>
      <c r="J737" s="498"/>
    </row>
    <row r="738" spans="1:10" ht="12.75" customHeight="1" thickBot="1">
      <c r="A738" s="617"/>
      <c r="B738" s="604" t="s">
        <v>229</v>
      </c>
      <c r="C738" s="618">
        <f>SUM(C731:C737)</f>
        <v>3000</v>
      </c>
      <c r="D738" s="618">
        <f>SUM(D731:D737)</f>
        <v>3000</v>
      </c>
      <c r="E738" s="618">
        <f>SUM(E731:E737)</f>
        <v>3000</v>
      </c>
      <c r="F738" s="618">
        <f>SUM(F731:F737)</f>
        <v>3000</v>
      </c>
      <c r="G738" s="606">
        <f>SUM(F738/E738)</f>
        <v>1</v>
      </c>
      <c r="H738" s="682"/>
      <c r="I738" s="498"/>
      <c r="J738" s="498"/>
    </row>
    <row r="739" spans="1:10" ht="12.75" customHeight="1">
      <c r="A739" s="620">
        <v>3434</v>
      </c>
      <c r="B739" s="587" t="s">
        <v>54</v>
      </c>
      <c r="C739" s="588"/>
      <c r="D739" s="588"/>
      <c r="E739" s="588"/>
      <c r="F739" s="588"/>
      <c r="G739" s="583"/>
      <c r="H739" s="646"/>
      <c r="I739" s="498"/>
      <c r="J739" s="498"/>
    </row>
    <row r="740" spans="1:10" ht="12.75" customHeight="1">
      <c r="A740" s="614"/>
      <c r="B740" s="591" t="s">
        <v>188</v>
      </c>
      <c r="C740" s="613"/>
      <c r="D740" s="613"/>
      <c r="E740" s="613"/>
      <c r="F740" s="613"/>
      <c r="G740" s="583"/>
      <c r="H740" s="646"/>
      <c r="I740" s="498"/>
      <c r="J740" s="498"/>
    </row>
    <row r="741" spans="1:10" ht="12.75" customHeight="1">
      <c r="A741" s="614"/>
      <c r="B741" s="594" t="s">
        <v>464</v>
      </c>
      <c r="C741" s="613"/>
      <c r="D741" s="613"/>
      <c r="E741" s="613"/>
      <c r="F741" s="613"/>
      <c r="G741" s="583"/>
      <c r="H741" s="646"/>
      <c r="I741" s="498"/>
      <c r="J741" s="498"/>
    </row>
    <row r="742" spans="1:10" ht="12.75" customHeight="1">
      <c r="A742" s="614"/>
      <c r="B742" s="595" t="s">
        <v>446</v>
      </c>
      <c r="C742" s="613">
        <v>3000</v>
      </c>
      <c r="D742" s="613">
        <v>3000</v>
      </c>
      <c r="E742" s="613">
        <v>3000</v>
      </c>
      <c r="F742" s="613">
        <v>3000</v>
      </c>
      <c r="G742" s="597">
        <f>SUM(F742/E742)</f>
        <v>1</v>
      </c>
      <c r="H742" s="622"/>
      <c r="I742" s="498"/>
      <c r="J742" s="498"/>
    </row>
    <row r="743" spans="1:10" ht="12.75" customHeight="1">
      <c r="A743" s="614"/>
      <c r="B743" s="598" t="s">
        <v>195</v>
      </c>
      <c r="C743" s="613"/>
      <c r="D743" s="613"/>
      <c r="E743" s="613"/>
      <c r="F743" s="613"/>
      <c r="G743" s="583"/>
      <c r="H743" s="622"/>
      <c r="I743" s="498"/>
      <c r="J743" s="498"/>
    </row>
    <row r="744" spans="1:10" ht="12.75" customHeight="1">
      <c r="A744" s="614"/>
      <c r="B744" s="598" t="s">
        <v>456</v>
      </c>
      <c r="C744" s="613"/>
      <c r="D744" s="613"/>
      <c r="E744" s="613"/>
      <c r="F744" s="613"/>
      <c r="G744" s="583"/>
      <c r="H744" s="646"/>
      <c r="I744" s="498"/>
      <c r="J744" s="498"/>
    </row>
    <row r="745" spans="1:10" ht="12.75" customHeight="1" thickBot="1">
      <c r="A745" s="614"/>
      <c r="B745" s="599" t="s">
        <v>146</v>
      </c>
      <c r="C745" s="615"/>
      <c r="D745" s="615"/>
      <c r="E745" s="615"/>
      <c r="F745" s="615"/>
      <c r="G745" s="601"/>
      <c r="H745" s="681"/>
      <c r="I745" s="498"/>
      <c r="J745" s="498"/>
    </row>
    <row r="746" spans="1:10" ht="12.75" customHeight="1" thickBot="1">
      <c r="A746" s="617"/>
      <c r="B746" s="604" t="s">
        <v>229</v>
      </c>
      <c r="C746" s="618">
        <f>SUM(C740:C745)</f>
        <v>3000</v>
      </c>
      <c r="D746" s="618">
        <f>SUM(D740:D745)</f>
        <v>3000</v>
      </c>
      <c r="E746" s="618">
        <f>SUM(E740:E745)</f>
        <v>3000</v>
      </c>
      <c r="F746" s="618">
        <f>SUM(F740:F745)</f>
        <v>3000</v>
      </c>
      <c r="G746" s="606">
        <f>SUM(F746/E746)</f>
        <v>1</v>
      </c>
      <c r="H746" s="682"/>
      <c r="I746" s="498"/>
      <c r="J746" s="498"/>
    </row>
    <row r="747" spans="1:10" ht="12" customHeight="1">
      <c r="A747" s="620">
        <v>3435</v>
      </c>
      <c r="B747" s="630" t="s">
        <v>430</v>
      </c>
      <c r="C747" s="609"/>
      <c r="D747" s="609"/>
      <c r="E747" s="609"/>
      <c r="F747" s="588"/>
      <c r="G747" s="583"/>
      <c r="H747" s="684"/>
      <c r="I747" s="498"/>
      <c r="J747" s="498"/>
    </row>
    <row r="748" spans="1:10" ht="12.75" customHeight="1">
      <c r="A748" s="620"/>
      <c r="B748" s="591" t="s">
        <v>188</v>
      </c>
      <c r="C748" s="592"/>
      <c r="D748" s="592"/>
      <c r="E748" s="592"/>
      <c r="F748" s="588"/>
      <c r="G748" s="583"/>
      <c r="H748" s="685"/>
      <c r="I748" s="498"/>
      <c r="J748" s="498"/>
    </row>
    <row r="749" spans="1:10" ht="12.75" customHeight="1">
      <c r="A749" s="620"/>
      <c r="B749" s="594" t="s">
        <v>464</v>
      </c>
      <c r="C749" s="592"/>
      <c r="D749" s="592"/>
      <c r="E749" s="592"/>
      <c r="F749" s="588"/>
      <c r="G749" s="583"/>
      <c r="H749" s="685"/>
      <c r="I749" s="498"/>
      <c r="J749" s="498"/>
    </row>
    <row r="750" spans="1:10" ht="12.75" customHeight="1">
      <c r="A750" s="620"/>
      <c r="B750" s="595" t="s">
        <v>446</v>
      </c>
      <c r="C750" s="596">
        <v>1500</v>
      </c>
      <c r="D750" s="596">
        <v>1500</v>
      </c>
      <c r="E750" s="596">
        <v>1500</v>
      </c>
      <c r="F750" s="613">
        <v>1500</v>
      </c>
      <c r="G750" s="597">
        <f>SUM(F750/E750)</f>
        <v>1</v>
      </c>
      <c r="H750" s="685"/>
      <c r="I750" s="498"/>
      <c r="J750" s="498"/>
    </row>
    <row r="751" spans="1:10" ht="12.75" customHeight="1">
      <c r="A751" s="620"/>
      <c r="B751" s="598" t="s">
        <v>195</v>
      </c>
      <c r="C751" s="596"/>
      <c r="D751" s="596"/>
      <c r="E751" s="596"/>
      <c r="F751" s="613"/>
      <c r="G751" s="583"/>
      <c r="H751" s="685"/>
      <c r="I751" s="498"/>
      <c r="J751" s="498"/>
    </row>
    <row r="752" spans="1:10" ht="12.75" customHeight="1">
      <c r="A752" s="620"/>
      <c r="B752" s="598" t="s">
        <v>456</v>
      </c>
      <c r="C752" s="592"/>
      <c r="D752" s="592"/>
      <c r="E752" s="592"/>
      <c r="F752" s="588"/>
      <c r="G752" s="583"/>
      <c r="H752" s="685"/>
      <c r="I752" s="498"/>
      <c r="J752" s="498"/>
    </row>
    <row r="753" spans="1:10" ht="14.25" customHeight="1" thickBot="1">
      <c r="A753" s="620"/>
      <c r="B753" s="599" t="s">
        <v>146</v>
      </c>
      <c r="C753" s="592"/>
      <c r="D753" s="592"/>
      <c r="E753" s="592"/>
      <c r="F753" s="805"/>
      <c r="G753" s="601"/>
      <c r="H753" s="685"/>
      <c r="I753" s="498"/>
      <c r="J753" s="498"/>
    </row>
    <row r="754" spans="1:10" ht="14.25" customHeight="1" thickBot="1">
      <c r="A754" s="617"/>
      <c r="B754" s="604" t="s">
        <v>229</v>
      </c>
      <c r="C754" s="618">
        <f>SUM(C748:C753)</f>
        <v>1500</v>
      </c>
      <c r="D754" s="618">
        <f>SUM(D748:D753)</f>
        <v>1500</v>
      </c>
      <c r="E754" s="618">
        <f>SUM(E748:E753)</f>
        <v>1500</v>
      </c>
      <c r="F754" s="618">
        <f>SUM(F748:F753)</f>
        <v>1500</v>
      </c>
      <c r="G754" s="606">
        <f>SUM(F754/E754)</f>
        <v>1</v>
      </c>
      <c r="H754" s="682"/>
      <c r="I754" s="498"/>
      <c r="J754" s="498"/>
    </row>
    <row r="755" spans="1:10" ht="12.75" customHeight="1">
      <c r="A755" s="620">
        <v>3451</v>
      </c>
      <c r="B755" s="587" t="s">
        <v>218</v>
      </c>
      <c r="C755" s="592"/>
      <c r="D755" s="592"/>
      <c r="E755" s="592"/>
      <c r="F755" s="588"/>
      <c r="G755" s="583"/>
      <c r="H755" s="661"/>
      <c r="I755" s="498"/>
      <c r="J755" s="498"/>
    </row>
    <row r="756" spans="1:10" ht="12.75" customHeight="1">
      <c r="A756" s="614"/>
      <c r="B756" s="591" t="s">
        <v>188</v>
      </c>
      <c r="C756" s="613"/>
      <c r="D756" s="613"/>
      <c r="E756" s="613"/>
      <c r="F756" s="613"/>
      <c r="G756" s="583"/>
      <c r="H756" s="646"/>
      <c r="I756" s="498"/>
      <c r="J756" s="498"/>
    </row>
    <row r="757" spans="1:10" ht="12.75" customHeight="1">
      <c r="A757" s="614"/>
      <c r="B757" s="594" t="s">
        <v>464</v>
      </c>
      <c r="C757" s="613"/>
      <c r="D757" s="613"/>
      <c r="E757" s="613"/>
      <c r="F757" s="613"/>
      <c r="G757" s="583"/>
      <c r="H757" s="646"/>
      <c r="I757" s="498"/>
      <c r="J757" s="498"/>
    </row>
    <row r="758" spans="1:10" ht="12.75" customHeight="1">
      <c r="A758" s="614"/>
      <c r="B758" s="595" t="s">
        <v>446</v>
      </c>
      <c r="C758" s="613">
        <v>1500</v>
      </c>
      <c r="D758" s="613">
        <v>1516</v>
      </c>
      <c r="E758" s="613">
        <v>1516</v>
      </c>
      <c r="F758" s="613">
        <v>367</v>
      </c>
      <c r="G758" s="597">
        <f>SUM(F758/E758)</f>
        <v>0.2420844327176781</v>
      </c>
      <c r="H758" s="622"/>
      <c r="I758" s="498"/>
      <c r="J758" s="498"/>
    </row>
    <row r="759" spans="1:10" ht="12.75" customHeight="1">
      <c r="A759" s="614"/>
      <c r="B759" s="598" t="s">
        <v>195</v>
      </c>
      <c r="C759" s="613"/>
      <c r="D759" s="613"/>
      <c r="E759" s="613"/>
      <c r="F759" s="613"/>
      <c r="G759" s="583"/>
      <c r="H759" s="622"/>
      <c r="I759" s="498"/>
      <c r="J759" s="498"/>
    </row>
    <row r="760" spans="1:10" ht="12.75" customHeight="1">
      <c r="A760" s="614"/>
      <c r="B760" s="598" t="s">
        <v>456</v>
      </c>
      <c r="C760" s="613"/>
      <c r="D760" s="613"/>
      <c r="E760" s="613"/>
      <c r="F760" s="613"/>
      <c r="G760" s="583"/>
      <c r="H760" s="646"/>
      <c r="I760" s="498"/>
      <c r="J760" s="498"/>
    </row>
    <row r="761" spans="1:10" ht="12.75" customHeight="1" thickBot="1">
      <c r="A761" s="614"/>
      <c r="B761" s="599" t="s">
        <v>146</v>
      </c>
      <c r="C761" s="615"/>
      <c r="D761" s="615"/>
      <c r="E761" s="615"/>
      <c r="F761" s="615"/>
      <c r="G761" s="601"/>
      <c r="H761" s="681"/>
      <c r="I761" s="498"/>
      <c r="J761" s="498"/>
    </row>
    <row r="762" spans="1:10" ht="12.75" customHeight="1" thickBot="1">
      <c r="A762" s="617"/>
      <c r="B762" s="604" t="s">
        <v>229</v>
      </c>
      <c r="C762" s="618">
        <f>SUM(C756:C761)</f>
        <v>1500</v>
      </c>
      <c r="D762" s="618">
        <f>SUM(D756:D761)</f>
        <v>1516</v>
      </c>
      <c r="E762" s="618">
        <f>SUM(E756:E761)</f>
        <v>1516</v>
      </c>
      <c r="F762" s="618">
        <f>SUM(F756:F761)</f>
        <v>367</v>
      </c>
      <c r="G762" s="606">
        <f>SUM(F762/E762)</f>
        <v>0.2420844327176781</v>
      </c>
      <c r="H762" s="682"/>
      <c r="I762" s="498"/>
      <c r="J762" s="498"/>
    </row>
    <row r="763" spans="1:10" ht="12.75" customHeight="1">
      <c r="A763" s="620">
        <v>3452</v>
      </c>
      <c r="B763" s="587" t="s">
        <v>44</v>
      </c>
      <c r="C763" s="588"/>
      <c r="D763" s="588"/>
      <c r="E763" s="588"/>
      <c r="F763" s="588"/>
      <c r="G763" s="583"/>
      <c r="H763" s="646"/>
      <c r="I763" s="498"/>
      <c r="J763" s="498"/>
    </row>
    <row r="764" spans="1:10" ht="12.75" customHeight="1">
      <c r="A764" s="614"/>
      <c r="B764" s="591" t="s">
        <v>188</v>
      </c>
      <c r="C764" s="613"/>
      <c r="D764" s="613"/>
      <c r="E764" s="613"/>
      <c r="F764" s="613"/>
      <c r="G764" s="583"/>
      <c r="H764" s="646"/>
      <c r="I764" s="498"/>
      <c r="J764" s="498"/>
    </row>
    <row r="765" spans="1:10" ht="12.75" customHeight="1">
      <c r="A765" s="614"/>
      <c r="B765" s="594" t="s">
        <v>464</v>
      </c>
      <c r="C765" s="613"/>
      <c r="D765" s="613"/>
      <c r="E765" s="613"/>
      <c r="F765" s="613"/>
      <c r="G765" s="583"/>
      <c r="H765" s="646"/>
      <c r="I765" s="498"/>
      <c r="J765" s="498"/>
    </row>
    <row r="766" spans="1:10" ht="12.75" customHeight="1">
      <c r="A766" s="614"/>
      <c r="B766" s="595" t="s">
        <v>446</v>
      </c>
      <c r="C766" s="613"/>
      <c r="D766" s="613"/>
      <c r="E766" s="613"/>
      <c r="F766" s="613"/>
      <c r="G766" s="583"/>
      <c r="H766" s="646"/>
      <c r="I766" s="498"/>
      <c r="J766" s="498"/>
    </row>
    <row r="767" spans="1:10" ht="12.75" customHeight="1">
      <c r="A767" s="614"/>
      <c r="B767" s="598" t="s">
        <v>195</v>
      </c>
      <c r="C767" s="613"/>
      <c r="D767" s="613"/>
      <c r="E767" s="613"/>
      <c r="F767" s="613"/>
      <c r="G767" s="583"/>
      <c r="H767" s="646"/>
      <c r="I767" s="498"/>
      <c r="J767" s="498"/>
    </row>
    <row r="768" spans="1:10" ht="12.75" customHeight="1">
      <c r="A768" s="614"/>
      <c r="B768" s="598" t="s">
        <v>456</v>
      </c>
      <c r="C768" s="613"/>
      <c r="D768" s="613"/>
      <c r="E768" s="613"/>
      <c r="F768" s="613"/>
      <c r="G768" s="583"/>
      <c r="H768" s="646"/>
      <c r="I768" s="498"/>
      <c r="J768" s="498"/>
    </row>
    <row r="769" spans="1:10" ht="12.75" customHeight="1" thickBot="1">
      <c r="A769" s="614"/>
      <c r="B769" s="599" t="s">
        <v>399</v>
      </c>
      <c r="C769" s="615">
        <v>2707</v>
      </c>
      <c r="D769" s="615">
        <v>2707</v>
      </c>
      <c r="E769" s="615">
        <v>2707</v>
      </c>
      <c r="F769" s="615"/>
      <c r="G769" s="601">
        <f>SUM(F769/E769)</f>
        <v>0</v>
      </c>
      <c r="H769" s="681"/>
      <c r="I769" s="498"/>
      <c r="J769" s="498"/>
    </row>
    <row r="770" spans="1:10" ht="12.75" customHeight="1" thickBot="1">
      <c r="A770" s="617"/>
      <c r="B770" s="604" t="s">
        <v>229</v>
      </c>
      <c r="C770" s="618">
        <f>SUM(C764:C769)</f>
        <v>2707</v>
      </c>
      <c r="D770" s="618">
        <f>SUM(D764:D769)</f>
        <v>2707</v>
      </c>
      <c r="E770" s="618">
        <f>SUM(E764:E769)</f>
        <v>2707</v>
      </c>
      <c r="F770" s="618"/>
      <c r="G770" s="606">
        <f>SUM(F770/E770)</f>
        <v>0</v>
      </c>
      <c r="H770" s="682"/>
      <c r="I770" s="498"/>
      <c r="J770" s="498"/>
    </row>
    <row r="771" spans="1:10" ht="12" customHeight="1">
      <c r="A771" s="506">
        <v>3600</v>
      </c>
      <c r="B771" s="633" t="s">
        <v>86</v>
      </c>
      <c r="C771" s="514"/>
      <c r="D771" s="514"/>
      <c r="E771" s="514"/>
      <c r="F771" s="514"/>
      <c r="G771" s="583"/>
      <c r="H771" s="621"/>
      <c r="I771" s="498"/>
      <c r="J771" s="498"/>
    </row>
    <row r="772" spans="1:10" ht="12" customHeight="1">
      <c r="A772" s="506"/>
      <c r="B772" s="541" t="s">
        <v>111</v>
      </c>
      <c r="C772" s="514"/>
      <c r="D772" s="514"/>
      <c r="E772" s="514"/>
      <c r="F772" s="514"/>
      <c r="G772" s="583"/>
      <c r="H772" s="621"/>
      <c r="I772" s="498"/>
      <c r="J772" s="498"/>
    </row>
    <row r="773" spans="1:10" ht="12" customHeight="1">
      <c r="A773" s="415"/>
      <c r="B773" s="518" t="s">
        <v>188</v>
      </c>
      <c r="C773" s="422">
        <f>SUM(C11+C20+C28+C37+C47+C55+C63+C72+C80+C88+C96+C104+C113+C121+C129+C137+C145+C154+C162+C170+C178+C187+C195+C204+C212+C220+C228+C236+C245+C253+C261+C269+C277+C286+C295+C303+C311+C319+C355+C364+C372+C380+C388+C396+C412+C421+C430+C438+C446+C454+C462+C471+C479+C487+C495+C503+C511+C519+C527+C535+C544+C552+C560+C568+C576+C594+C602+C610+C618+C626+C634+C643+C651+C659+C667+C675+C683+C691+C699+C707+C715+C723+C731+C740+C748+C756+C764)</f>
        <v>78936</v>
      </c>
      <c r="D773" s="422">
        <f aca="true" t="shared" si="1" ref="D773:F774">SUM(D11+D20+D28+D37+D47+D55+D63+D72+D80+D88+D96+D104+D113+D121+D129+D137+D145+D154+D162+D170+D178+D187+D195+D204+D212+D220+D228+D236+D245+D253+D261+D269+D277+D286+D295+D303+D311+D319+D355+D364+D372+D380+D388+D396+D412+D421+D430+D438+D446+D454+D462+D471+D479+D487+D495+D503+D511+D519+D527+D535+D544+D552+D560+D568+D576+D594+D602+D610+D618+D626+D634+D643+D651+D659+D667+D675+D683+D691+D699+D707+D715+D723+D731+D740+D748+D756+D764+D584)</f>
        <v>79942</v>
      </c>
      <c r="E773" s="422">
        <f t="shared" si="1"/>
        <v>79832</v>
      </c>
      <c r="F773" s="422">
        <f t="shared" si="1"/>
        <v>46857</v>
      </c>
      <c r="G773" s="830">
        <f>SUM(F773/E773)</f>
        <v>0.5869450846778235</v>
      </c>
      <c r="H773" s="584"/>
      <c r="I773" s="498"/>
      <c r="J773" s="498"/>
    </row>
    <row r="774" spans="1:10" ht="12" customHeight="1">
      <c r="A774" s="415"/>
      <c r="B774" s="423" t="s">
        <v>181</v>
      </c>
      <c r="C774" s="422">
        <f>SUM(C12+C21+C29+C38+C48+C56+C64+C73+C81+C89+C97+C105+C114+C122+C130+C138+C146+C155+C163+C171+C179+C188+C196+C205+C213+C221+C229+C237+C246+C254+C262+C270+C278+C287+C296+C304+C312+C320+C356+C365+C373+C381+C389+C397+C413+C422+C431+C439+C447+C455+C463+C472+C480+C488+C496+C504+C512+C520+C528+C536+C545+C553+C561+C569+C577+C595+C603+C611+C619+C627+C635+C644+C652+C660+C668+C676+C684+C692+C700+C708+C716+C724+C732+C741+C749+C757+C765)</f>
        <v>21911</v>
      </c>
      <c r="D774" s="422">
        <f t="shared" si="1"/>
        <v>22419</v>
      </c>
      <c r="E774" s="422">
        <f t="shared" si="1"/>
        <v>20699</v>
      </c>
      <c r="F774" s="422">
        <f t="shared" si="1"/>
        <v>10745</v>
      </c>
      <c r="G774" s="597">
        <f>SUM(F774/E774)</f>
        <v>0.5191072032465337</v>
      </c>
      <c r="H774" s="584"/>
      <c r="I774" s="547"/>
      <c r="J774" s="498"/>
    </row>
    <row r="775" spans="1:10" ht="12" customHeight="1">
      <c r="A775" s="415"/>
      <c r="B775" s="423" t="s">
        <v>461</v>
      </c>
      <c r="C775" s="422">
        <f>SUM(C13+C22+C30+C39+C49+C57+C65+C74+C82+C90+C98+C106+C115+C123+C131+C139+C147+C156+C164+C172+C180+C189+C197+C206+C214+C222+C230+C238+C247+C255+C263+C271+C279+C288+C297+C305+C313+C321+C357+C366+C374+C382+C390+C398+C414+C423+C432+C440+C448+C456+C464+C473+C481+C489+C497+C505+C513+C521+C529+C537+C546+C554+C562+C570+C578+C596+C604+C612+C620+C628+C636+C645+C653+C661+C669+C677+C685+C693+C701+C709+C717+C725+C733+C742+C750+C758+C766)</f>
        <v>2742401</v>
      </c>
      <c r="D775" s="422">
        <f>SUM(D13+D22+D30+D39+D49+D57+D65+D74+D82+D90+D98+D106+D115+D123+D131+D139+D147+D156+D164+D172+D180+D189+D197+D206+D214+D222+D230+D238+D247+D255+D263+D271+D279+D288+D297+D305+D313+D321+D357+D366+D374+D382+D390+D398+D414+D423+D432+D440+D448+D456+D464+D473+D481+D489+D497+D505+D513+D521+D529+D537+D546+D554+D562+D570+D578+D596+D604+D612+D620+D628+D636+D645+D653+D661+D669+D677+D685+D693+D701+D709+D717+D725+D733+D742+D750+D758+D766)</f>
        <v>2992415</v>
      </c>
      <c r="E775" s="422">
        <f>SUM(E13+E22+E30+E39+E49+E57+E65+E74+E82+E90+E98+E106+E115+E123+E131+E139+E147+E156+E164+E172+E180+E189+E197+E206+E214+E222+E230+E238+E247+E255+E263+E271+E279+E288+E297+E305+E313+E321+E357+E366+E374+E382+E390+E398+E414+E423+E432+E440+E448+E456+E464+E473+E481+E489+E497+E505+E513+E521+E529+E537+E546+E554+E562+E570+E578+E596+E604+E612+E620+E628+E636+E645+E653+E661+E669+E677+E685+E693+E701+E709+E717+E725+E733+E742+E750+E758+E766+E406)</f>
        <v>2997051</v>
      </c>
      <c r="F775" s="422">
        <f>SUM(F13+F22+F30+F39+F49+F57+F65+F74+F82+F90+F98+F106+F115+F123+F131+F139+F147+F156+F164+F172+F180+F189+F197+F206+F214+F222+F230+F238+F247+F255+F263+F271+F279+F288+F297+F305+F313+F321+F357+F366+F374+F382+F390+F398+F414+F423+F432+F440+F448+F456+F464+F473+F481+F489+F497+F505+F513+F521+F529+F537+F546+F554+F562+F570+F578+F596+F604+F612+F620+F628+F636+F645+F653+F661+F669+F677+F685+F693+F701+F709+F717+F725+F733+F742+F750+F758+F766+F406+F339)</f>
        <v>1982010</v>
      </c>
      <c r="G775" s="597">
        <f>SUM(F775/E775)</f>
        <v>0.6613200776363165</v>
      </c>
      <c r="H775" s="673"/>
      <c r="I775" s="498"/>
      <c r="J775" s="498"/>
    </row>
    <row r="776" spans="1:10" ht="12" customHeight="1">
      <c r="A776" s="415"/>
      <c r="B776" s="221" t="s">
        <v>195</v>
      </c>
      <c r="C776" s="422">
        <f>SUM(C14+C23+C31+C40+C50+C58+C66+C75+C83+C91+C99+C107+C116+C124+C132+C140+C148+C157+C165+C173+C181+C190+C198+C207+C215+C223+C231+C239+C248+C256+C264+C272+C280+C289+C298+C306+C314+C322+C358+C367+C375+C383+C391+C399+C415+C424+C433+C441+C449+C457+C465+C474+C482+C490+C498+C506+C514+C522+C530+C538+C547+C555+C563+C571+C579+C597+C605+C613+C621+C629+C637+C646+C654+C662+C670+C678+C686+C694+C702+C710+C718+C726+C734+C743+C751+C759+C767)</f>
        <v>185205</v>
      </c>
      <c r="D776" s="422">
        <f>SUM(D14+D23+D31+D40+D50+D58+D66+D75+D83+D91+D99+D107+D116+D124+D132+D140+D148+D157+D165+D173+D181+D190+D198+D207+D215+D223+D231+D239+D248+D256+D264+D272+D280+D289+D298+D306+D314+D322+D358+D367+D375+D383+D391+D399+D415+D424+D433+D441+D449+D457+D465+D474+D482+D490+D498+D506+D514+D522+D530+D538+D547+D555+D563+D571+D579+D597+D605+D613+D621+D629+D637+D646+D654+D662+D670+D678+D686+D694+D702+D710+D718+D726+D734+D743+D751+D759+D767+D331+D340+D349)</f>
        <v>277285</v>
      </c>
      <c r="E776" s="422">
        <f>SUM(E14+E23+E31+E40+E50+E58+E66+E75+E83+E91+E99+E107+E116+E124+E132+E140+E148+E157+E165+E173+E181+E190+E198+E207+E215+E223+E231+E239+E248+E256+E264+E272+E280+E289+E298+E306+E314+E322+E358+E367+E375+E383+E391+E399+E415+E424+E433+E441+E449+E457+E465+E474+E482+E490+E498+E506+E514+E522+E530+E538+E547+E555+E563+E571+E579+E597+E605+E613+E621+E629+E637+E646+E654+E662+E670+E678+E686+E694+E702+E710+E718+E726+E734+E743+E751+E759+E767+E331+E340+E349+E407)</f>
        <v>311677</v>
      </c>
      <c r="F776" s="422">
        <f>SUM(F14+F23+F31+F40+F50+F58+F66+F75+F83+F91+F99+F107+F116+F124+F132+F140+F148+F157+F165+F173+F181+F190+F198+F207+F215+F223+F231+F239+F248+F256+F264+F272+F280+F289+F298+F306+F314+F322+F358+F367+F375+F383+F391+F399+F415+F424+F433+F441+F449+F457+F465+F474+F482+F490+F498+F506+F514+F522+F530+F538+F547+F555+F563+F571+F579+F597+F605+F613+F621+F629+F637+F646+F654+F662+F670+F678+F686+F694+F702+F710+F718+F726+F734+F743+F751+F759+F767+F331+F340+F349+F407)</f>
        <v>214299</v>
      </c>
      <c r="G776" s="597">
        <f>SUM(F776/E776)</f>
        <v>0.6875675779733507</v>
      </c>
      <c r="H776" s="673"/>
      <c r="I776" s="498"/>
      <c r="J776" s="498"/>
    </row>
    <row r="777" spans="1:10" ht="12" customHeight="1" thickBot="1">
      <c r="A777" s="415"/>
      <c r="B777" s="686" t="s">
        <v>456</v>
      </c>
      <c r="C777" s="651">
        <f>SUM(C15+C24+C32+C41+C51+C59+C67+C76+C84+C92+C100+C108+C117+C125+C133+C141+C149+C158+C166+C174+C182+C191+C199+C208+C216+C224+C232+C240+C249+C257+C265+C273+C281+C290+C299+C307+C315+C323+C359+C368+C376+C384+C392+C400+C416+C425+C434+C442+C450+C458+C466+C475+C483+C491+C499+C507+C515+C523+C531+C539+C548+C556+C564+C572+C580+C598+C606+C614+C622+C630+C638+C647+C655+C663+C671+C679+C687+C695+C703+C711+C719+C727+C735+C744+C752+C760+C768)</f>
        <v>90000</v>
      </c>
      <c r="D777" s="651">
        <f>SUM(D15+D24+D32+D41+D51+D59+D67+D76+D84+D92+D100+D108+D117+D125+D133+D141+D149+D158+D166+D174+D182+D191+D199+D208+D216+D224+D232+D240+D249+D257+D265+D273+D281+D290+D299+D307+D315+D323+D359+D368+D376+D384+D392+D400+D416+D425+D434+D442+D450+D458+D466+D475+D483+D491+D499+D507+D515+D523+D531+D539+D548+D556+D564+D572+D580+D598+D606+D614+D622+D630+D638+D647+D655+D663+D671+D679+D687+D695+D703+D711+D719+D727+D735+D744+D752+D760+D768)</f>
        <v>109897</v>
      </c>
      <c r="E777" s="651">
        <f>SUM(E15+E24+E32+E41+E51+E59+E67+E76+E84+E92+E100+E108+E117+E125+E133+E141+E149+E158+E166+E174+E182+E191+E199+E208+E216+E224+E232+E240+E249+E257+E265+E273+E281+E290+E299+E307+E315+E323+E350+E359+E368+E376+E384+E392+E400+E416+E425+E434+E442+E450+E458+E466+E475+E483+E491+E499+E507+E515+E523+E531+E539+E548+E556+E564+E572+E580+E598+E606+E614+E622+E630+E638+E647+E655+E663+E671+E679+E687+E695+E703+E711+E719+E727+E735+E744+E752+E760+E768)</f>
        <v>118397</v>
      </c>
      <c r="F777" s="651">
        <f>SUM(F15+F24+F32+F41+F51+F59+F67+F76+F84+F92+F100+F108+F117+F125+F133+F141+F149+F158+F166+F174+F182+F191+F199+F208+F216+F224+F232+F240+F249+F257+F265+F273+F281+F290+F299+F307+F315+F323+F350+F359+F368+F376+F384+F392+F400+F416+F425+F434+F442+F450+F458+F466+F475+F483+F491+F499+F507+F515+F523+F531+F539+F548+F556+F564+F572+F580+F598+F606+F614+F622+F630+F638+F647+F655+F663+F671+F679+F687+F695+F703+F711+F719+F727+F735+F744+F752+F760+F768)</f>
        <v>56458</v>
      </c>
      <c r="G777" s="831">
        <f>SUM(F777/E777)</f>
        <v>0.4768532986477698</v>
      </c>
      <c r="H777" s="624"/>
      <c r="I777" s="498"/>
      <c r="J777" s="498"/>
    </row>
    <row r="778" spans="1:10" ht="12" customHeight="1" thickBot="1">
      <c r="A778" s="415"/>
      <c r="B778" s="687" t="s">
        <v>99</v>
      </c>
      <c r="C778" s="688">
        <f>SUM(C773:C777)</f>
        <v>3118453</v>
      </c>
      <c r="D778" s="688">
        <f>SUM(D773:D777)</f>
        <v>3481958</v>
      </c>
      <c r="E778" s="688">
        <f>SUM(E773:E777)</f>
        <v>3527656</v>
      </c>
      <c r="F778" s="688">
        <f>SUM(F773:F777)</f>
        <v>2310369</v>
      </c>
      <c r="G778" s="606">
        <f aca="true" t="shared" si="2" ref="G778:G784">SUM(F778/E778)</f>
        <v>0.6549303560211086</v>
      </c>
      <c r="H778" s="643"/>
      <c r="I778" s="498"/>
      <c r="J778" s="498"/>
    </row>
    <row r="779" spans="1:10" ht="12" customHeight="1">
      <c r="A779" s="415"/>
      <c r="B779" s="689" t="s">
        <v>112</v>
      </c>
      <c r="C779" s="422"/>
      <c r="D779" s="422"/>
      <c r="E779" s="422"/>
      <c r="F779" s="422"/>
      <c r="G779" s="583"/>
      <c r="H779" s="621"/>
      <c r="I779" s="498"/>
      <c r="J779" s="498"/>
    </row>
    <row r="780" spans="1:10" ht="12" customHeight="1">
      <c r="A780" s="415"/>
      <c r="B780" s="423" t="s">
        <v>394</v>
      </c>
      <c r="C780" s="422">
        <f>SUM(C274+C769)</f>
        <v>32806</v>
      </c>
      <c r="D780" s="422">
        <f>SUM(D274+D769)</f>
        <v>36256</v>
      </c>
      <c r="E780" s="422">
        <f>SUM(E183+E274+E769)</f>
        <v>38065</v>
      </c>
      <c r="F780" s="422">
        <f>SUM(F183+F274+F769+F25+F68+F167+F607+F282)</f>
        <v>5468</v>
      </c>
      <c r="G780" s="830">
        <f t="shared" si="2"/>
        <v>0.1436490214107448</v>
      </c>
      <c r="H780" s="621"/>
      <c r="I780" s="498"/>
      <c r="J780" s="498"/>
    </row>
    <row r="781" spans="1:10" ht="12" customHeight="1">
      <c r="A781" s="415"/>
      <c r="B781" s="423" t="s">
        <v>395</v>
      </c>
      <c r="C781" s="422"/>
      <c r="D781" s="422"/>
      <c r="E781" s="422"/>
      <c r="F781" s="422"/>
      <c r="G781" s="597"/>
      <c r="H781" s="584"/>
      <c r="I781" s="498"/>
      <c r="J781" s="498"/>
    </row>
    <row r="782" spans="1:10" ht="12" customHeight="1" thickBot="1">
      <c r="A782" s="415"/>
      <c r="B782" s="686" t="s">
        <v>500</v>
      </c>
      <c r="C782" s="651">
        <f>SUM(C53)</f>
        <v>500000</v>
      </c>
      <c r="D782" s="651">
        <f>SUM(D53+D175+D184)</f>
        <v>869055</v>
      </c>
      <c r="E782" s="651">
        <f>SUM(E52+E175+E184+E233)</f>
        <v>861674</v>
      </c>
      <c r="F782" s="651">
        <f>SUM(F52+F175+F184+F233+F126)</f>
        <v>538058</v>
      </c>
      <c r="G782" s="831">
        <f t="shared" si="2"/>
        <v>0.6244333703929792</v>
      </c>
      <c r="H782" s="643"/>
      <c r="I782" s="498"/>
      <c r="J782" s="498"/>
    </row>
    <row r="783" spans="1:10" ht="12" customHeight="1" thickBot="1">
      <c r="A783" s="415"/>
      <c r="B783" s="687" t="s">
        <v>106</v>
      </c>
      <c r="C783" s="688">
        <f>SUM(C780:C782)</f>
        <v>532806</v>
      </c>
      <c r="D783" s="688">
        <f>SUM(D780:D782)</f>
        <v>905311</v>
      </c>
      <c r="E783" s="688">
        <f>SUM(E780:E782)</f>
        <v>899739</v>
      </c>
      <c r="F783" s="688">
        <f>SUM(F780:F782)</f>
        <v>543526</v>
      </c>
      <c r="G783" s="606">
        <f t="shared" si="2"/>
        <v>0.6040929647375517</v>
      </c>
      <c r="H783" s="643"/>
      <c r="I783" s="498"/>
      <c r="J783" s="498"/>
    </row>
    <row r="784" spans="1:10" ht="16.5" customHeight="1" thickBot="1">
      <c r="A784" s="508"/>
      <c r="B784" s="525" t="s">
        <v>409</v>
      </c>
      <c r="C784" s="526">
        <f>SUM(C783+C778)</f>
        <v>3651259</v>
      </c>
      <c r="D784" s="526">
        <f>SUM(D783+D778)</f>
        <v>4387269</v>
      </c>
      <c r="E784" s="526">
        <f>SUM(E783+E778)</f>
        <v>4427395</v>
      </c>
      <c r="F784" s="526">
        <f>SUM(F783+F778)</f>
        <v>2853895</v>
      </c>
      <c r="G784" s="606">
        <f t="shared" si="2"/>
        <v>0.6445991378677529</v>
      </c>
      <c r="H784" s="626"/>
      <c r="I784" s="498"/>
      <c r="J784" s="498"/>
    </row>
    <row r="785" ht="12.75">
      <c r="H785" s="691"/>
    </row>
    <row r="786" ht="12.75">
      <c r="H786" s="691"/>
    </row>
    <row r="787" spans="2:8" ht="12.75" hidden="1">
      <c r="B787" s="498" t="s">
        <v>140</v>
      </c>
      <c r="C787" s="692"/>
      <c r="D787" s="692"/>
      <c r="E787" s="692"/>
      <c r="F787" s="692"/>
      <c r="H787" s="691"/>
    </row>
    <row r="788" ht="12.75">
      <c r="H788" s="691"/>
    </row>
    <row r="789" ht="12.75">
      <c r="H789" s="691"/>
    </row>
    <row r="790" ht="12.75">
      <c r="H790" s="691"/>
    </row>
    <row r="791" ht="12.75">
      <c r="H791" s="691"/>
    </row>
    <row r="792" ht="12.75">
      <c r="H792" s="691"/>
    </row>
    <row r="793" ht="12.75">
      <c r="H793" s="691"/>
    </row>
    <row r="794" ht="12.75">
      <c r="H794" s="691"/>
    </row>
    <row r="795" ht="12.75">
      <c r="H795" s="691"/>
    </row>
    <row r="796" ht="12.75">
      <c r="H796" s="691"/>
    </row>
    <row r="797" ht="12.75">
      <c r="H797" s="691"/>
    </row>
    <row r="798" ht="12.75">
      <c r="H798" s="691"/>
    </row>
    <row r="799" ht="12.75">
      <c r="H799" s="691"/>
    </row>
    <row r="800" ht="12.75">
      <c r="H800" s="691"/>
    </row>
    <row r="801" ht="12.75">
      <c r="H801" s="691"/>
    </row>
    <row r="802" ht="12.75">
      <c r="H802" s="691"/>
    </row>
    <row r="803" ht="12.75">
      <c r="H803" s="691"/>
    </row>
    <row r="804" ht="12.75">
      <c r="H804" s="691"/>
    </row>
    <row r="805" ht="12.75">
      <c r="H805" s="691"/>
    </row>
    <row r="806" ht="12.75">
      <c r="H806" s="691"/>
    </row>
    <row r="807" ht="12.75">
      <c r="H807" s="691"/>
    </row>
    <row r="808" ht="12.75">
      <c r="H808" s="691"/>
    </row>
    <row r="809" ht="12.75">
      <c r="H809" s="691"/>
    </row>
    <row r="810" ht="12.75">
      <c r="H810" s="691"/>
    </row>
    <row r="811" ht="12.75">
      <c r="H811" s="691"/>
    </row>
    <row r="812" ht="12.75">
      <c r="H812" s="691"/>
    </row>
    <row r="813" ht="12.75">
      <c r="H813" s="691"/>
    </row>
    <row r="814" ht="12.75">
      <c r="H814" s="691"/>
    </row>
  </sheetData>
  <sheetProtection/>
  <mergeCells count="7">
    <mergeCell ref="A1:I1"/>
    <mergeCell ref="A2:I2"/>
    <mergeCell ref="G5:G7"/>
    <mergeCell ref="C5:C7"/>
    <mergeCell ref="D5:D7"/>
    <mergeCell ref="E5:E7"/>
    <mergeCell ref="F5:F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3" max="255" man="1"/>
    <brk id="102" max="255" man="1"/>
    <brk id="151" max="255" man="1"/>
    <brk id="202" max="255" man="1"/>
    <brk id="251" max="255" man="1"/>
    <brk id="301" max="255" man="1"/>
    <brk id="353" max="255" man="1"/>
    <brk id="402" max="255" man="1"/>
    <brk id="452" max="255" man="1"/>
    <brk id="501" max="255" man="1"/>
    <brk id="550" max="255" man="1"/>
    <brk id="600" max="255" man="1"/>
    <brk id="649" max="255" man="1"/>
    <brk id="697" max="255" man="1"/>
    <brk id="7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showZeros="0" zoomScale="95" zoomScaleNormal="95" zoomScalePageLayoutView="0" workbookViewId="0" topLeftCell="A1">
      <selection activeCell="F52" sqref="F52"/>
    </sheetView>
  </sheetViews>
  <sheetFormatPr defaultColWidth="9.00390625" defaultRowHeight="12.75" customHeight="1"/>
  <cols>
    <col min="1" max="1" width="6.75390625" style="10" customWidth="1"/>
    <col min="2" max="2" width="51.00390625" style="10" customWidth="1"/>
    <col min="3" max="6" width="14.875" style="11" customWidth="1"/>
    <col min="7" max="7" width="8.625" style="11" customWidth="1"/>
    <col min="8" max="8" width="50.875" style="10" customWidth="1"/>
    <col min="9" max="16384" width="9.125" style="10" customWidth="1"/>
  </cols>
  <sheetData>
    <row r="1" spans="1:9" ht="12.75" customHeight="1">
      <c r="A1" s="926" t="s">
        <v>463</v>
      </c>
      <c r="B1" s="925"/>
      <c r="C1" s="925"/>
      <c r="D1" s="925"/>
      <c r="E1" s="925"/>
      <c r="F1" s="925"/>
      <c r="G1" s="925"/>
      <c r="H1" s="925"/>
      <c r="I1" s="97"/>
    </row>
    <row r="2" spans="1:9" ht="12.75" customHeight="1">
      <c r="A2" s="924" t="s">
        <v>131</v>
      </c>
      <c r="B2" s="925"/>
      <c r="C2" s="925"/>
      <c r="D2" s="925"/>
      <c r="E2" s="925"/>
      <c r="F2" s="925"/>
      <c r="G2" s="925"/>
      <c r="H2" s="925"/>
      <c r="I2" s="70"/>
    </row>
    <row r="3" spans="3:8" ht="12" customHeight="1">
      <c r="C3" s="79"/>
      <c r="D3" s="79"/>
      <c r="E3" s="79"/>
      <c r="F3" s="79"/>
      <c r="G3" s="79"/>
      <c r="H3" s="94" t="s">
        <v>288</v>
      </c>
    </row>
    <row r="4" spans="1:8" ht="12.75" customHeight="1">
      <c r="A4" s="54"/>
      <c r="B4" s="55"/>
      <c r="C4" s="888" t="s">
        <v>91</v>
      </c>
      <c r="D4" s="888" t="s">
        <v>156</v>
      </c>
      <c r="E4" s="888" t="s">
        <v>534</v>
      </c>
      <c r="F4" s="874" t="s">
        <v>307</v>
      </c>
      <c r="G4" s="888" t="s">
        <v>308</v>
      </c>
      <c r="H4" s="108" t="s">
        <v>241</v>
      </c>
    </row>
    <row r="5" spans="1:8" ht="12.75">
      <c r="A5" s="56" t="s">
        <v>440</v>
      </c>
      <c r="B5" s="107" t="s">
        <v>240</v>
      </c>
      <c r="C5" s="882"/>
      <c r="D5" s="873"/>
      <c r="E5" s="873"/>
      <c r="F5" s="873"/>
      <c r="G5" s="873"/>
      <c r="H5" s="57" t="s">
        <v>242</v>
      </c>
    </row>
    <row r="6" spans="1:8" ht="13.5" thickBot="1">
      <c r="A6" s="58"/>
      <c r="B6" s="59"/>
      <c r="C6" s="878"/>
      <c r="D6" s="878"/>
      <c r="E6" s="878"/>
      <c r="F6" s="875"/>
      <c r="G6" s="875"/>
      <c r="H6" s="60"/>
    </row>
    <row r="7" spans="1:8" ht="15" customHeight="1">
      <c r="A7" s="257" t="s">
        <v>263</v>
      </c>
      <c r="B7" s="258" t="s">
        <v>264</v>
      </c>
      <c r="C7" s="259" t="s">
        <v>265</v>
      </c>
      <c r="D7" s="259" t="s">
        <v>266</v>
      </c>
      <c r="E7" s="259" t="s">
        <v>267</v>
      </c>
      <c r="F7" s="259" t="s">
        <v>67</v>
      </c>
      <c r="G7" s="259" t="s">
        <v>572</v>
      </c>
      <c r="H7" s="259" t="s">
        <v>573</v>
      </c>
    </row>
    <row r="8" spans="1:8" ht="12.75" customHeight="1">
      <c r="A8" s="124"/>
      <c r="B8" s="102" t="s">
        <v>416</v>
      </c>
      <c r="C8" s="1"/>
      <c r="D8" s="1"/>
      <c r="E8" s="1"/>
      <c r="F8" s="1"/>
      <c r="G8" s="1"/>
      <c r="H8" s="39"/>
    </row>
    <row r="9" spans="1:8" ht="12.75" customHeight="1" thickBot="1">
      <c r="A9" s="47">
        <v>3911</v>
      </c>
      <c r="B9" s="39" t="s">
        <v>298</v>
      </c>
      <c r="C9" s="191">
        <v>14000</v>
      </c>
      <c r="D9" s="191">
        <v>14000</v>
      </c>
      <c r="E9" s="191">
        <v>14000</v>
      </c>
      <c r="F9" s="191">
        <v>271</v>
      </c>
      <c r="G9" s="225">
        <f>SUM(F9/E9)</f>
        <v>0.019357142857142857</v>
      </c>
      <c r="H9" s="40">
        <v>600</v>
      </c>
    </row>
    <row r="10" spans="1:8" ht="12.75" customHeight="1" thickBot="1">
      <c r="A10" s="69">
        <v>3910</v>
      </c>
      <c r="B10" s="41" t="s">
        <v>284</v>
      </c>
      <c r="C10" s="7">
        <f>SUM(C9:C9)</f>
        <v>14000</v>
      </c>
      <c r="D10" s="7">
        <f>SUM(D9:D9)</f>
        <v>14000</v>
      </c>
      <c r="E10" s="7">
        <f>SUM(E9:E9)</f>
        <v>14000</v>
      </c>
      <c r="F10" s="7">
        <f>SUM(F9:F9)</f>
        <v>271</v>
      </c>
      <c r="G10" s="401">
        <f aca="true" t="shared" si="0" ref="G10:G52">SUM(F10/E10)</f>
        <v>0.019357142857142857</v>
      </c>
      <c r="H10" s="40"/>
    </row>
    <row r="11" spans="1:8" s="14" customFormat="1" ht="12.75" customHeight="1">
      <c r="A11" s="12"/>
      <c r="B11" s="43" t="s">
        <v>415</v>
      </c>
      <c r="C11" s="26"/>
      <c r="D11" s="26"/>
      <c r="E11" s="26"/>
      <c r="F11" s="26"/>
      <c r="G11" s="71"/>
      <c r="H11" s="43"/>
    </row>
    <row r="12" spans="1:8" s="14" customFormat="1" ht="12.75" customHeight="1">
      <c r="A12" s="47">
        <v>3921</v>
      </c>
      <c r="B12" s="39" t="s">
        <v>296</v>
      </c>
      <c r="C12" s="27">
        <v>6000</v>
      </c>
      <c r="D12" s="27">
        <v>6000</v>
      </c>
      <c r="E12" s="27">
        <v>6000</v>
      </c>
      <c r="F12" s="27">
        <v>6000</v>
      </c>
      <c r="G12" s="71">
        <f t="shared" si="0"/>
        <v>1</v>
      </c>
      <c r="H12" s="47" t="s">
        <v>290</v>
      </c>
    </row>
    <row r="13" spans="1:8" s="14" customFormat="1" ht="12.75" customHeight="1">
      <c r="A13" s="47">
        <v>3922</v>
      </c>
      <c r="B13" s="39" t="s">
        <v>297</v>
      </c>
      <c r="C13" s="27">
        <v>5000</v>
      </c>
      <c r="D13" s="27">
        <v>5000</v>
      </c>
      <c r="E13" s="27">
        <v>5000</v>
      </c>
      <c r="F13" s="27">
        <v>5000</v>
      </c>
      <c r="G13" s="71">
        <f t="shared" si="0"/>
        <v>1</v>
      </c>
      <c r="H13" s="47" t="s">
        <v>290</v>
      </c>
    </row>
    <row r="14" spans="1:8" s="14" customFormat="1" ht="12.75" customHeight="1">
      <c r="A14" s="47">
        <v>3925</v>
      </c>
      <c r="B14" s="39" t="s">
        <v>38</v>
      </c>
      <c r="C14" s="27">
        <v>300300</v>
      </c>
      <c r="D14" s="27">
        <v>300300</v>
      </c>
      <c r="E14" s="27">
        <v>300300</v>
      </c>
      <c r="F14" s="27">
        <v>224910</v>
      </c>
      <c r="G14" s="71">
        <f t="shared" si="0"/>
        <v>0.7489510489510489</v>
      </c>
      <c r="H14" s="99"/>
    </row>
    <row r="15" spans="1:8" s="14" customFormat="1" ht="12.75" customHeight="1">
      <c r="A15" s="47">
        <v>3927</v>
      </c>
      <c r="B15" s="39" t="s">
        <v>32</v>
      </c>
      <c r="C15" s="27">
        <v>10000</v>
      </c>
      <c r="D15" s="27">
        <v>10000</v>
      </c>
      <c r="E15" s="27">
        <v>10000</v>
      </c>
      <c r="F15" s="27">
        <v>10000</v>
      </c>
      <c r="G15" s="71">
        <f t="shared" si="0"/>
        <v>1</v>
      </c>
      <c r="H15" s="99"/>
    </row>
    <row r="16" spans="1:8" s="14" customFormat="1" ht="12.75" customHeight="1">
      <c r="A16" s="47">
        <v>3928</v>
      </c>
      <c r="B16" s="39" t="s">
        <v>250</v>
      </c>
      <c r="C16" s="27">
        <v>180000</v>
      </c>
      <c r="D16" s="27">
        <v>264552</v>
      </c>
      <c r="E16" s="27">
        <v>264552</v>
      </c>
      <c r="F16" s="27">
        <v>61513</v>
      </c>
      <c r="G16" s="71">
        <f t="shared" si="0"/>
        <v>0.23251761468444768</v>
      </c>
      <c r="H16" s="99" t="s">
        <v>408</v>
      </c>
    </row>
    <row r="17" spans="1:8" s="14" customFormat="1" ht="12.75" customHeight="1">
      <c r="A17" s="47"/>
      <c r="B17" s="248" t="s">
        <v>128</v>
      </c>
      <c r="C17" s="74">
        <v>30000</v>
      </c>
      <c r="D17" s="74">
        <v>30000</v>
      </c>
      <c r="E17" s="74">
        <v>30000</v>
      </c>
      <c r="F17" s="74"/>
      <c r="G17" s="71">
        <f t="shared" si="0"/>
        <v>0</v>
      </c>
      <c r="H17" s="99"/>
    </row>
    <row r="18" spans="1:8" s="14" customFormat="1" ht="12.75" customHeight="1" thickBot="1">
      <c r="A18" s="47">
        <v>3929</v>
      </c>
      <c r="B18" s="62" t="s">
        <v>449</v>
      </c>
      <c r="C18" s="75">
        <v>10000</v>
      </c>
      <c r="D18" s="75">
        <v>18000</v>
      </c>
      <c r="E18" s="75">
        <v>18000</v>
      </c>
      <c r="F18" s="75">
        <v>5881</v>
      </c>
      <c r="G18" s="225">
        <f t="shared" si="0"/>
        <v>0.32672222222222225</v>
      </c>
      <c r="H18" s="364" t="s">
        <v>408</v>
      </c>
    </row>
    <row r="19" spans="1:8" s="14" customFormat="1" ht="12.75" customHeight="1" thickBot="1">
      <c r="A19" s="69">
        <v>3920</v>
      </c>
      <c r="B19" s="41" t="s">
        <v>284</v>
      </c>
      <c r="C19" s="7">
        <f>SUM(C12:C16)+C18</f>
        <v>511300</v>
      </c>
      <c r="D19" s="7">
        <f>SUM(D12:D16)+D18</f>
        <v>603852</v>
      </c>
      <c r="E19" s="7">
        <f>SUM(E12:E16)+E18</f>
        <v>603852</v>
      </c>
      <c r="F19" s="7">
        <f>SUM(F12:F16)+F18</f>
        <v>313304</v>
      </c>
      <c r="G19" s="401">
        <f t="shared" si="0"/>
        <v>0.5188423653478005</v>
      </c>
      <c r="H19" s="103"/>
    </row>
    <row r="20" spans="1:8" s="14" customFormat="1" ht="12.75" customHeight="1">
      <c r="A20" s="12"/>
      <c r="B20" s="43" t="s">
        <v>203</v>
      </c>
      <c r="C20" s="91"/>
      <c r="D20" s="91"/>
      <c r="E20" s="91"/>
      <c r="F20" s="26"/>
      <c r="G20" s="71"/>
      <c r="H20" s="43"/>
    </row>
    <row r="21" spans="1:8" s="14" customFormat="1" ht="12.75" customHeight="1">
      <c r="A21" s="77">
        <v>3931</v>
      </c>
      <c r="B21" s="104" t="s">
        <v>255</v>
      </c>
      <c r="C21" s="75">
        <v>5000</v>
      </c>
      <c r="D21" s="75">
        <v>5000</v>
      </c>
      <c r="E21" s="75">
        <v>5000</v>
      </c>
      <c r="F21" s="75">
        <v>3375</v>
      </c>
      <c r="G21" s="71">
        <f t="shared" si="0"/>
        <v>0.675</v>
      </c>
      <c r="H21" s="104"/>
    </row>
    <row r="22" spans="1:8" s="14" customFormat="1" ht="12.75" customHeight="1" thickBot="1">
      <c r="A22" s="77">
        <v>3932</v>
      </c>
      <c r="B22" s="104" t="s">
        <v>299</v>
      </c>
      <c r="C22" s="92">
        <v>11000</v>
      </c>
      <c r="D22" s="92">
        <v>11000</v>
      </c>
      <c r="E22" s="92">
        <v>11000</v>
      </c>
      <c r="F22" s="92">
        <v>11000</v>
      </c>
      <c r="G22" s="225">
        <f t="shared" si="0"/>
        <v>1</v>
      </c>
      <c r="H22" s="206"/>
    </row>
    <row r="23" spans="1:8" s="14" customFormat="1" ht="12.75" customHeight="1" thickBot="1">
      <c r="A23" s="69">
        <v>3930</v>
      </c>
      <c r="B23" s="41" t="s">
        <v>284</v>
      </c>
      <c r="C23" s="7">
        <f>SUM(C21:C22)</f>
        <v>16000</v>
      </c>
      <c r="D23" s="7">
        <f>SUM(D21:D22)</f>
        <v>16000</v>
      </c>
      <c r="E23" s="7">
        <f>SUM(E21:E22)</f>
        <v>16000</v>
      </c>
      <c r="F23" s="7">
        <f>SUM(F21:F22)</f>
        <v>14375</v>
      </c>
      <c r="G23" s="401">
        <f t="shared" si="0"/>
        <v>0.8984375</v>
      </c>
      <c r="H23" s="105"/>
    </row>
    <row r="24" spans="1:8" ht="12.75" customHeight="1">
      <c r="A24" s="12"/>
      <c r="B24" s="43" t="s">
        <v>88</v>
      </c>
      <c r="C24" s="1"/>
      <c r="D24" s="1"/>
      <c r="E24" s="1"/>
      <c r="F24" s="1"/>
      <c r="G24" s="71"/>
      <c r="H24" s="106"/>
    </row>
    <row r="25" spans="1:8" ht="12.75" customHeight="1">
      <c r="A25" s="47">
        <v>3941</v>
      </c>
      <c r="B25" s="39" t="s">
        <v>562</v>
      </c>
      <c r="C25" s="27">
        <v>268800</v>
      </c>
      <c r="D25" s="27">
        <v>268800</v>
      </c>
      <c r="E25" s="27">
        <v>268800</v>
      </c>
      <c r="F25" s="27">
        <v>200760</v>
      </c>
      <c r="G25" s="71">
        <f t="shared" si="0"/>
        <v>0.746875</v>
      </c>
      <c r="H25" s="104"/>
    </row>
    <row r="26" spans="1:8" ht="12.75" customHeight="1" thickBot="1">
      <c r="A26" s="47">
        <v>3942</v>
      </c>
      <c r="B26" s="39" t="s">
        <v>544</v>
      </c>
      <c r="C26" s="27"/>
      <c r="D26" s="27">
        <v>15000</v>
      </c>
      <c r="E26" s="27">
        <v>15000</v>
      </c>
      <c r="F26" s="27"/>
      <c r="G26" s="225">
        <f t="shared" si="0"/>
        <v>0</v>
      </c>
      <c r="H26" s="104"/>
    </row>
    <row r="27" spans="1:8" s="14" customFormat="1" ht="12.75" customHeight="1" thickBot="1">
      <c r="A27" s="69">
        <v>3940</v>
      </c>
      <c r="B27" s="41" t="s">
        <v>282</v>
      </c>
      <c r="C27" s="7">
        <f>SUM(C25:C25)</f>
        <v>268800</v>
      </c>
      <c r="D27" s="7">
        <f>SUM(D25:D26)</f>
        <v>283800</v>
      </c>
      <c r="E27" s="7">
        <f>SUM(E25:E26)</f>
        <v>283800</v>
      </c>
      <c r="F27" s="7">
        <f>SUM(F25:F26)</f>
        <v>200760</v>
      </c>
      <c r="G27" s="405">
        <f t="shared" si="0"/>
        <v>0.7073995771670191</v>
      </c>
      <c r="H27" s="41"/>
    </row>
    <row r="28" spans="1:8" s="14" customFormat="1" ht="12.75" customHeight="1">
      <c r="A28" s="262"/>
      <c r="B28" s="263" t="s">
        <v>87</v>
      </c>
      <c r="C28" s="264"/>
      <c r="D28" s="264"/>
      <c r="E28" s="264"/>
      <c r="F28" s="264"/>
      <c r="G28" s="71"/>
      <c r="H28" s="249"/>
    </row>
    <row r="29" spans="1:8" s="14" customFormat="1" ht="12.75" customHeight="1">
      <c r="A29" s="73">
        <v>3961</v>
      </c>
      <c r="B29" s="100" t="s">
        <v>252</v>
      </c>
      <c r="C29" s="110">
        <v>114400</v>
      </c>
      <c r="D29" s="110">
        <v>114400</v>
      </c>
      <c r="E29" s="110">
        <v>114400</v>
      </c>
      <c r="F29" s="110">
        <v>77792</v>
      </c>
      <c r="G29" s="71">
        <f t="shared" si="0"/>
        <v>0.68</v>
      </c>
      <c r="H29" s="104"/>
    </row>
    <row r="30" spans="1:8" s="14" customFormat="1" ht="12.75" customHeight="1">
      <c r="A30" s="73">
        <v>3962</v>
      </c>
      <c r="B30" s="393" t="s">
        <v>553</v>
      </c>
      <c r="C30" s="110"/>
      <c r="D30" s="110">
        <v>50000</v>
      </c>
      <c r="E30" s="110">
        <v>50000</v>
      </c>
      <c r="F30" s="110">
        <v>50000</v>
      </c>
      <c r="G30" s="71">
        <f t="shared" si="0"/>
        <v>1</v>
      </c>
      <c r="H30" s="104"/>
    </row>
    <row r="31" spans="1:8" s="14" customFormat="1" ht="12.75" customHeight="1" thickBot="1">
      <c r="A31" s="73">
        <v>3972</v>
      </c>
      <c r="B31" s="270" t="s">
        <v>204</v>
      </c>
      <c r="C31" s="110">
        <v>18500</v>
      </c>
      <c r="D31" s="110">
        <v>18500</v>
      </c>
      <c r="E31" s="110">
        <v>18500</v>
      </c>
      <c r="F31" s="110">
        <v>17050</v>
      </c>
      <c r="G31" s="225">
        <f t="shared" si="0"/>
        <v>0.9216216216216216</v>
      </c>
      <c r="H31" s="47" t="s">
        <v>290</v>
      </c>
    </row>
    <row r="32" spans="1:8" s="14" customFormat="1" ht="12.75" customHeight="1" thickBot="1">
      <c r="A32" s="265">
        <v>3970</v>
      </c>
      <c r="B32" s="266" t="s">
        <v>249</v>
      </c>
      <c r="C32" s="267">
        <f>SUM(C29:C31)</f>
        <v>132900</v>
      </c>
      <c r="D32" s="267">
        <f>SUM(D29:D31)</f>
        <v>182900</v>
      </c>
      <c r="E32" s="267">
        <f>SUM(E29:E31)</f>
        <v>182900</v>
      </c>
      <c r="F32" s="267">
        <f>SUM(F29:F31)</f>
        <v>144842</v>
      </c>
      <c r="G32" s="401">
        <f t="shared" si="0"/>
        <v>0.7919190814652816</v>
      </c>
      <c r="H32" s="41"/>
    </row>
    <row r="33" spans="1:8" s="14" customFormat="1" ht="12.75" customHeight="1">
      <c r="A33" s="268"/>
      <c r="B33" s="271" t="s">
        <v>414</v>
      </c>
      <c r="C33" s="269"/>
      <c r="D33" s="269"/>
      <c r="E33" s="269"/>
      <c r="F33" s="264"/>
      <c r="G33" s="71"/>
      <c r="H33" s="38"/>
    </row>
    <row r="34" spans="1:8" s="14" customFormat="1" ht="12.75" customHeight="1">
      <c r="A34" s="73">
        <v>3989</v>
      </c>
      <c r="B34" s="100" t="s">
        <v>558</v>
      </c>
      <c r="C34" s="110">
        <v>6000</v>
      </c>
      <c r="D34" s="110"/>
      <c r="E34" s="110"/>
      <c r="F34" s="110"/>
      <c r="G34" s="71"/>
      <c r="H34" s="104"/>
    </row>
    <row r="35" spans="1:8" s="14" customFormat="1" ht="12.75" customHeight="1">
      <c r="A35" s="77">
        <v>3990</v>
      </c>
      <c r="B35" s="104" t="s">
        <v>478</v>
      </c>
      <c r="C35" s="75">
        <v>1052</v>
      </c>
      <c r="D35" s="75">
        <v>1392</v>
      </c>
      <c r="E35" s="75">
        <v>1392</v>
      </c>
      <c r="F35" s="75">
        <v>1042</v>
      </c>
      <c r="G35" s="71">
        <f t="shared" si="0"/>
        <v>0.7485632183908046</v>
      </c>
      <c r="H35" s="104"/>
    </row>
    <row r="36" spans="1:8" s="14" customFormat="1" ht="12.75" customHeight="1">
      <c r="A36" s="77">
        <v>3991</v>
      </c>
      <c r="B36" s="104" t="s">
        <v>545</v>
      </c>
      <c r="C36" s="75">
        <v>4212</v>
      </c>
      <c r="D36" s="75">
        <v>7012</v>
      </c>
      <c r="E36" s="75">
        <v>7012</v>
      </c>
      <c r="F36" s="75">
        <v>5608</v>
      </c>
      <c r="G36" s="71">
        <f t="shared" si="0"/>
        <v>0.7997718197375927</v>
      </c>
      <c r="H36" s="104"/>
    </row>
    <row r="37" spans="1:8" s="14" customFormat="1" ht="12.75" customHeight="1">
      <c r="A37" s="77">
        <v>3992</v>
      </c>
      <c r="B37" s="104" t="s">
        <v>479</v>
      </c>
      <c r="C37" s="75">
        <v>1272</v>
      </c>
      <c r="D37" s="75">
        <v>1972</v>
      </c>
      <c r="E37" s="75">
        <v>1972</v>
      </c>
      <c r="F37" s="75">
        <v>1548</v>
      </c>
      <c r="G37" s="71">
        <f t="shared" si="0"/>
        <v>0.7849898580121704</v>
      </c>
      <c r="H37" s="104"/>
    </row>
    <row r="38" spans="1:8" s="14" customFormat="1" ht="12.75" customHeight="1">
      <c r="A38" s="77">
        <v>3993</v>
      </c>
      <c r="B38" s="104" t="s">
        <v>480</v>
      </c>
      <c r="C38" s="75">
        <v>1142</v>
      </c>
      <c r="D38" s="75">
        <v>1622</v>
      </c>
      <c r="E38" s="75">
        <v>1622</v>
      </c>
      <c r="F38" s="75">
        <v>1242</v>
      </c>
      <c r="G38" s="71">
        <f t="shared" si="0"/>
        <v>0.7657213316892725</v>
      </c>
      <c r="H38" s="104"/>
    </row>
    <row r="39" spans="1:8" s="14" customFormat="1" ht="12.75" customHeight="1">
      <c r="A39" s="77">
        <v>3994</v>
      </c>
      <c r="B39" s="104" t="s">
        <v>168</v>
      </c>
      <c r="C39" s="75">
        <v>952</v>
      </c>
      <c r="D39" s="75">
        <v>1192</v>
      </c>
      <c r="E39" s="75">
        <v>1192</v>
      </c>
      <c r="F39" s="75">
        <v>875</v>
      </c>
      <c r="G39" s="71">
        <f t="shared" si="0"/>
        <v>0.7340604026845637</v>
      </c>
      <c r="H39" s="104"/>
    </row>
    <row r="40" spans="1:8" s="14" customFormat="1" ht="12.75" customHeight="1">
      <c r="A40" s="77">
        <v>3995</v>
      </c>
      <c r="B40" s="104" t="s">
        <v>169</v>
      </c>
      <c r="C40" s="75">
        <v>992</v>
      </c>
      <c r="D40" s="75">
        <v>1192</v>
      </c>
      <c r="E40" s="75">
        <v>1192</v>
      </c>
      <c r="F40" s="75">
        <v>875</v>
      </c>
      <c r="G40" s="71">
        <f t="shared" si="0"/>
        <v>0.7340604026845637</v>
      </c>
      <c r="H40" s="104"/>
    </row>
    <row r="41" spans="1:8" s="14" customFormat="1" ht="12.75" customHeight="1">
      <c r="A41" s="77">
        <v>3996</v>
      </c>
      <c r="B41" s="104" t="s">
        <v>170</v>
      </c>
      <c r="C41" s="75">
        <v>992</v>
      </c>
      <c r="D41" s="75">
        <v>1302</v>
      </c>
      <c r="E41" s="75">
        <v>1302</v>
      </c>
      <c r="F41" s="75">
        <v>972</v>
      </c>
      <c r="G41" s="71">
        <f t="shared" si="0"/>
        <v>0.7465437788018433</v>
      </c>
      <c r="H41" s="104"/>
    </row>
    <row r="42" spans="1:8" s="14" customFormat="1" ht="12.75" customHeight="1">
      <c r="A42" s="77">
        <v>3997</v>
      </c>
      <c r="B42" s="104" t="s">
        <v>171</v>
      </c>
      <c r="C42" s="75">
        <v>942</v>
      </c>
      <c r="D42" s="75">
        <v>1152</v>
      </c>
      <c r="E42" s="75">
        <v>1152</v>
      </c>
      <c r="F42" s="75">
        <v>838</v>
      </c>
      <c r="G42" s="71">
        <f t="shared" si="0"/>
        <v>0.7274305555555556</v>
      </c>
      <c r="H42" s="104"/>
    </row>
    <row r="43" spans="1:8" s="14" customFormat="1" ht="12.75" customHeight="1">
      <c r="A43" s="77">
        <v>3998</v>
      </c>
      <c r="B43" s="104" t="s">
        <v>172</v>
      </c>
      <c r="C43" s="75">
        <v>932</v>
      </c>
      <c r="D43" s="75">
        <v>1252</v>
      </c>
      <c r="E43" s="75">
        <v>1252</v>
      </c>
      <c r="F43" s="75">
        <v>942</v>
      </c>
      <c r="G43" s="71">
        <f t="shared" si="0"/>
        <v>0.7523961661341853</v>
      </c>
      <c r="H43" s="104"/>
    </row>
    <row r="44" spans="1:8" s="14" customFormat="1" ht="12.75" customHeight="1" thickBot="1">
      <c r="A44" s="121">
        <v>3999</v>
      </c>
      <c r="B44" s="104" t="s">
        <v>173</v>
      </c>
      <c r="C44" s="92">
        <v>1032</v>
      </c>
      <c r="D44" s="92">
        <v>1432</v>
      </c>
      <c r="E44" s="92">
        <v>1432</v>
      </c>
      <c r="F44" s="92">
        <v>1088</v>
      </c>
      <c r="G44" s="225">
        <f t="shared" si="0"/>
        <v>0.7597765363128491</v>
      </c>
      <c r="H44" s="104"/>
    </row>
    <row r="45" spans="1:8" s="14" customFormat="1" ht="12.75" customHeight="1" thickBot="1">
      <c r="A45" s="69"/>
      <c r="B45" s="41" t="s">
        <v>249</v>
      </c>
      <c r="C45" s="7">
        <f>SUM(C34:C44)</f>
        <v>19520</v>
      </c>
      <c r="D45" s="7">
        <f>SUM(D34:D44)</f>
        <v>19520</v>
      </c>
      <c r="E45" s="7">
        <f>SUM(E34:E44)</f>
        <v>19520</v>
      </c>
      <c r="F45" s="7">
        <f>SUM(F34:F44)</f>
        <v>15030</v>
      </c>
      <c r="G45" s="401">
        <f t="shared" si="0"/>
        <v>0.7699795081967213</v>
      </c>
      <c r="H45" s="41"/>
    </row>
    <row r="46" spans="1:8" s="14" customFormat="1" ht="12.75" customHeight="1" thickBot="1">
      <c r="A46" s="69">
        <v>3900</v>
      </c>
      <c r="B46" s="41" t="s">
        <v>243</v>
      </c>
      <c r="C46" s="7">
        <f>C27+C19+C10+C23+C32+C45</f>
        <v>962520</v>
      </c>
      <c r="D46" s="7">
        <f>D27+D19+D10+D23+D32+D45</f>
        <v>1120072</v>
      </c>
      <c r="E46" s="7">
        <f>E27+E19+E10+E23+E32+E45</f>
        <v>1120072</v>
      </c>
      <c r="F46" s="7">
        <f>F27+F19+F10+F23+F32+F45</f>
        <v>688582</v>
      </c>
      <c r="G46" s="401">
        <f t="shared" si="0"/>
        <v>0.6147658364819405</v>
      </c>
      <c r="H46" s="41"/>
    </row>
    <row r="47" spans="1:8" s="14" customFormat="1" ht="12.75" customHeight="1">
      <c r="A47" s="52"/>
      <c r="B47" s="100" t="s">
        <v>278</v>
      </c>
      <c r="C47" s="75"/>
      <c r="D47" s="75"/>
      <c r="E47" s="75"/>
      <c r="F47" s="75"/>
      <c r="G47" s="71"/>
      <c r="H47" s="43"/>
    </row>
    <row r="48" spans="1:8" s="14" customFormat="1" ht="12.75" customHeight="1">
      <c r="A48" s="52"/>
      <c r="B48" s="27" t="s">
        <v>181</v>
      </c>
      <c r="C48" s="75"/>
      <c r="D48" s="75"/>
      <c r="E48" s="75"/>
      <c r="F48" s="75"/>
      <c r="G48" s="71"/>
      <c r="H48" s="43"/>
    </row>
    <row r="49" spans="1:8" s="14" customFormat="1" ht="12.75" customHeight="1">
      <c r="A49" s="52"/>
      <c r="B49" s="100" t="s">
        <v>461</v>
      </c>
      <c r="C49" s="75"/>
      <c r="D49" s="75"/>
      <c r="E49" s="75"/>
      <c r="F49" s="75"/>
      <c r="G49" s="71"/>
      <c r="H49" s="43"/>
    </row>
    <row r="50" spans="1:8" s="14" customFormat="1" ht="12.75" customHeight="1">
      <c r="A50" s="51"/>
      <c r="B50" s="27" t="s">
        <v>456</v>
      </c>
      <c r="C50" s="27">
        <f>SUM(C10+C19+C23+C27+C32+C45)-C51</f>
        <v>758520</v>
      </c>
      <c r="D50" s="27">
        <f>SUM(D10+D19+D23+D27+D32+D45)-D51</f>
        <v>808520</v>
      </c>
      <c r="E50" s="27">
        <f>SUM(E10+E19+E23+E27+E32+E45)-E51</f>
        <v>808520</v>
      </c>
      <c r="F50" s="27">
        <f>SUM(F10+F19+F23+F27+F32+F45)-F51</f>
        <v>620917</v>
      </c>
      <c r="G50" s="71">
        <f t="shared" si="0"/>
        <v>0.7679673972196112</v>
      </c>
      <c r="H50" s="43"/>
    </row>
    <row r="51" spans="1:8" s="14" customFormat="1" ht="12.75" customHeight="1">
      <c r="A51" s="51"/>
      <c r="B51" s="110" t="s">
        <v>433</v>
      </c>
      <c r="C51" s="27">
        <f>SUM(C9+C18+C16)</f>
        <v>204000</v>
      </c>
      <c r="D51" s="27">
        <f>SUM(D9+D18+D16+D26)</f>
        <v>311552</v>
      </c>
      <c r="E51" s="27">
        <f>SUM(E9+E18+E16+E26)</f>
        <v>311552</v>
      </c>
      <c r="F51" s="27">
        <f>SUM(F9+F18+F16+F26)</f>
        <v>67665</v>
      </c>
      <c r="G51" s="785">
        <f t="shared" si="0"/>
        <v>0.21718685805258833</v>
      </c>
      <c r="H51" s="50"/>
    </row>
    <row r="52" spans="1:8" s="14" customFormat="1" ht="12.75" customHeight="1">
      <c r="A52" s="285"/>
      <c r="B52" s="286" t="s">
        <v>99</v>
      </c>
      <c r="C52" s="83">
        <f>SUM(C48:C51)</f>
        <v>962520</v>
      </c>
      <c r="D52" s="83">
        <f>SUM(D48:D51)</f>
        <v>1120072</v>
      </c>
      <c r="E52" s="83">
        <f>SUM(E48:E51)</f>
        <v>1120072</v>
      </c>
      <c r="F52" s="83">
        <f>SUM(F48:F51)</f>
        <v>688582</v>
      </c>
      <c r="G52" s="400">
        <f t="shared" si="0"/>
        <v>0.6147658364819405</v>
      </c>
      <c r="H52" s="50"/>
    </row>
    <row r="53" spans="1:8" ht="12.75" customHeight="1">
      <c r="A53" s="45"/>
      <c r="B53" s="46"/>
      <c r="C53" s="19"/>
      <c r="D53" s="19"/>
      <c r="E53" s="19"/>
      <c r="F53" s="19"/>
      <c r="G53" s="19"/>
      <c r="H53" s="46"/>
    </row>
    <row r="54" ht="12.75" customHeight="1">
      <c r="A54" s="61"/>
    </row>
  </sheetData>
  <sheetProtection/>
  <mergeCells count="7">
    <mergeCell ref="G4:G6"/>
    <mergeCell ref="A2:H2"/>
    <mergeCell ref="A1:H1"/>
    <mergeCell ref="C4:C6"/>
    <mergeCell ref="D4:D6"/>
    <mergeCell ref="E4:E6"/>
    <mergeCell ref="F4:F6"/>
  </mergeCells>
  <printOptions horizontalCentered="1"/>
  <pageMargins left="0" right="0" top="0.3937007874015748" bottom="0.1968503937007874" header="0.5905511811023623" footer="0"/>
  <pageSetup firstPageNumber="42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showZeros="0" zoomScalePageLayoutView="0" workbookViewId="0" topLeftCell="A61">
      <selection activeCell="F85" sqref="F85"/>
    </sheetView>
  </sheetViews>
  <sheetFormatPr defaultColWidth="9.00390625" defaultRowHeight="12.75" customHeight="1"/>
  <cols>
    <col min="1" max="1" width="5.75390625" style="45" customWidth="1"/>
    <col min="2" max="2" width="66.125" style="46" customWidth="1"/>
    <col min="3" max="6" width="12.125" style="53" customWidth="1"/>
    <col min="7" max="7" width="9.75390625" style="53" customWidth="1"/>
    <col min="8" max="8" width="57.625" style="46" customWidth="1"/>
    <col min="9" max="16384" width="9.125" style="46" customWidth="1"/>
  </cols>
  <sheetData>
    <row r="1" spans="1:8" s="17" customFormat="1" ht="12.75" customHeight="1">
      <c r="A1" s="929" t="s">
        <v>244</v>
      </c>
      <c r="B1" s="925"/>
      <c r="C1" s="925"/>
      <c r="D1" s="925"/>
      <c r="E1" s="925"/>
      <c r="F1" s="925"/>
      <c r="G1" s="925"/>
      <c r="H1" s="925"/>
    </row>
    <row r="2" spans="1:8" s="17" customFormat="1" ht="12.75" customHeight="1">
      <c r="A2" s="924" t="s">
        <v>132</v>
      </c>
      <c r="B2" s="925"/>
      <c r="C2" s="925"/>
      <c r="D2" s="925"/>
      <c r="E2" s="925"/>
      <c r="F2" s="925"/>
      <c r="G2" s="925"/>
      <c r="H2" s="925"/>
    </row>
    <row r="3" spans="1:8" s="17" customFormat="1" ht="12.75" customHeight="1">
      <c r="A3" s="70"/>
      <c r="B3" s="70"/>
      <c r="C3" s="927"/>
      <c r="D3" s="927"/>
      <c r="E3" s="927"/>
      <c r="F3" s="927"/>
      <c r="G3" s="927"/>
      <c r="H3" s="928"/>
    </row>
    <row r="4" spans="1:8" ht="10.5" customHeight="1">
      <c r="A4" s="501"/>
      <c r="B4" s="498"/>
      <c r="C4" s="693"/>
      <c r="D4" s="693"/>
      <c r="E4" s="693"/>
      <c r="F4" s="693"/>
      <c r="G4" s="693"/>
      <c r="H4" s="694" t="s">
        <v>288</v>
      </c>
    </row>
    <row r="5" spans="1:8" ht="12.75" customHeight="1">
      <c r="A5" s="677"/>
      <c r="B5" s="695"/>
      <c r="C5" s="874" t="s">
        <v>91</v>
      </c>
      <c r="D5" s="874" t="s">
        <v>156</v>
      </c>
      <c r="E5" s="874" t="s">
        <v>534</v>
      </c>
      <c r="F5" s="874" t="s">
        <v>307</v>
      </c>
      <c r="G5" s="874" t="s">
        <v>304</v>
      </c>
      <c r="H5" s="696"/>
    </row>
    <row r="6" spans="1:8" ht="12" customHeight="1">
      <c r="A6" s="506" t="s">
        <v>440</v>
      </c>
      <c r="B6" s="697" t="s">
        <v>240</v>
      </c>
      <c r="C6" s="901"/>
      <c r="D6" s="906"/>
      <c r="E6" s="906"/>
      <c r="F6" s="873"/>
      <c r="G6" s="930"/>
      <c r="H6" s="579" t="s">
        <v>241</v>
      </c>
    </row>
    <row r="7" spans="1:8" ht="12.75" customHeight="1" thickBot="1">
      <c r="A7" s="698"/>
      <c r="B7" s="699"/>
      <c r="C7" s="907"/>
      <c r="D7" s="907"/>
      <c r="E7" s="907"/>
      <c r="F7" s="875"/>
      <c r="G7" s="931"/>
      <c r="H7" s="533" t="s">
        <v>242</v>
      </c>
    </row>
    <row r="8" spans="1:8" ht="12.75" customHeight="1">
      <c r="A8" s="700" t="s">
        <v>263</v>
      </c>
      <c r="B8" s="511" t="s">
        <v>264</v>
      </c>
      <c r="C8" s="701" t="s">
        <v>265</v>
      </c>
      <c r="D8" s="701" t="s">
        <v>266</v>
      </c>
      <c r="E8" s="701" t="s">
        <v>267</v>
      </c>
      <c r="F8" s="701" t="s">
        <v>67</v>
      </c>
      <c r="G8" s="701" t="s">
        <v>572</v>
      </c>
      <c r="H8" s="701" t="s">
        <v>573</v>
      </c>
    </row>
    <row r="9" spans="1:8" ht="16.5" customHeight="1">
      <c r="A9" s="641"/>
      <c r="B9" s="702" t="s">
        <v>424</v>
      </c>
      <c r="C9" s="584"/>
      <c r="D9" s="584"/>
      <c r="E9" s="584"/>
      <c r="F9" s="584"/>
      <c r="G9" s="584"/>
      <c r="H9" s="703"/>
    </row>
    <row r="10" spans="1:8" ht="12">
      <c r="A10" s="506"/>
      <c r="B10" s="704" t="s">
        <v>410</v>
      </c>
      <c r="C10" s="705"/>
      <c r="D10" s="705"/>
      <c r="E10" s="705"/>
      <c r="F10" s="705"/>
      <c r="G10" s="705"/>
      <c r="H10" s="522"/>
    </row>
    <row r="11" spans="1:8" ht="12">
      <c r="A11" s="706">
        <v>4014</v>
      </c>
      <c r="B11" s="416" t="s">
        <v>570</v>
      </c>
      <c r="C11" s="707">
        <v>30000</v>
      </c>
      <c r="D11" s="707">
        <f>SUM(D12:D13)</f>
        <v>48961</v>
      </c>
      <c r="E11" s="707">
        <f>SUM(E12:E13)</f>
        <v>44220</v>
      </c>
      <c r="F11" s="707">
        <v>6239</v>
      </c>
      <c r="G11" s="418">
        <f>SUM(F11/E11)</f>
        <v>0.14109000452284035</v>
      </c>
      <c r="H11" s="708"/>
    </row>
    <row r="12" spans="1:8" ht="12">
      <c r="A12" s="706"/>
      <c r="B12" s="709" t="s">
        <v>506</v>
      </c>
      <c r="C12" s="707"/>
      <c r="D12" s="710">
        <v>1861</v>
      </c>
      <c r="E12" s="710">
        <v>1861</v>
      </c>
      <c r="F12" s="710">
        <v>6239</v>
      </c>
      <c r="G12" s="418">
        <f aca="true" t="shared" si="0" ref="G12:G56">SUM(F12/E12)</f>
        <v>3.352498656636217</v>
      </c>
      <c r="H12" s="708"/>
    </row>
    <row r="13" spans="1:8" ht="12">
      <c r="A13" s="706"/>
      <c r="B13" s="709" t="s">
        <v>29</v>
      </c>
      <c r="C13" s="707"/>
      <c r="D13" s="710">
        <v>47100</v>
      </c>
      <c r="E13" s="710">
        <v>42359</v>
      </c>
      <c r="F13" s="710"/>
      <c r="G13" s="418">
        <f t="shared" si="0"/>
        <v>0</v>
      </c>
      <c r="H13" s="708"/>
    </row>
    <row r="14" spans="1:8" ht="12">
      <c r="A14" s="706">
        <v>4016</v>
      </c>
      <c r="B14" s="416" t="s">
        <v>404</v>
      </c>
      <c r="C14" s="707"/>
      <c r="D14" s="707">
        <v>14060</v>
      </c>
      <c r="E14" s="707">
        <v>18801</v>
      </c>
      <c r="F14" s="707"/>
      <c r="G14" s="418">
        <f t="shared" si="0"/>
        <v>0</v>
      </c>
      <c r="H14" s="711"/>
    </row>
    <row r="15" spans="1:8" s="42" customFormat="1" ht="12">
      <c r="A15" s="641">
        <v>4010</v>
      </c>
      <c r="B15" s="712" t="s">
        <v>411</v>
      </c>
      <c r="C15" s="713">
        <f>SUM(C11:C13)</f>
        <v>30000</v>
      </c>
      <c r="D15" s="713">
        <f>SUM(D11+D14)</f>
        <v>63021</v>
      </c>
      <c r="E15" s="713">
        <f>SUM(E11+E14)</f>
        <v>63021</v>
      </c>
      <c r="F15" s="713">
        <f>SUM(F11+F14)</f>
        <v>6239</v>
      </c>
      <c r="G15" s="714">
        <f t="shared" si="0"/>
        <v>0.09899874644959616</v>
      </c>
      <c r="H15" s="715"/>
    </row>
    <row r="16" spans="1:8" s="42" customFormat="1" ht="12">
      <c r="A16" s="88"/>
      <c r="B16" s="716" t="s">
        <v>412</v>
      </c>
      <c r="C16" s="417"/>
      <c r="D16" s="417"/>
      <c r="E16" s="417"/>
      <c r="F16" s="417"/>
      <c r="G16" s="418"/>
      <c r="H16" s="517"/>
    </row>
    <row r="17" spans="1:8" s="42" customFormat="1" ht="12">
      <c r="A17" s="706">
        <v>4032</v>
      </c>
      <c r="B17" s="416" t="s">
        <v>127</v>
      </c>
      <c r="C17" s="417">
        <v>4000</v>
      </c>
      <c r="D17" s="417">
        <v>4000</v>
      </c>
      <c r="E17" s="417">
        <v>4000</v>
      </c>
      <c r="F17" s="417"/>
      <c r="G17" s="418">
        <f t="shared" si="0"/>
        <v>0</v>
      </c>
      <c r="H17" s="517"/>
    </row>
    <row r="18" spans="1:8" s="42" customFormat="1" ht="12">
      <c r="A18" s="517">
        <v>4034</v>
      </c>
      <c r="B18" s="419" t="s">
        <v>1</v>
      </c>
      <c r="C18" s="417"/>
      <c r="D18" s="417">
        <v>540</v>
      </c>
      <c r="E18" s="417">
        <v>540</v>
      </c>
      <c r="F18" s="417"/>
      <c r="G18" s="418">
        <f t="shared" si="0"/>
        <v>0</v>
      </c>
      <c r="H18" s="717"/>
    </row>
    <row r="19" spans="1:8" s="42" customFormat="1" ht="12">
      <c r="A19" s="641">
        <v>4030</v>
      </c>
      <c r="B19" s="712" t="s">
        <v>413</v>
      </c>
      <c r="C19" s="536">
        <f>SUM(C17:C17)</f>
        <v>4000</v>
      </c>
      <c r="D19" s="536">
        <f>SUM(D17:D18)</f>
        <v>4540</v>
      </c>
      <c r="E19" s="536">
        <f>SUM(E17:E18)</f>
        <v>4540</v>
      </c>
      <c r="F19" s="536">
        <f>SUM(F17:F18)</f>
        <v>0</v>
      </c>
      <c r="G19" s="748">
        <f t="shared" si="0"/>
        <v>0</v>
      </c>
      <c r="H19" s="718"/>
    </row>
    <row r="20" spans="1:8" s="42" customFormat="1" ht="12.75">
      <c r="A20" s="88"/>
      <c r="B20" s="719" t="s">
        <v>417</v>
      </c>
      <c r="C20" s="720"/>
      <c r="D20" s="720"/>
      <c r="E20" s="720"/>
      <c r="F20" s="720"/>
      <c r="G20" s="418"/>
      <c r="H20" s="721"/>
    </row>
    <row r="21" spans="1:8" s="42" customFormat="1" ht="12">
      <c r="A21" s="706">
        <v>4117</v>
      </c>
      <c r="B21" s="722" t="s">
        <v>556</v>
      </c>
      <c r="C21" s="417">
        <v>522000</v>
      </c>
      <c r="D21" s="417">
        <v>522000</v>
      </c>
      <c r="E21" s="417">
        <v>411024</v>
      </c>
      <c r="F21" s="417">
        <v>202693</v>
      </c>
      <c r="G21" s="418">
        <f t="shared" si="0"/>
        <v>0.49314151971661024</v>
      </c>
      <c r="H21" s="723"/>
    </row>
    <row r="22" spans="1:8" s="42" customFormat="1" ht="12">
      <c r="A22" s="706">
        <v>4118</v>
      </c>
      <c r="B22" s="722" t="s">
        <v>275</v>
      </c>
      <c r="C22" s="417">
        <v>670000</v>
      </c>
      <c r="D22" s="417">
        <v>670000</v>
      </c>
      <c r="E22" s="417">
        <v>527559</v>
      </c>
      <c r="F22" s="417">
        <v>24</v>
      </c>
      <c r="G22" s="418">
        <f t="shared" si="0"/>
        <v>4.5492542066384994E-05</v>
      </c>
      <c r="H22" s="723"/>
    </row>
    <row r="23" spans="1:8" s="42" customFormat="1" ht="12">
      <c r="A23" s="706"/>
      <c r="B23" s="709" t="s">
        <v>506</v>
      </c>
      <c r="C23" s="417"/>
      <c r="D23" s="417"/>
      <c r="E23" s="417"/>
      <c r="F23" s="417">
        <v>24</v>
      </c>
      <c r="G23" s="418"/>
      <c r="H23" s="723"/>
    </row>
    <row r="24" spans="1:8" s="42" customFormat="1" ht="12">
      <c r="A24" s="706"/>
      <c r="B24" s="709" t="s">
        <v>29</v>
      </c>
      <c r="C24" s="417"/>
      <c r="D24" s="417"/>
      <c r="E24" s="417"/>
      <c r="F24" s="417"/>
      <c r="G24" s="418"/>
      <c r="H24" s="723"/>
    </row>
    <row r="25" spans="1:8" s="42" customFormat="1" ht="12">
      <c r="A25" s="706">
        <v>4119</v>
      </c>
      <c r="B25" s="722" t="s">
        <v>4</v>
      </c>
      <c r="C25" s="417"/>
      <c r="D25" s="417">
        <v>150000</v>
      </c>
      <c r="E25" s="417">
        <v>118110</v>
      </c>
      <c r="F25" s="417"/>
      <c r="G25" s="418">
        <f t="shared" si="0"/>
        <v>0</v>
      </c>
      <c r="H25" s="723"/>
    </row>
    <row r="26" spans="1:8" s="42" customFormat="1" ht="12">
      <c r="A26" s="706">
        <v>4120</v>
      </c>
      <c r="B26" s="722" t="s">
        <v>557</v>
      </c>
      <c r="C26" s="417">
        <v>430000</v>
      </c>
      <c r="D26" s="417">
        <v>430000</v>
      </c>
      <c r="E26" s="417">
        <v>338583</v>
      </c>
      <c r="F26" s="417">
        <v>51448</v>
      </c>
      <c r="G26" s="418">
        <f t="shared" si="0"/>
        <v>0.15195092488400186</v>
      </c>
      <c r="H26" s="723"/>
    </row>
    <row r="27" spans="1:8" s="42" customFormat="1" ht="12">
      <c r="A27" s="706"/>
      <c r="B27" s="724" t="s">
        <v>165</v>
      </c>
      <c r="C27" s="417"/>
      <c r="D27" s="417"/>
      <c r="E27" s="417"/>
      <c r="F27" s="417"/>
      <c r="G27" s="418"/>
      <c r="H27" s="721"/>
    </row>
    <row r="28" spans="1:8" s="37" customFormat="1" ht="12">
      <c r="A28" s="517">
        <v>4121</v>
      </c>
      <c r="B28" s="725" t="s">
        <v>205</v>
      </c>
      <c r="C28" s="523">
        <v>37700</v>
      </c>
      <c r="D28" s="523">
        <v>69485</v>
      </c>
      <c r="E28" s="523">
        <v>69485</v>
      </c>
      <c r="F28" s="523">
        <v>32926</v>
      </c>
      <c r="G28" s="418">
        <f t="shared" si="0"/>
        <v>0.4738576671224005</v>
      </c>
      <c r="H28" s="708"/>
    </row>
    <row r="29" spans="1:8" s="37" customFormat="1" ht="12">
      <c r="A29" s="517"/>
      <c r="B29" s="709" t="s">
        <v>506</v>
      </c>
      <c r="C29" s="523"/>
      <c r="D29" s="710">
        <v>965</v>
      </c>
      <c r="E29" s="710">
        <v>965</v>
      </c>
      <c r="F29" s="710">
        <v>1012</v>
      </c>
      <c r="G29" s="418">
        <f t="shared" si="0"/>
        <v>1.0487046632124353</v>
      </c>
      <c r="H29" s="708"/>
    </row>
    <row r="30" spans="1:8" s="37" customFormat="1" ht="12">
      <c r="A30" s="517"/>
      <c r="B30" s="709" t="s">
        <v>29</v>
      </c>
      <c r="C30" s="523"/>
      <c r="D30" s="710">
        <v>68520</v>
      </c>
      <c r="E30" s="710">
        <v>68520</v>
      </c>
      <c r="F30" s="710">
        <v>31914</v>
      </c>
      <c r="G30" s="418">
        <f t="shared" si="0"/>
        <v>0.4657618213660245</v>
      </c>
      <c r="H30" s="708"/>
    </row>
    <row r="31" spans="1:8" s="37" customFormat="1" ht="12">
      <c r="A31" s="517">
        <v>4122</v>
      </c>
      <c r="B31" s="726" t="s">
        <v>300</v>
      </c>
      <c r="C31" s="417">
        <v>120000</v>
      </c>
      <c r="D31" s="417">
        <f>SUM(D32:D33)</f>
        <v>160705</v>
      </c>
      <c r="E31" s="417">
        <f>SUM(E32:E33)</f>
        <v>160705</v>
      </c>
      <c r="F31" s="417">
        <f>SUM(F32:F33)</f>
        <v>99917</v>
      </c>
      <c r="G31" s="418">
        <f t="shared" si="0"/>
        <v>0.6217417006315921</v>
      </c>
      <c r="H31" s="522"/>
    </row>
    <row r="32" spans="1:8" s="37" customFormat="1" ht="12">
      <c r="A32" s="517"/>
      <c r="B32" s="709" t="s">
        <v>506</v>
      </c>
      <c r="C32" s="417"/>
      <c r="D32" s="417"/>
      <c r="E32" s="727">
        <v>7500</v>
      </c>
      <c r="F32" s="727">
        <v>8911</v>
      </c>
      <c r="G32" s="418">
        <f t="shared" si="0"/>
        <v>1.1881333333333333</v>
      </c>
      <c r="H32" s="522"/>
    </row>
    <row r="33" spans="1:8" s="37" customFormat="1" ht="12">
      <c r="A33" s="517"/>
      <c r="B33" s="709" t="s">
        <v>29</v>
      </c>
      <c r="C33" s="417"/>
      <c r="D33" s="727">
        <v>160705</v>
      </c>
      <c r="E33" s="727">
        <v>153205</v>
      </c>
      <c r="F33" s="869">
        <v>91006</v>
      </c>
      <c r="G33" s="418">
        <f t="shared" si="0"/>
        <v>0.594014555660716</v>
      </c>
      <c r="H33" s="522"/>
    </row>
    <row r="34" spans="1:8" s="37" customFormat="1" ht="12">
      <c r="A34" s="614">
        <v>4123</v>
      </c>
      <c r="B34" s="728" t="s">
        <v>164</v>
      </c>
      <c r="C34" s="729">
        <v>2865477</v>
      </c>
      <c r="D34" s="729">
        <f>SUM(D35:D38)</f>
        <v>3003680</v>
      </c>
      <c r="E34" s="729">
        <f>SUM(E35:E38)</f>
        <v>2528693</v>
      </c>
      <c r="F34" s="729">
        <f>SUM(F35:F38)</f>
        <v>780839</v>
      </c>
      <c r="G34" s="418">
        <f t="shared" si="0"/>
        <v>0.3087915377627889</v>
      </c>
      <c r="H34" s="522"/>
    </row>
    <row r="35" spans="1:8" s="37" customFormat="1" ht="12">
      <c r="A35" s="614"/>
      <c r="B35" s="711" t="s">
        <v>188</v>
      </c>
      <c r="C35" s="729"/>
      <c r="D35" s="729"/>
      <c r="E35" s="730">
        <v>35000</v>
      </c>
      <c r="F35" s="730">
        <v>24354</v>
      </c>
      <c r="G35" s="418">
        <f t="shared" si="0"/>
        <v>0.6958285714285715</v>
      </c>
      <c r="H35" s="522"/>
    </row>
    <row r="36" spans="1:8" s="37" customFormat="1" ht="12">
      <c r="A36" s="614"/>
      <c r="B36" s="727" t="s">
        <v>464</v>
      </c>
      <c r="C36" s="729"/>
      <c r="D36" s="729"/>
      <c r="E36" s="730">
        <v>6500</v>
      </c>
      <c r="F36" s="730">
        <v>5662</v>
      </c>
      <c r="G36" s="418">
        <f t="shared" si="0"/>
        <v>0.8710769230769231</v>
      </c>
      <c r="H36" s="522"/>
    </row>
    <row r="37" spans="1:8" s="37" customFormat="1" ht="12">
      <c r="A37" s="614"/>
      <c r="B37" s="709" t="s">
        <v>506</v>
      </c>
      <c r="C37" s="729"/>
      <c r="D37" s="729"/>
      <c r="E37" s="730">
        <v>80000</v>
      </c>
      <c r="F37" s="730">
        <v>66776</v>
      </c>
      <c r="G37" s="418">
        <f t="shared" si="0"/>
        <v>0.8347</v>
      </c>
      <c r="H37" s="522"/>
    </row>
    <row r="38" spans="1:8" s="37" customFormat="1" ht="12">
      <c r="A38" s="614"/>
      <c r="B38" s="709" t="s">
        <v>29</v>
      </c>
      <c r="C38" s="729"/>
      <c r="D38" s="730">
        <v>3003680</v>
      </c>
      <c r="E38" s="730">
        <v>2407193</v>
      </c>
      <c r="F38" s="730">
        <v>684047</v>
      </c>
      <c r="G38" s="418">
        <f t="shared" si="0"/>
        <v>0.2841679084311063</v>
      </c>
      <c r="H38" s="522"/>
    </row>
    <row r="39" spans="1:8" s="37" customFormat="1" ht="12">
      <c r="A39" s="614">
        <v>4124</v>
      </c>
      <c r="B39" s="728" t="s">
        <v>542</v>
      </c>
      <c r="C39" s="729"/>
      <c r="D39" s="729">
        <v>57150</v>
      </c>
      <c r="E39" s="729">
        <v>57150</v>
      </c>
      <c r="F39" s="730"/>
      <c r="G39" s="418">
        <f t="shared" si="0"/>
        <v>0</v>
      </c>
      <c r="H39" s="522"/>
    </row>
    <row r="40" spans="1:8" s="37" customFormat="1" ht="12">
      <c r="A40" s="731"/>
      <c r="B40" s="732" t="s">
        <v>245</v>
      </c>
      <c r="C40" s="542">
        <f>SUM(C21:C34)</f>
        <v>4645177</v>
      </c>
      <c r="D40" s="542">
        <f>D21+D22+D25+D26+D28+D31+D34+D39</f>
        <v>5063020</v>
      </c>
      <c r="E40" s="542">
        <f>E21+E22+E25+E26+E28+E31+E34+E39</f>
        <v>4211309</v>
      </c>
      <c r="F40" s="542">
        <f>F21+F22+F25+F26+F28+F31+F34+F39</f>
        <v>1167847</v>
      </c>
      <c r="G40" s="733">
        <f t="shared" si="0"/>
        <v>0.2773121136444749</v>
      </c>
      <c r="H40" s="518"/>
    </row>
    <row r="41" spans="1:8" s="37" customFormat="1" ht="12">
      <c r="A41" s="517">
        <v>4131</v>
      </c>
      <c r="B41" s="725" t="s">
        <v>450</v>
      </c>
      <c r="C41" s="417">
        <v>50000</v>
      </c>
      <c r="D41" s="417">
        <f>SUM(D42:D43)</f>
        <v>57378</v>
      </c>
      <c r="E41" s="417">
        <f>SUM(E42:E43)</f>
        <v>57378</v>
      </c>
      <c r="F41" s="417">
        <f>SUM(F42:F43)</f>
        <v>16010</v>
      </c>
      <c r="G41" s="418">
        <f t="shared" si="0"/>
        <v>0.279026804698665</v>
      </c>
      <c r="H41" s="708"/>
    </row>
    <row r="42" spans="1:8" s="37" customFormat="1" ht="12">
      <c r="A42" s="517"/>
      <c r="B42" s="709" t="s">
        <v>506</v>
      </c>
      <c r="C42" s="417"/>
      <c r="D42" s="727">
        <v>41</v>
      </c>
      <c r="E42" s="727">
        <v>791</v>
      </c>
      <c r="F42" s="727">
        <v>1471</v>
      </c>
      <c r="G42" s="418">
        <f t="shared" si="0"/>
        <v>1.8596713021491782</v>
      </c>
      <c r="H42" s="708"/>
    </row>
    <row r="43" spans="1:8" s="37" customFormat="1" ht="12">
      <c r="A43" s="517"/>
      <c r="B43" s="709" t="s">
        <v>29</v>
      </c>
      <c r="C43" s="417"/>
      <c r="D43" s="727">
        <v>57337</v>
      </c>
      <c r="E43" s="727">
        <v>56587</v>
      </c>
      <c r="F43" s="727">
        <v>14539</v>
      </c>
      <c r="G43" s="418">
        <f t="shared" si="0"/>
        <v>0.25693180412462224</v>
      </c>
      <c r="H43" s="708"/>
    </row>
    <row r="44" spans="1:8" s="37" customFormat="1" ht="12" customHeight="1">
      <c r="A44" s="517">
        <v>4132</v>
      </c>
      <c r="B44" s="725" t="s">
        <v>200</v>
      </c>
      <c r="C44" s="417">
        <v>30000</v>
      </c>
      <c r="D44" s="417">
        <v>38309</v>
      </c>
      <c r="E44" s="417">
        <v>38309</v>
      </c>
      <c r="F44" s="417">
        <v>7316</v>
      </c>
      <c r="G44" s="418">
        <f t="shared" si="0"/>
        <v>0.1909734005064084</v>
      </c>
      <c r="H44" s="708"/>
    </row>
    <row r="45" spans="1:8" s="37" customFormat="1" ht="12.75" customHeight="1">
      <c r="A45" s="517">
        <v>4133</v>
      </c>
      <c r="B45" s="725" t="s">
        <v>451</v>
      </c>
      <c r="C45" s="417">
        <v>150000</v>
      </c>
      <c r="D45" s="417">
        <f>SUM(D46:D47)</f>
        <v>188219</v>
      </c>
      <c r="E45" s="417">
        <f>SUM(E46:E47)</f>
        <v>188219</v>
      </c>
      <c r="F45" s="417">
        <f>SUM(F46:F47)</f>
        <v>112761</v>
      </c>
      <c r="G45" s="418">
        <f t="shared" si="0"/>
        <v>0.5990946716325132</v>
      </c>
      <c r="H45" s="522"/>
    </row>
    <row r="46" spans="1:8" s="37" customFormat="1" ht="12.75" customHeight="1">
      <c r="A46" s="517"/>
      <c r="B46" s="709" t="s">
        <v>506</v>
      </c>
      <c r="C46" s="417"/>
      <c r="D46" s="417"/>
      <c r="E46" s="727">
        <v>1200</v>
      </c>
      <c r="F46" s="727">
        <v>241</v>
      </c>
      <c r="G46" s="418">
        <f t="shared" si="0"/>
        <v>0.20083333333333334</v>
      </c>
      <c r="H46" s="522"/>
    </row>
    <row r="47" spans="1:8" s="37" customFormat="1" ht="12.75" customHeight="1">
      <c r="A47" s="517"/>
      <c r="B47" s="709" t="s">
        <v>29</v>
      </c>
      <c r="C47" s="417"/>
      <c r="D47" s="727">
        <v>188219</v>
      </c>
      <c r="E47" s="727">
        <v>187019</v>
      </c>
      <c r="F47" s="727">
        <v>112520</v>
      </c>
      <c r="G47" s="418">
        <f t="shared" si="0"/>
        <v>0.6016500997224881</v>
      </c>
      <c r="H47" s="522"/>
    </row>
    <row r="48" spans="1:8" s="37" customFormat="1" ht="12">
      <c r="A48" s="517">
        <v>4135</v>
      </c>
      <c r="B48" s="725" t="s">
        <v>452</v>
      </c>
      <c r="C48" s="417">
        <v>120000</v>
      </c>
      <c r="D48" s="417">
        <v>120000</v>
      </c>
      <c r="E48" s="417">
        <v>95564</v>
      </c>
      <c r="F48" s="417">
        <v>9407</v>
      </c>
      <c r="G48" s="418">
        <f t="shared" si="0"/>
        <v>0.09843664978443765</v>
      </c>
      <c r="H48" s="717"/>
    </row>
    <row r="49" spans="1:8" s="37" customFormat="1" ht="12">
      <c r="A49" s="415"/>
      <c r="B49" s="709" t="s">
        <v>506</v>
      </c>
      <c r="C49" s="417"/>
      <c r="D49" s="417"/>
      <c r="E49" s="417"/>
      <c r="F49" s="727">
        <v>4</v>
      </c>
      <c r="G49" s="418"/>
      <c r="H49" s="717"/>
    </row>
    <row r="50" spans="1:8" s="37" customFormat="1" ht="12">
      <c r="A50" s="415"/>
      <c r="B50" s="709" t="s">
        <v>29</v>
      </c>
      <c r="C50" s="417"/>
      <c r="D50" s="417"/>
      <c r="E50" s="417"/>
      <c r="F50" s="727">
        <v>9403</v>
      </c>
      <c r="G50" s="418"/>
      <c r="H50" s="717"/>
    </row>
    <row r="51" spans="1:8" s="37" customFormat="1" ht="12">
      <c r="A51" s="415">
        <v>4138</v>
      </c>
      <c r="B51" s="416" t="s">
        <v>50</v>
      </c>
      <c r="C51" s="417">
        <v>80000</v>
      </c>
      <c r="D51" s="417">
        <v>80000</v>
      </c>
      <c r="E51" s="417">
        <v>100969</v>
      </c>
      <c r="F51" s="417"/>
      <c r="G51" s="418">
        <f t="shared" si="0"/>
        <v>0</v>
      </c>
      <c r="H51" s="419"/>
    </row>
    <row r="52" spans="1:8" s="37" customFormat="1" ht="12">
      <c r="A52" s="415">
        <v>4139</v>
      </c>
      <c r="B52" s="416" t="s">
        <v>126</v>
      </c>
      <c r="C52" s="417">
        <v>6000</v>
      </c>
      <c r="D52" s="417">
        <v>6000</v>
      </c>
      <c r="E52" s="417">
        <v>6000</v>
      </c>
      <c r="F52" s="417">
        <v>1384</v>
      </c>
      <c r="G52" s="418">
        <f t="shared" si="0"/>
        <v>0.23066666666666666</v>
      </c>
      <c r="H52" s="517"/>
    </row>
    <row r="53" spans="1:8" s="37" customFormat="1" ht="12">
      <c r="A53" s="415"/>
      <c r="B53" s="709" t="s">
        <v>539</v>
      </c>
      <c r="C53" s="417"/>
      <c r="D53" s="417"/>
      <c r="E53" s="417"/>
      <c r="F53" s="727">
        <v>1384</v>
      </c>
      <c r="G53" s="418"/>
      <c r="H53" s="517"/>
    </row>
    <row r="54" spans="1:8" s="37" customFormat="1" ht="12">
      <c r="A54" s="415"/>
      <c r="B54" s="709" t="s">
        <v>29</v>
      </c>
      <c r="C54" s="417"/>
      <c r="D54" s="417"/>
      <c r="E54" s="417"/>
      <c r="F54" s="417"/>
      <c r="G54" s="418"/>
      <c r="H54" s="517"/>
    </row>
    <row r="55" spans="1:8" s="37" customFormat="1" ht="12">
      <c r="A55" s="415">
        <v>4140</v>
      </c>
      <c r="B55" s="734" t="s">
        <v>543</v>
      </c>
      <c r="C55" s="417"/>
      <c r="D55" s="417">
        <v>16526</v>
      </c>
      <c r="E55" s="417">
        <v>16526</v>
      </c>
      <c r="F55" s="417">
        <v>16526</v>
      </c>
      <c r="G55" s="418">
        <f t="shared" si="0"/>
        <v>1</v>
      </c>
      <c r="H55" s="517"/>
    </row>
    <row r="56" spans="1:8" s="37" customFormat="1" ht="12">
      <c r="A56" s="641">
        <v>4100</v>
      </c>
      <c r="B56" s="712" t="s">
        <v>282</v>
      </c>
      <c r="C56" s="536">
        <f>SUM(C40:C52)</f>
        <v>5081177</v>
      </c>
      <c r="D56" s="536">
        <f>D40+D41+D44+D45+D48+D51+D52+D55</f>
        <v>5569452</v>
      </c>
      <c r="E56" s="536">
        <f>E40+E41+E44+E45+E48+E51+E52+E55</f>
        <v>4714274</v>
      </c>
      <c r="F56" s="536">
        <f>F40+F41+F44+F45+F48+F51+F52+F55</f>
        <v>1331251</v>
      </c>
      <c r="G56" s="714">
        <f t="shared" si="0"/>
        <v>0.2823872774471743</v>
      </c>
      <c r="H56" s="703"/>
    </row>
    <row r="57" spans="1:8" s="37" customFormat="1" ht="12">
      <c r="A57" s="677"/>
      <c r="B57" s="735" t="s">
        <v>203</v>
      </c>
      <c r="C57" s="417"/>
      <c r="D57" s="417"/>
      <c r="E57" s="417"/>
      <c r="F57" s="537"/>
      <c r="G57" s="418"/>
      <c r="H57" s="522"/>
    </row>
    <row r="58" spans="1:8" s="37" customFormat="1" ht="12">
      <c r="A58" s="706">
        <v>4211</v>
      </c>
      <c r="B58" s="416" t="s">
        <v>206</v>
      </c>
      <c r="C58" s="417"/>
      <c r="D58" s="417"/>
      <c r="E58" s="417"/>
      <c r="F58" s="417"/>
      <c r="G58" s="418"/>
      <c r="H58" s="522"/>
    </row>
    <row r="59" spans="1:8" s="37" customFormat="1" ht="12">
      <c r="A59" s="706">
        <v>4213</v>
      </c>
      <c r="B59" s="416" t="s">
        <v>208</v>
      </c>
      <c r="C59" s="417"/>
      <c r="D59" s="417"/>
      <c r="E59" s="417"/>
      <c r="F59" s="417"/>
      <c r="G59" s="418"/>
      <c r="H59" s="522"/>
    </row>
    <row r="60" spans="1:8" s="37" customFormat="1" ht="12">
      <c r="A60" s="706">
        <v>4215</v>
      </c>
      <c r="B60" s="416" t="s">
        <v>418</v>
      </c>
      <c r="C60" s="417"/>
      <c r="D60" s="417"/>
      <c r="E60" s="417"/>
      <c r="F60" s="417"/>
      <c r="G60" s="418"/>
      <c r="H60" s="522"/>
    </row>
    <row r="61" spans="1:8" s="37" customFormat="1" ht="12">
      <c r="A61" s="706">
        <v>4217</v>
      </c>
      <c r="B61" s="416" t="s">
        <v>64</v>
      </c>
      <c r="C61" s="417"/>
      <c r="D61" s="417"/>
      <c r="E61" s="417"/>
      <c r="F61" s="417"/>
      <c r="G61" s="418"/>
      <c r="H61" s="522"/>
    </row>
    <row r="62" spans="1:8" s="37" customFormat="1" ht="12">
      <c r="A62" s="706">
        <v>4219</v>
      </c>
      <c r="B62" s="416" t="s">
        <v>209</v>
      </c>
      <c r="C62" s="417"/>
      <c r="D62" s="417"/>
      <c r="E62" s="417"/>
      <c r="F62" s="417"/>
      <c r="G62" s="418"/>
      <c r="H62" s="522"/>
    </row>
    <row r="63" spans="1:8" s="37" customFormat="1" ht="12">
      <c r="A63" s="706">
        <v>4221</v>
      </c>
      <c r="B63" s="416" t="s">
        <v>207</v>
      </c>
      <c r="C63" s="417"/>
      <c r="D63" s="417"/>
      <c r="E63" s="417"/>
      <c r="F63" s="417"/>
      <c r="G63" s="418"/>
      <c r="H63" s="522"/>
    </row>
    <row r="64" spans="1:8" s="37" customFormat="1" ht="12">
      <c r="A64" s="736">
        <v>4223</v>
      </c>
      <c r="B64" s="734" t="s">
        <v>212</v>
      </c>
      <c r="C64" s="440"/>
      <c r="D64" s="440"/>
      <c r="E64" s="440"/>
      <c r="F64" s="440"/>
      <c r="G64" s="737"/>
      <c r="H64" s="518"/>
    </row>
    <row r="65" spans="1:8" s="37" customFormat="1" ht="12">
      <c r="A65" s="706">
        <v>4225</v>
      </c>
      <c r="B65" s="416" t="s">
        <v>213</v>
      </c>
      <c r="C65" s="417"/>
      <c r="D65" s="417"/>
      <c r="E65" s="417"/>
      <c r="F65" s="417"/>
      <c r="G65" s="418"/>
      <c r="H65" s="522"/>
    </row>
    <row r="66" spans="1:8" s="37" customFormat="1" ht="12">
      <c r="A66" s="706">
        <v>4227</v>
      </c>
      <c r="B66" s="416" t="s">
        <v>214</v>
      </c>
      <c r="C66" s="417"/>
      <c r="D66" s="417"/>
      <c r="E66" s="417"/>
      <c r="F66" s="417"/>
      <c r="G66" s="418"/>
      <c r="H66" s="522"/>
    </row>
    <row r="67" spans="1:8" s="37" customFormat="1" ht="12">
      <c r="A67" s="706">
        <v>4231</v>
      </c>
      <c r="B67" s="416" t="s">
        <v>215</v>
      </c>
      <c r="C67" s="417"/>
      <c r="D67" s="417"/>
      <c r="E67" s="417"/>
      <c r="F67" s="417"/>
      <c r="G67" s="418"/>
      <c r="H67" s="522"/>
    </row>
    <row r="68" spans="1:8" s="37" customFormat="1" ht="12">
      <c r="A68" s="706">
        <v>4235</v>
      </c>
      <c r="B68" s="416" t="s">
        <v>216</v>
      </c>
      <c r="C68" s="417"/>
      <c r="D68" s="417"/>
      <c r="E68" s="417"/>
      <c r="F68" s="417"/>
      <c r="G68" s="418"/>
      <c r="H68" s="522"/>
    </row>
    <row r="69" spans="1:8" s="37" customFormat="1" ht="12">
      <c r="A69" s="706">
        <v>4237</v>
      </c>
      <c r="B69" s="416" t="s">
        <v>220</v>
      </c>
      <c r="C69" s="417"/>
      <c r="D69" s="417"/>
      <c r="E69" s="417"/>
      <c r="F69" s="417"/>
      <c r="G69" s="418"/>
      <c r="H69" s="522"/>
    </row>
    <row r="70" spans="1:8" s="37" customFormat="1" ht="12">
      <c r="A70" s="706">
        <v>4239</v>
      </c>
      <c r="B70" s="416" t="s">
        <v>217</v>
      </c>
      <c r="C70" s="417"/>
      <c r="D70" s="417"/>
      <c r="E70" s="417"/>
      <c r="F70" s="417"/>
      <c r="G70" s="418"/>
      <c r="H70" s="522"/>
    </row>
    <row r="71" spans="1:8" s="37" customFormat="1" ht="12">
      <c r="A71" s="706">
        <v>4241</v>
      </c>
      <c r="B71" s="416" t="s">
        <v>219</v>
      </c>
      <c r="C71" s="417"/>
      <c r="D71" s="417"/>
      <c r="E71" s="417"/>
      <c r="F71" s="417"/>
      <c r="G71" s="418"/>
      <c r="H71" s="522"/>
    </row>
    <row r="72" spans="1:8" s="37" customFormat="1" ht="12">
      <c r="A72" s="706">
        <v>4243</v>
      </c>
      <c r="B72" s="416" t="s">
        <v>221</v>
      </c>
      <c r="C72" s="417"/>
      <c r="D72" s="417"/>
      <c r="E72" s="417"/>
      <c r="F72" s="417"/>
      <c r="G72" s="418"/>
      <c r="H72" s="522"/>
    </row>
    <row r="73" spans="1:8" s="37" customFormat="1" ht="12">
      <c r="A73" s="706">
        <v>4251</v>
      </c>
      <c r="B73" s="416" t="s">
        <v>222</v>
      </c>
      <c r="C73" s="417"/>
      <c r="D73" s="417"/>
      <c r="E73" s="417"/>
      <c r="F73" s="417"/>
      <c r="G73" s="418"/>
      <c r="H73" s="522"/>
    </row>
    <row r="74" spans="1:8" s="37" customFormat="1" ht="12">
      <c r="A74" s="706">
        <v>4253</v>
      </c>
      <c r="B74" s="416" t="s">
        <v>223</v>
      </c>
      <c r="C74" s="417"/>
      <c r="D74" s="417"/>
      <c r="E74" s="417"/>
      <c r="F74" s="417"/>
      <c r="G74" s="418"/>
      <c r="H74" s="522"/>
    </row>
    <row r="75" spans="1:8" s="37" customFormat="1" ht="12">
      <c r="A75" s="706">
        <v>4255</v>
      </c>
      <c r="B75" s="416" t="s">
        <v>224</v>
      </c>
      <c r="C75" s="417"/>
      <c r="D75" s="417"/>
      <c r="E75" s="417"/>
      <c r="F75" s="417"/>
      <c r="G75" s="418"/>
      <c r="H75" s="522"/>
    </row>
    <row r="76" spans="1:8" s="37" customFormat="1" ht="12">
      <c r="A76" s="706">
        <v>4257</v>
      </c>
      <c r="B76" s="416" t="s">
        <v>65</v>
      </c>
      <c r="C76" s="417"/>
      <c r="D76" s="417"/>
      <c r="E76" s="417"/>
      <c r="F76" s="417"/>
      <c r="G76" s="418"/>
      <c r="H76" s="522"/>
    </row>
    <row r="77" spans="1:8" s="37" customFormat="1" ht="12">
      <c r="A77" s="706">
        <v>4261</v>
      </c>
      <c r="B77" s="416" t="s">
        <v>225</v>
      </c>
      <c r="C77" s="417"/>
      <c r="D77" s="417"/>
      <c r="E77" s="417"/>
      <c r="F77" s="417"/>
      <c r="G77" s="418"/>
      <c r="H77" s="522"/>
    </row>
    <row r="78" spans="1:8" s="37" customFormat="1" ht="12">
      <c r="A78" s="738">
        <v>4265</v>
      </c>
      <c r="B78" s="739" t="s">
        <v>47</v>
      </c>
      <c r="C78" s="417">
        <v>200000</v>
      </c>
      <c r="D78" s="417">
        <v>240000</v>
      </c>
      <c r="E78" s="417">
        <v>240000</v>
      </c>
      <c r="F78" s="417">
        <v>110523</v>
      </c>
      <c r="G78" s="418">
        <f aca="true" t="shared" si="1" ref="G78:G108">SUM(F78/E78)</f>
        <v>0.4605125</v>
      </c>
      <c r="H78" s="522"/>
    </row>
    <row r="79" spans="1:8" s="250" customFormat="1" ht="12">
      <c r="A79" s="740">
        <v>4281</v>
      </c>
      <c r="B79" s="741" t="s">
        <v>2</v>
      </c>
      <c r="C79" s="598"/>
      <c r="D79" s="598">
        <v>2831</v>
      </c>
      <c r="E79" s="598">
        <v>2831</v>
      </c>
      <c r="F79" s="598">
        <v>2399</v>
      </c>
      <c r="G79" s="418">
        <f t="shared" si="1"/>
        <v>0.8474037442599788</v>
      </c>
      <c r="H79" s="742"/>
    </row>
    <row r="80" spans="1:8" s="37" customFormat="1" ht="12">
      <c r="A80" s="743">
        <v>4200</v>
      </c>
      <c r="B80" s="744" t="s">
        <v>419</v>
      </c>
      <c r="C80" s="514">
        <f>SUM(C58:C78)</f>
        <v>200000</v>
      </c>
      <c r="D80" s="514">
        <f>SUM(D58:D79)</f>
        <v>242831</v>
      </c>
      <c r="E80" s="514">
        <f>SUM(E58:E79)</f>
        <v>242831</v>
      </c>
      <c r="F80" s="514">
        <f>SUM(F58:F79)</f>
        <v>112922</v>
      </c>
      <c r="G80" s="714">
        <f t="shared" si="1"/>
        <v>0.4650229995346558</v>
      </c>
      <c r="H80" s="745"/>
    </row>
    <row r="81" spans="1:8" s="42" customFormat="1" ht="12">
      <c r="A81" s="88"/>
      <c r="B81" s="735" t="s">
        <v>420</v>
      </c>
      <c r="C81" s="417"/>
      <c r="D81" s="417"/>
      <c r="E81" s="417"/>
      <c r="F81" s="417"/>
      <c r="G81" s="418"/>
      <c r="H81" s="721"/>
    </row>
    <row r="82" spans="1:8" s="37" customFormat="1" ht="12">
      <c r="A82" s="517">
        <v>4310</v>
      </c>
      <c r="B82" s="419" t="s">
        <v>18</v>
      </c>
      <c r="C82" s="417">
        <v>30000</v>
      </c>
      <c r="D82" s="417">
        <v>30000</v>
      </c>
      <c r="E82" s="417">
        <v>30000</v>
      </c>
      <c r="F82" s="417"/>
      <c r="G82" s="418">
        <f t="shared" si="1"/>
        <v>0</v>
      </c>
      <c r="H82" s="522"/>
    </row>
    <row r="83" spans="1:8" s="37" customFormat="1" ht="12">
      <c r="A83" s="517">
        <v>4321</v>
      </c>
      <c r="B83" s="419" t="s">
        <v>549</v>
      </c>
      <c r="C83" s="417"/>
      <c r="D83" s="417"/>
      <c r="E83" s="417"/>
      <c r="F83" s="417"/>
      <c r="G83" s="418"/>
      <c r="H83" s="522"/>
    </row>
    <row r="84" spans="1:8" s="37" customFormat="1" ht="12">
      <c r="A84" s="517">
        <v>4322</v>
      </c>
      <c r="B84" s="419" t="s">
        <v>550</v>
      </c>
      <c r="C84" s="417"/>
      <c r="D84" s="417"/>
      <c r="E84" s="417"/>
      <c r="F84" s="417"/>
      <c r="G84" s="418"/>
      <c r="H84" s="522"/>
    </row>
    <row r="85" spans="1:8" s="37" customFormat="1" ht="12">
      <c r="A85" s="614">
        <v>4340</v>
      </c>
      <c r="B85" s="746" t="s">
        <v>210</v>
      </c>
      <c r="C85" s="729">
        <f>SUM(C86:C90)</f>
        <v>70024</v>
      </c>
      <c r="D85" s="729">
        <f>SUM(D86:D90)</f>
        <v>70024</v>
      </c>
      <c r="E85" s="729">
        <f>SUM(E86:E90)</f>
        <v>70542</v>
      </c>
      <c r="F85" s="729">
        <f>SUM(F86:F90)</f>
        <v>68738</v>
      </c>
      <c r="G85" s="418">
        <f t="shared" si="1"/>
        <v>0.9744265827450314</v>
      </c>
      <c r="H85" s="522"/>
    </row>
    <row r="86" spans="1:8" s="37" customFormat="1" ht="12">
      <c r="A86" s="614"/>
      <c r="B86" s="711" t="s">
        <v>188</v>
      </c>
      <c r="C86" s="729"/>
      <c r="D86" s="729"/>
      <c r="E86" s="730">
        <v>3966</v>
      </c>
      <c r="F86" s="730">
        <v>2546</v>
      </c>
      <c r="G86" s="418">
        <f t="shared" si="1"/>
        <v>0.6419566313666163</v>
      </c>
      <c r="H86" s="522"/>
    </row>
    <row r="87" spans="1:8" s="37" customFormat="1" ht="12">
      <c r="A87" s="614"/>
      <c r="B87" s="727" t="s">
        <v>464</v>
      </c>
      <c r="C87" s="729"/>
      <c r="D87" s="729"/>
      <c r="E87" s="730">
        <v>1071</v>
      </c>
      <c r="F87" s="730">
        <v>687</v>
      </c>
      <c r="G87" s="418">
        <f t="shared" si="1"/>
        <v>0.6414565826330533</v>
      </c>
      <c r="H87" s="522"/>
    </row>
    <row r="88" spans="1:8" s="37" customFormat="1" ht="12">
      <c r="A88" s="614"/>
      <c r="B88" s="709" t="s">
        <v>506</v>
      </c>
      <c r="C88" s="729"/>
      <c r="D88" s="729"/>
      <c r="E88" s="730">
        <v>6410</v>
      </c>
      <c r="F88" s="730">
        <v>6410</v>
      </c>
      <c r="G88" s="418">
        <f t="shared" si="1"/>
        <v>1</v>
      </c>
      <c r="H88" s="522"/>
    </row>
    <row r="89" spans="1:8" s="37" customFormat="1" ht="12">
      <c r="A89" s="614"/>
      <c r="B89" s="709" t="s">
        <v>7</v>
      </c>
      <c r="C89" s="729"/>
      <c r="D89" s="729"/>
      <c r="E89" s="730">
        <v>16756</v>
      </c>
      <c r="F89" s="730">
        <v>11333</v>
      </c>
      <c r="G89" s="418">
        <f t="shared" si="1"/>
        <v>0.6763547386010981</v>
      </c>
      <c r="H89" s="522"/>
    </row>
    <row r="90" spans="1:8" s="37" customFormat="1" ht="12">
      <c r="A90" s="614"/>
      <c r="B90" s="709" t="s">
        <v>29</v>
      </c>
      <c r="C90" s="730">
        <v>70024</v>
      </c>
      <c r="D90" s="730">
        <v>70024</v>
      </c>
      <c r="E90" s="730">
        <v>42339</v>
      </c>
      <c r="F90" s="730">
        <v>47762</v>
      </c>
      <c r="G90" s="418">
        <f t="shared" si="1"/>
        <v>1.1280852169394648</v>
      </c>
      <c r="H90" s="522"/>
    </row>
    <row r="91" spans="1:8" s="37" customFormat="1" ht="12">
      <c r="A91" s="517">
        <v>4351</v>
      </c>
      <c r="B91" s="419" t="s">
        <v>66</v>
      </c>
      <c r="C91" s="417"/>
      <c r="D91" s="417"/>
      <c r="E91" s="417"/>
      <c r="F91" s="417"/>
      <c r="G91" s="418"/>
      <c r="H91" s="522"/>
    </row>
    <row r="92" spans="1:8" s="42" customFormat="1" ht="12">
      <c r="A92" s="703">
        <v>4300</v>
      </c>
      <c r="B92" s="735" t="s">
        <v>421</v>
      </c>
      <c r="C92" s="439">
        <f>C82+C85</f>
        <v>100024</v>
      </c>
      <c r="D92" s="439">
        <f>D82+D85</f>
        <v>100024</v>
      </c>
      <c r="E92" s="439">
        <f>E82+E85</f>
        <v>100542</v>
      </c>
      <c r="F92" s="439">
        <f>F82+F85</f>
        <v>68738</v>
      </c>
      <c r="G92" s="714">
        <f t="shared" si="1"/>
        <v>0.6836744842951205</v>
      </c>
      <c r="H92" s="634"/>
    </row>
    <row r="93" spans="1:8" s="42" customFormat="1" ht="16.5" customHeight="1">
      <c r="A93" s="703"/>
      <c r="B93" s="702" t="s">
        <v>425</v>
      </c>
      <c r="C93" s="439">
        <f>SUM(C92+C80+C56+C19+C15)</f>
        <v>5415201</v>
      </c>
      <c r="D93" s="439">
        <f>SUM(D92+D80+D56+D19+D15)</f>
        <v>5979868</v>
      </c>
      <c r="E93" s="439">
        <f>SUM(E92+E80+E56+E19+E15)</f>
        <v>5125208</v>
      </c>
      <c r="F93" s="439">
        <f>SUM(F92+F80+F56+F19+F15)</f>
        <v>1519150</v>
      </c>
      <c r="G93" s="714">
        <f t="shared" si="1"/>
        <v>0.29640748238900744</v>
      </c>
      <c r="H93" s="634"/>
    </row>
    <row r="94" spans="1:8" s="42" customFormat="1" ht="18" customHeight="1">
      <c r="A94" s="641"/>
      <c r="B94" s="747" t="s">
        <v>422</v>
      </c>
      <c r="C94" s="584"/>
      <c r="D94" s="584"/>
      <c r="E94" s="584"/>
      <c r="F94" s="584"/>
      <c r="G94" s="748"/>
      <c r="H94" s="703"/>
    </row>
    <row r="95" spans="1:8" s="42" customFormat="1" ht="15.75" customHeight="1">
      <c r="A95" s="749">
        <v>4500</v>
      </c>
      <c r="B95" s="749" t="s">
        <v>423</v>
      </c>
      <c r="C95" s="750"/>
      <c r="D95" s="750"/>
      <c r="E95" s="750"/>
      <c r="F95" s="806"/>
      <c r="G95" s="748"/>
      <c r="H95" s="634"/>
    </row>
    <row r="96" spans="1:8" s="42" customFormat="1" ht="12">
      <c r="A96" s="751"/>
      <c r="B96" s="752" t="s">
        <v>111</v>
      </c>
      <c r="C96" s="705"/>
      <c r="D96" s="705"/>
      <c r="E96" s="705"/>
      <c r="F96" s="705"/>
      <c r="G96" s="418"/>
      <c r="H96" s="721"/>
    </row>
    <row r="97" spans="1:8" s="42" customFormat="1" ht="12">
      <c r="A97" s="751"/>
      <c r="B97" s="417" t="s">
        <v>445</v>
      </c>
      <c r="C97" s="707"/>
      <c r="D97" s="707"/>
      <c r="E97" s="707">
        <f>E35+E86</f>
        <v>38966</v>
      </c>
      <c r="F97" s="707">
        <f>F35+F86</f>
        <v>26900</v>
      </c>
      <c r="G97" s="418">
        <f t="shared" si="1"/>
        <v>0.6903454293486629</v>
      </c>
      <c r="H97" s="721"/>
    </row>
    <row r="98" spans="1:8" s="42" customFormat="1" ht="12">
      <c r="A98" s="751"/>
      <c r="B98" s="417" t="s">
        <v>43</v>
      </c>
      <c r="C98" s="707"/>
      <c r="D98" s="707"/>
      <c r="E98" s="707">
        <f>E36+E87</f>
        <v>7571</v>
      </c>
      <c r="F98" s="707">
        <f>F36+F87</f>
        <v>6349</v>
      </c>
      <c r="G98" s="418">
        <f t="shared" si="1"/>
        <v>0.8385946374323074</v>
      </c>
      <c r="H98" s="721"/>
    </row>
    <row r="99" spans="1:8" s="37" customFormat="1" ht="12">
      <c r="A99" s="751"/>
      <c r="B99" s="753" t="s">
        <v>461</v>
      </c>
      <c r="C99" s="707"/>
      <c r="D99" s="707">
        <f>SUM(D12+D79)</f>
        <v>4692</v>
      </c>
      <c r="E99" s="707">
        <f>E12+E29+E32+E37+E42+E46+E88</f>
        <v>98727</v>
      </c>
      <c r="F99" s="707">
        <f>F37+F42+F46+F88+F79+F49+F32+F29+F23+F12</f>
        <v>93487</v>
      </c>
      <c r="G99" s="418">
        <f t="shared" si="1"/>
        <v>0.9469243469365016</v>
      </c>
      <c r="H99" s="522"/>
    </row>
    <row r="100" spans="1:8" ht="12" customHeight="1">
      <c r="A100" s="415"/>
      <c r="B100" s="753" t="s">
        <v>456</v>
      </c>
      <c r="C100" s="417"/>
      <c r="D100" s="417">
        <f>SUM(D18)</f>
        <v>540</v>
      </c>
      <c r="E100" s="417">
        <f>SUM(E18)</f>
        <v>540</v>
      </c>
      <c r="F100" s="417">
        <f>SUM(F17)</f>
        <v>0</v>
      </c>
      <c r="G100" s="418">
        <f t="shared" si="1"/>
        <v>0</v>
      </c>
      <c r="H100" s="522"/>
    </row>
    <row r="101" spans="1:8" ht="12" customHeight="1">
      <c r="A101" s="415"/>
      <c r="B101" s="754" t="s">
        <v>99</v>
      </c>
      <c r="C101" s="754">
        <f>SUM(C97:C100)</f>
        <v>0</v>
      </c>
      <c r="D101" s="754">
        <f>SUM(D97:D100)</f>
        <v>5232</v>
      </c>
      <c r="E101" s="754">
        <f>SUM(E97:E100)</f>
        <v>145804</v>
      </c>
      <c r="F101" s="754">
        <f>SUM(F97:F100)</f>
        <v>126736</v>
      </c>
      <c r="G101" s="756">
        <f t="shared" si="1"/>
        <v>0.8692216948780555</v>
      </c>
      <c r="H101" s="522"/>
    </row>
    <row r="102" spans="1:8" ht="12" customHeight="1">
      <c r="A102" s="415"/>
      <c r="B102" s="755" t="s">
        <v>112</v>
      </c>
      <c r="C102" s="720"/>
      <c r="D102" s="720"/>
      <c r="E102" s="720"/>
      <c r="F102" s="720"/>
      <c r="G102" s="418"/>
      <c r="H102" s="522"/>
    </row>
    <row r="103" spans="1:8" ht="12" customHeight="1">
      <c r="A103" s="415"/>
      <c r="B103" s="417" t="s">
        <v>394</v>
      </c>
      <c r="C103" s="720"/>
      <c r="D103" s="720"/>
      <c r="E103" s="417">
        <f>E89</f>
        <v>16756</v>
      </c>
      <c r="F103" s="417">
        <f>F89+F53</f>
        <v>12717</v>
      </c>
      <c r="G103" s="418">
        <f t="shared" si="1"/>
        <v>0.758952017187873</v>
      </c>
      <c r="H103" s="522"/>
    </row>
    <row r="104" spans="1:8" ht="12">
      <c r="A104" s="415"/>
      <c r="B104" s="753" t="s">
        <v>395</v>
      </c>
      <c r="C104" s="417">
        <f>SUM(C15+C19+C56+C80+C92)-C97-C98-C99-C100-C103-C106</f>
        <v>5385201</v>
      </c>
      <c r="D104" s="417">
        <f>SUM(D15+D19+D56+D80+D92)-D97-D98-D99-D100-D103-D106</f>
        <v>5936327</v>
      </c>
      <c r="E104" s="417">
        <f>SUM(E15+E19+E56+E80+E92)-E97-E98-E99-E100-E103-E106</f>
        <v>4924339</v>
      </c>
      <c r="F104" s="417">
        <f>SUM(F15+F18+F56+F80+F92)-F97-F98-F99-F100-F103-F106</f>
        <v>1355855</v>
      </c>
      <c r="G104" s="418">
        <f t="shared" si="1"/>
        <v>0.2753374615354467</v>
      </c>
      <c r="H104" s="522"/>
    </row>
    <row r="105" spans="1:8" ht="12">
      <c r="A105" s="415"/>
      <c r="B105" s="727" t="s">
        <v>185</v>
      </c>
      <c r="C105" s="727">
        <v>369270</v>
      </c>
      <c r="D105" s="727">
        <v>369270</v>
      </c>
      <c r="E105" s="727"/>
      <c r="F105" s="727"/>
      <c r="G105" s="418"/>
      <c r="H105" s="522"/>
    </row>
    <row r="106" spans="1:8" ht="12">
      <c r="A106" s="415"/>
      <c r="B106" s="753" t="s">
        <v>176</v>
      </c>
      <c r="C106" s="417">
        <f>SUM(C44)</f>
        <v>30000</v>
      </c>
      <c r="D106" s="417">
        <f>SUM(D44)</f>
        <v>38309</v>
      </c>
      <c r="E106" s="417">
        <f>SUM(E44)</f>
        <v>38309</v>
      </c>
      <c r="F106" s="417">
        <f>SUM(F44+F55)</f>
        <v>23842</v>
      </c>
      <c r="G106" s="418">
        <f t="shared" si="1"/>
        <v>0.6223602808739461</v>
      </c>
      <c r="H106" s="522"/>
    </row>
    <row r="107" spans="1:8" ht="12">
      <c r="A107" s="415"/>
      <c r="B107" s="754" t="s">
        <v>106</v>
      </c>
      <c r="C107" s="754">
        <f>SUM(C104:C106)-C105</f>
        <v>5415201</v>
      </c>
      <c r="D107" s="754">
        <f>SUM(D104:D106)-D105</f>
        <v>5974636</v>
      </c>
      <c r="E107" s="754">
        <f>SUM(E103:E106)-E105</f>
        <v>4979404</v>
      </c>
      <c r="F107" s="754">
        <f>SUM(F103:F106)-F105</f>
        <v>1392414</v>
      </c>
      <c r="G107" s="756">
        <f t="shared" si="1"/>
        <v>0.27963467113734897</v>
      </c>
      <c r="H107" s="522"/>
    </row>
    <row r="108" spans="1:8" ht="12" customHeight="1">
      <c r="A108" s="757"/>
      <c r="B108" s="745" t="s">
        <v>183</v>
      </c>
      <c r="C108" s="433">
        <f>SUM(C101+C107)</f>
        <v>5415201</v>
      </c>
      <c r="D108" s="433">
        <f>SUM(D101+D107)</f>
        <v>5979868</v>
      </c>
      <c r="E108" s="433">
        <f>SUM(E101+E107)</f>
        <v>5125208</v>
      </c>
      <c r="F108" s="433">
        <f>SUM(F101+F107)</f>
        <v>1519150</v>
      </c>
      <c r="G108" s="756">
        <f t="shared" si="1"/>
        <v>0.29640748238900744</v>
      </c>
      <c r="H108" s="518"/>
    </row>
    <row r="109" spans="1:7" ht="12">
      <c r="A109" s="36"/>
      <c r="C109" s="363"/>
      <c r="D109" s="363"/>
      <c r="E109" s="363"/>
      <c r="F109" s="833"/>
      <c r="G109" s="362"/>
    </row>
    <row r="110" spans="3:6" ht="12">
      <c r="C110" s="291"/>
      <c r="D110" s="291"/>
      <c r="E110" s="291"/>
      <c r="F110" s="291"/>
    </row>
  </sheetData>
  <sheetProtection/>
  <mergeCells count="8">
    <mergeCell ref="C3:H3"/>
    <mergeCell ref="A1:H1"/>
    <mergeCell ref="A2:H2"/>
    <mergeCell ref="G5:G7"/>
    <mergeCell ref="C5:C7"/>
    <mergeCell ref="D5:D7"/>
    <mergeCell ref="E5:E7"/>
    <mergeCell ref="F5:F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7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2014-11-18T09:52:11Z</cp:lastPrinted>
  <dcterms:created xsi:type="dcterms:W3CDTF">2004-02-02T11:10:51Z</dcterms:created>
  <dcterms:modified xsi:type="dcterms:W3CDTF">2014-11-18T12:37:15Z</dcterms:modified>
  <cp:category/>
  <cp:version/>
  <cp:contentType/>
  <cp:contentStatus/>
</cp:coreProperties>
</file>