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9440" windowWidth="11340" windowHeight="1130" tabRatio="659" activeTab="0"/>
  </bookViews>
  <sheets>
    <sheet name="1a.mell " sheetId="1" r:id="rId1"/>
    <sheet name="1b.mell " sheetId="2" r:id="rId2"/>
    <sheet name="1c.mell " sheetId="3" r:id="rId3"/>
    <sheet name="2.mell" sheetId="4" r:id="rId4"/>
    <sheet name="3a.m." sheetId="5" r:id="rId5"/>
    <sheet name="3b.m." sheetId="6" r:id="rId6"/>
    <sheet name="3c.m." sheetId="7" r:id="rId7"/>
    <sheet name="3d.m." sheetId="8" r:id="rId8"/>
    <sheet name="4.mell." sheetId="9" r:id="rId9"/>
    <sheet name="5.mell. " sheetId="10" r:id="rId10"/>
    <sheet name="6.mell. " sheetId="11" r:id="rId11"/>
  </sheets>
  <externalReferences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adósság">0</definedName>
    <definedName name="beruh">#REF!</definedName>
    <definedName name="beruházás">#REF!</definedName>
    <definedName name="cs8_sz_melleklet_Dim01">"="</definedName>
    <definedName name="cs8_sz_melleklet_Dim02">"="</definedName>
    <definedName name="cs8_sz_melleklet_Dim03">"="</definedName>
    <definedName name="cs8_sz_melleklet_Dim04">"="</definedName>
    <definedName name="cs8_sz_melleklet_Dim05">"="</definedName>
    <definedName name="cs8_sz_melleklet_Dim06">"="</definedName>
    <definedName name="cs8_sz_melleklet_Dim07">"="</definedName>
    <definedName name="cs8_sz_melleklet_Dim08">"="</definedName>
    <definedName name="cs8_sz_melleklet_Dim09">"="</definedName>
    <definedName name="cs8_sz_melleklet_Dim10">"="</definedName>
    <definedName name="cs8_sz_melleklet_Dim11">"="</definedName>
    <definedName name="cs8_sz_melleklet_Dim12">"="</definedName>
    <definedName name="cs8_sz_mellekletAnchor">#REF!</definedName>
    <definedName name="cs9_sz_melleklet_Dim01">"="</definedName>
    <definedName name="cs9_sz_melleklet_Dim02">"="</definedName>
    <definedName name="cs9_sz_melleklet_Dim03">"="</definedName>
    <definedName name="cs9_sz_melleklet_Dim04">"="</definedName>
    <definedName name="cs9_sz_melleklet_Dim05">"="</definedName>
    <definedName name="cs9_sz_melleklet_Dim06">"="</definedName>
    <definedName name="cs9_sz_melleklet_Dim07">"="</definedName>
    <definedName name="cs9_sz_melleklet_Dim08">"="</definedName>
    <definedName name="cs9_sz_melleklet_Dim09">"="</definedName>
    <definedName name="cs9_sz_melleklet_Dim10">"="</definedName>
    <definedName name="cs9_sz_melleklet_Dim11">"="</definedName>
    <definedName name="cs9_sz_melleklet_Dim12">"="</definedName>
    <definedName name="cs9_sz_mellekletAnchor">#REF!</definedName>
    <definedName name="csAlapy_rendeleti_tabla_excel_Dim01">"="</definedName>
    <definedName name="csAlapy_rendeleti_tabla_excel_Dim02">"="</definedName>
    <definedName name="csAlapy_rendeleti_tabla_excel_Dim03">"="</definedName>
    <definedName name="csAlapy_rendeleti_tabla_excel_Dim04">"="</definedName>
    <definedName name="csAlapy_rendeleti_tabla_excel_Dim05">"="</definedName>
    <definedName name="csAlapy_rendeleti_tabla_excel_Dim06">"="</definedName>
    <definedName name="csAlapy_rendeleti_tabla_excel_Dim07">"="</definedName>
    <definedName name="csAlapy_rendeleti_tabla_excel_Dim08">"="</definedName>
    <definedName name="csAlapy_rendeleti_tabla_excel_Dim09">"="</definedName>
    <definedName name="csAlapy_rendeleti_tabla_excel_Dim10">"="</definedName>
    <definedName name="csAlapy_rendeleti_tabla_excel_Dim11">"="</definedName>
    <definedName name="csAlapy_rendeleti_tabla_excel_Dim12">"="</definedName>
    <definedName name="csAllowDetailBudgeting">1</definedName>
    <definedName name="csAllowLocalConsolidation">1</definedName>
    <definedName name="csAlt_spec_iskola_rendeleti_tabla_excel_Dim01">"="</definedName>
    <definedName name="csAlt_spec_iskola_rendeleti_tabla_excel_Dim02">"="</definedName>
    <definedName name="csAlt_spec_iskola_rendeleti_tabla_excel_Dim03">"="</definedName>
    <definedName name="csAlt_spec_iskola_rendeleti_tabla_excel_Dim04">"="</definedName>
    <definedName name="csAlt_spec_iskola_rendeleti_tabla_excel_Dim05">"="</definedName>
    <definedName name="csAlt_spec_iskola_rendeleti_tabla_excel_Dim06">"="</definedName>
    <definedName name="csAlt_spec_iskola_rendeleti_tabla_excel_Dim07">"="</definedName>
    <definedName name="csAlt_spec_iskola_rendeleti_tabla_excel_Dim08">"="</definedName>
    <definedName name="csAlt_spec_iskola_rendeleti_tabla_excel_Dim09">"="</definedName>
    <definedName name="csAlt_spec_iskola_rendeleti_tabla_excel_Dim10">"="</definedName>
    <definedName name="csAlt_spec_iskola_rendeleti_tabla_excel_Dim11">"="</definedName>
    <definedName name="csAlt_spec_iskola_rendeleti_tabla_excel_Dim12">"="</definedName>
    <definedName name="csAppName">"FlFcBkFmGhGaFj@bAeDmE`CoA`DbAk"</definedName>
    <definedName name="csArany_Janos_rendeleti_tabla_excel_Dim01">"="</definedName>
    <definedName name="csArany_Janos_rendeleti_tabla_excel_Dim02">"="</definedName>
    <definedName name="csArany_Janos_rendeleti_tabla_excel_Dim03">"="</definedName>
    <definedName name="csArany_Janos_rendeleti_tabla_excel_Dim04">"="</definedName>
    <definedName name="csArany_Janos_rendeleti_tabla_excel_Dim05">"="</definedName>
    <definedName name="csArany_Janos_rendeleti_tabla_excel_Dim06">"="</definedName>
    <definedName name="csArany_Janos_rendeleti_tabla_excel_Dim07">"="</definedName>
    <definedName name="csArany_Janos_rendeleti_tabla_excel_Dim08">"="</definedName>
    <definedName name="csArany_Janos_rendeleti_tabla_excel_Dim09">"="</definedName>
    <definedName name="csArany_Janos_rendeleti_tabla_excel_Dim10">"="</definedName>
    <definedName name="csArany_Janos_rendeleti_tabla_excel_Dim11">"="</definedName>
    <definedName name="csArany_Janos_rendeleti_tabla_excel_Dim12">"="</definedName>
    <definedName name="csberuhazas_felujitas_Dim01">"="</definedName>
    <definedName name="csberuhazas_felujitas_Dim02">"="</definedName>
    <definedName name="csberuhazas_felujitas_Dim03">"="</definedName>
    <definedName name="csberuhazas_felujitas_Dim04">"="</definedName>
    <definedName name="csberuhazas_felujitas_Dim05">"="</definedName>
    <definedName name="csberuhazas_felujitas_Dim06">"="</definedName>
    <definedName name="csberuhazas_felujitas_Dim07">"="</definedName>
    <definedName name="csberuhazas_felujitas_Dim08">"="</definedName>
    <definedName name="csberuhazas_felujitas_Dim09">"="</definedName>
    <definedName name="csberuhazas_felujitas_Dim10">"="</definedName>
    <definedName name="csberuhazas_felujitas_Dim11">"="</definedName>
    <definedName name="csberuhazas_felujitas_Dim12">#REF!</definedName>
    <definedName name="csberuhazas_felujitasAnchor">#REF!</definedName>
    <definedName name="csBottyan_rendeleti_tabla_excel_Dim01">"="</definedName>
    <definedName name="csBottyan_rendeleti_tabla_excel_Dim02">"="</definedName>
    <definedName name="csBottyan_rendeleti_tabla_excel_Dim03">"="</definedName>
    <definedName name="csBottyan_rendeleti_tabla_excel_Dim04">"="</definedName>
    <definedName name="csBottyan_rendeleti_tabla_excel_Dim05">"="</definedName>
    <definedName name="csBottyan_rendeleti_tabla_excel_Dim06">"="</definedName>
    <definedName name="csBottyan_rendeleti_tabla_excel_Dim07">"="</definedName>
    <definedName name="csBottyan_rendeleti_tabla_excel_Dim08">"="</definedName>
    <definedName name="csBottyan_rendeleti_tabla_excel_Dim09">"="</definedName>
    <definedName name="csBottyan_rendeleti_tabla_excel_Dim10">"="</definedName>
    <definedName name="csBottyan_rendeleti_tabla_excel_Dim11">"="</definedName>
    <definedName name="csBottyan_rendeleti_tabla_excel_Dim12">"="</definedName>
    <definedName name="csceltartalekok_Dim01">"="</definedName>
    <definedName name="csceltartalekok_Dim02">"="</definedName>
    <definedName name="csceltartalekok_Dim03">"="</definedName>
    <definedName name="csceltartalekok_Dim04">"="</definedName>
    <definedName name="csceltartalekok_Dim05">"="</definedName>
    <definedName name="csceltartalekok_Dim06">"="</definedName>
    <definedName name="csceltartalekok_Dim07">"="</definedName>
    <definedName name="csceltartalekok_Dim08">"="</definedName>
    <definedName name="csceltartalekok_Dim09">"="</definedName>
    <definedName name="csceltartalekok_Dim10">"="</definedName>
    <definedName name="csceltartalekok_Dim11">"="</definedName>
    <definedName name="csceltartalekok_Dim12">#REF!</definedName>
    <definedName name="csceltartalekokAnchor">#REF!</definedName>
    <definedName name="csCigany_rendeleti_tabla_Dim01">"="</definedName>
    <definedName name="csCigany_rendeleti_tabla_Dim02">"="</definedName>
    <definedName name="csCigany_rendeleti_tabla_Dim03">"="</definedName>
    <definedName name="csCigany_rendeleti_tabla_Dim04">"="</definedName>
    <definedName name="csCigany_rendeleti_tabla_Dim05">"="</definedName>
    <definedName name="csCigany_rendeleti_tabla_Dim06">"="</definedName>
    <definedName name="csCigany_rendeleti_tabla_Dim07">"="</definedName>
    <definedName name="csCigany_rendeleti_tabla_Dim08">"="</definedName>
    <definedName name="csCigany_rendeleti_tabla_Dim09">"="</definedName>
    <definedName name="csCigany_rendeleti_tabla_Dim10">"="</definedName>
    <definedName name="csCigany_rendeleti_tabla_Dim11">"="</definedName>
    <definedName name="csCigany_rendeleti_tabla_Dim12">"="</definedName>
    <definedName name="csCigany_rendeleti_tablaAnchor">#REF!</definedName>
    <definedName name="csDesignMode">1</definedName>
    <definedName name="csDetailBudgetingURL">"FlFcBkFmGhGaD`@c@eEj@oFdFhEdAlAgEoE`@iAeBmBdDkAn@fDoEgFdCcEeEfAaEkEhAjEcBgFoDi@d@aAeGdCkCgAjCkA`DmEbAnDnAnBdDjEaCbDkDaGf@eEbAm@bDlDaE`GbBfBmDlAb@c"</definedName>
    <definedName name="csEotvos_gimn_rendeleti_tabla_excel_Dim01">"="</definedName>
    <definedName name="csEotvos_gimn_rendeleti_tabla_excel_Dim02">"="</definedName>
    <definedName name="csEotvos_gimn_rendeleti_tabla_excel_Dim03">"="</definedName>
    <definedName name="csEotvos_gimn_rendeleti_tabla_excel_Dim04">"="</definedName>
    <definedName name="csEotvos_gimn_rendeleti_tabla_excel_Dim05">"="</definedName>
    <definedName name="csEotvos_gimn_rendeleti_tabla_excel_Dim06">"="</definedName>
    <definedName name="csEotvos_gimn_rendeleti_tabla_excel_Dim07">"="</definedName>
    <definedName name="csEotvos_gimn_rendeleti_tabla_excel_Dim08">"="</definedName>
    <definedName name="csEotvos_gimn_rendeleti_tabla_excel_Dim09">"="</definedName>
    <definedName name="csEotvos_gimn_rendeleti_tabla_excel_Dim10">"="</definedName>
    <definedName name="csEotvos_gimn_rendeleti_tabla_excel_Dim11">"="</definedName>
    <definedName name="csEotvos_gimn_rendeleti_tabla_excel_Dim12">"="</definedName>
    <definedName name="csEotvos_szakkozep_rendeleti_tabla_excel_Dim01">"="</definedName>
    <definedName name="csEotvos_szakkozep_rendeleti_tabla_excel_Dim02">"="</definedName>
    <definedName name="csEotvos_szakkozep_rendeleti_tabla_excel_Dim03">"="</definedName>
    <definedName name="csEotvos_szakkozep_rendeleti_tabla_excel_Dim04">"="</definedName>
    <definedName name="csEotvos_szakkozep_rendeleti_tabla_excel_Dim05">"="</definedName>
    <definedName name="csEotvos_szakkozep_rendeleti_tabla_excel_Dim06">"="</definedName>
    <definedName name="csEotvos_szakkozep_rendeleti_tabla_excel_Dim07">"="</definedName>
    <definedName name="csEotvos_szakkozep_rendeleti_tabla_excel_Dim08">"="</definedName>
    <definedName name="csEotvos_szakkozep_rendeleti_tabla_excel_Dim09">"="</definedName>
    <definedName name="csEotvos_szakkozep_rendeleti_tabla_excel_Dim10">"="</definedName>
    <definedName name="csEotvos_szakkozep_rendeleti_tabla_excel_Dim11">"="</definedName>
    <definedName name="csEotvos_szakkozep_rendeleti_tabla_excel_Dim12">"="</definedName>
    <definedName name="csErkel_rendeleti_tabla_excel_Dim01">"="</definedName>
    <definedName name="csErkel_rendeleti_tabla_excel_Dim02">"="</definedName>
    <definedName name="csErkel_rendeleti_tabla_excel_Dim03">"="</definedName>
    <definedName name="csErkel_rendeleti_tabla_excel_Dim04">"="</definedName>
    <definedName name="csErkel_rendeleti_tabla_excel_Dim05">"="</definedName>
    <definedName name="csErkel_rendeleti_tabla_excel_Dim06">"="</definedName>
    <definedName name="csErkel_rendeleti_tabla_excel_Dim07">"="</definedName>
    <definedName name="csErkel_rendeleti_tabla_excel_Dim08">"="</definedName>
    <definedName name="csErkel_rendeleti_tabla_excel_Dim09">"="</definedName>
    <definedName name="csErkel_rendeleti_tabla_excel_Dim10">"="</definedName>
    <definedName name="csErkel_rendeleti_tabla_excel_Dim11">"="</definedName>
    <definedName name="csErkel_rendeleti_tabla_excel_Dim12">"="</definedName>
    <definedName name="csEsthajnal_rendeleti_tabla_excel_Dim01">"="</definedName>
    <definedName name="csEsthajnal_rendeleti_tabla_excel_Dim02">"="</definedName>
    <definedName name="csEsthajnal_rendeleti_tabla_excel_Dim03">"="</definedName>
    <definedName name="csEsthajnal_rendeleti_tabla_excel_Dim04">"="</definedName>
    <definedName name="csEsthajnal_rendeleti_tabla_excel_Dim05">"="</definedName>
    <definedName name="csEsthajnal_rendeleti_tabla_excel_Dim06">"="</definedName>
    <definedName name="csEsthajnal_rendeleti_tabla_excel_Dim07">"="</definedName>
    <definedName name="csEsthajnal_rendeleti_tabla_excel_Dim08">"="</definedName>
    <definedName name="csEsthajnal_rendeleti_tabla_excel_Dim09">"="</definedName>
    <definedName name="csEsthajnal_rendeleti_tabla_excel_Dim10">"="</definedName>
    <definedName name="csEsthajnal_rendeleti_tabla_excel_Dim11">"="</definedName>
    <definedName name="csEsthajnal_rendeleti_tabla_excel_Dim12">"="</definedName>
    <definedName name="csexcel_Cigany_rend_tabla_konc_Dim01">"="</definedName>
    <definedName name="csexcel_Cigany_rend_tabla_konc_Dim02">"="</definedName>
    <definedName name="csexcel_Cigany_rend_tabla_konc_Dim03">"="</definedName>
    <definedName name="csexcel_Cigany_rend_tabla_konc_Dim04">"="</definedName>
    <definedName name="csexcel_Cigany_rend_tabla_konc_Dim05">"="</definedName>
    <definedName name="csexcel_Cigany_rend_tabla_konc_Dim06">"="</definedName>
    <definedName name="csexcel_Cigany_rend_tabla_konc_Dim07">"="</definedName>
    <definedName name="csexcel_Cigany_rend_tabla_konc_Dim08">"="</definedName>
    <definedName name="csexcel_Cigany_rend_tabla_konc_Dim09">"="</definedName>
    <definedName name="csexcel_Cigany_rend_tabla_konc_Dim10">"="</definedName>
    <definedName name="csexcel_Cigany_rend_tabla_konc_Dim11">"="</definedName>
    <definedName name="csexcel_Cigany_rend_tabla_konc_Dim12">"="</definedName>
    <definedName name="csexcel_int_alapy_Dim01">"="</definedName>
    <definedName name="csexcel_int_alapy_Dim02">"="</definedName>
    <definedName name="csexcel_int_alapy_Dim03">"="</definedName>
    <definedName name="csexcel_int_alapy_Dim04">"="</definedName>
    <definedName name="csexcel_int_alapy_Dim05">"="</definedName>
    <definedName name="csexcel_int_alapy_Dim06">"="</definedName>
    <definedName name="csexcel_int_alapy_Dim07">"="</definedName>
    <definedName name="csexcel_int_alapy_Dim08">"="</definedName>
    <definedName name="csexcel_int_alapy_Dim09">"="</definedName>
    <definedName name="csexcel_int_alapy_Dim10">"="</definedName>
    <definedName name="csexcel_int_alapy_Dim11">"="</definedName>
    <definedName name="csexcel_int_alapy_Dim12">"="</definedName>
    <definedName name="csexcel_int_alapy_konc_Dim01">"="</definedName>
    <definedName name="csexcel_int_alapy_konc_Dim02">"="</definedName>
    <definedName name="csexcel_int_alapy_konc_Dim03">"="</definedName>
    <definedName name="csexcel_int_alapy_konc_Dim04">"="</definedName>
    <definedName name="csexcel_int_alapy_konc_Dim05">"="</definedName>
    <definedName name="csexcel_int_alapy_konc_Dim06">"="</definedName>
    <definedName name="csexcel_int_alapy_konc_Dim07">"="</definedName>
    <definedName name="csexcel_int_alapy_konc_Dim08">"="</definedName>
    <definedName name="csexcel_int_alapy_konc_Dim09">"="</definedName>
    <definedName name="csexcel_int_alapy_konc_Dim10">"="</definedName>
    <definedName name="csexcel_int_alapy_konc_Dim11">"="</definedName>
    <definedName name="csexcel_int_alapy_konc_Dim12">"="</definedName>
    <definedName name="csexcel_int_alapyAnchor">'[12]Alapy'!#REF!</definedName>
    <definedName name="csexcel_int_alt_spec_isk_Dim01">"="</definedName>
    <definedName name="csexcel_int_alt_spec_isk_Dim02">"="</definedName>
    <definedName name="csexcel_int_alt_spec_isk_Dim03">"="</definedName>
    <definedName name="csexcel_int_alt_spec_isk_Dim04">"="</definedName>
    <definedName name="csexcel_int_alt_spec_isk_Dim05">"="</definedName>
    <definedName name="csexcel_int_alt_spec_isk_Dim06">"="</definedName>
    <definedName name="csexcel_int_alt_spec_isk_Dim07">"="</definedName>
    <definedName name="csexcel_int_alt_spec_isk_Dim08">"="</definedName>
    <definedName name="csexcel_int_alt_spec_isk_Dim09">"="</definedName>
    <definedName name="csexcel_int_alt_spec_isk_Dim10">"="</definedName>
    <definedName name="csexcel_int_alt_spec_isk_Dim11">"="</definedName>
    <definedName name="csexcel_int_alt_spec_isk_Dim12">"="</definedName>
    <definedName name="csexcel_int_alt_spec_isk_konc_Dim01">"="</definedName>
    <definedName name="csexcel_int_alt_spec_isk_konc_Dim02">"="</definedName>
    <definedName name="csexcel_int_alt_spec_isk_konc_Dim03">"="</definedName>
    <definedName name="csexcel_int_alt_spec_isk_konc_Dim04">"="</definedName>
    <definedName name="csexcel_int_alt_spec_isk_konc_Dim05">"="</definedName>
    <definedName name="csexcel_int_alt_spec_isk_konc_Dim06">"="</definedName>
    <definedName name="csexcel_int_alt_spec_isk_konc_Dim07">"="</definedName>
    <definedName name="csexcel_int_alt_spec_isk_konc_Dim08">"="</definedName>
    <definedName name="csexcel_int_alt_spec_isk_konc_Dim09">"="</definedName>
    <definedName name="csexcel_int_alt_spec_isk_konc_Dim10">"="</definedName>
    <definedName name="csexcel_int_alt_spec_isk_konc_Dim11">"="</definedName>
    <definedName name="csexcel_int_alt_spec_isk_konc_Dim12">"="</definedName>
    <definedName name="csexcel_int_alt_spec_iskAnchor">'[12]Óvoda,Ált.spec.isk'!#REF!</definedName>
    <definedName name="csexcel_int_arany_janos_Dim01">"="</definedName>
    <definedName name="csexcel_int_arany_janos_Dim02">"="</definedName>
    <definedName name="csexcel_int_arany_janos_Dim03">"="</definedName>
    <definedName name="csexcel_int_arany_janos_Dim04">"="</definedName>
    <definedName name="csexcel_int_arany_janos_Dim05">"="</definedName>
    <definedName name="csexcel_int_arany_janos_Dim06">"="</definedName>
    <definedName name="csexcel_int_arany_janos_Dim07">"="</definedName>
    <definedName name="csexcel_int_arany_janos_Dim08">"="</definedName>
    <definedName name="csexcel_int_arany_janos_Dim09">"="</definedName>
    <definedName name="csexcel_int_arany_janos_Dim10">"="</definedName>
    <definedName name="csexcel_int_arany_janos_Dim11">"="</definedName>
    <definedName name="csexcel_int_arany_janos_Dim12">"="</definedName>
    <definedName name="csexcel_int_arany_janosAnchor">#REF!</definedName>
    <definedName name="csexcel_int_bottyan_Dim01">"="</definedName>
    <definedName name="csexcel_int_bottyan_Dim02">"="</definedName>
    <definedName name="csexcel_int_bottyan_Dim03">"="</definedName>
    <definedName name="csexcel_int_bottyan_Dim04">"="</definedName>
    <definedName name="csexcel_int_bottyan_Dim05">"="</definedName>
    <definedName name="csexcel_int_bottyan_Dim06">"="</definedName>
    <definedName name="csexcel_int_bottyan_Dim07">"="</definedName>
    <definedName name="csexcel_int_bottyan_Dim08">"="</definedName>
    <definedName name="csexcel_int_bottyan_Dim09">"="</definedName>
    <definedName name="csexcel_int_bottyan_Dim10">"="</definedName>
    <definedName name="csexcel_int_bottyan_Dim11">"="</definedName>
    <definedName name="csexcel_int_bottyan_Dim12">"="</definedName>
    <definedName name="csexcel_int_bottyan_konc_Dim01">"="</definedName>
    <definedName name="csexcel_int_bottyan_konc_Dim02">"="</definedName>
    <definedName name="csexcel_int_bottyan_konc_Dim03">"="</definedName>
    <definedName name="csexcel_int_bottyan_konc_Dim04">"="</definedName>
    <definedName name="csexcel_int_bottyan_konc_Dim05">"="</definedName>
    <definedName name="csexcel_int_bottyan_konc_Dim06">"="</definedName>
    <definedName name="csexcel_int_bottyan_konc_Dim07">"="</definedName>
    <definedName name="csexcel_int_bottyan_konc_Dim08">"="</definedName>
    <definedName name="csexcel_int_bottyan_konc_Dim09">"="</definedName>
    <definedName name="csexcel_int_bottyan_konc_Dim10">"="</definedName>
    <definedName name="csexcel_int_bottyan_konc_Dim11">"="</definedName>
    <definedName name="csexcel_int_bottyan_konc_Dim12">"="</definedName>
    <definedName name="csexcel_int_bottyan_koncAnchor">#REF!</definedName>
    <definedName name="csexcel_int_bottyanAnchor">#REF!</definedName>
    <definedName name="csexcel_int_eotvos_gimn_Dim01">"="</definedName>
    <definedName name="csexcel_int_eotvos_gimn_Dim02">"="</definedName>
    <definedName name="csexcel_int_eotvos_gimn_Dim03">"="</definedName>
    <definedName name="csexcel_int_eotvos_gimn_Dim04">"="</definedName>
    <definedName name="csexcel_int_eotvos_gimn_Dim05">"="</definedName>
    <definedName name="csexcel_int_eotvos_gimn_Dim06">"="</definedName>
    <definedName name="csexcel_int_eotvos_gimn_Dim07">"="</definedName>
    <definedName name="csexcel_int_eotvos_gimn_Dim08">"="</definedName>
    <definedName name="csexcel_int_eotvos_gimn_Dim09">"="</definedName>
    <definedName name="csexcel_int_eotvos_gimn_Dim10">"="</definedName>
    <definedName name="csexcel_int_eotvos_gimn_Dim11">"="</definedName>
    <definedName name="csexcel_int_eotvos_gimn_Dim12">"="</definedName>
    <definedName name="csexcel_int_eotvos_gimnAnchor">#REF!</definedName>
    <definedName name="csexcel_int_eotvos_szakk_Dim01">"="</definedName>
    <definedName name="csexcel_int_eotvos_szakk_Dim02">"="</definedName>
    <definedName name="csexcel_int_eotvos_szakk_Dim03">"="</definedName>
    <definedName name="csexcel_int_eotvos_szakk_Dim04">"="</definedName>
    <definedName name="csexcel_int_eotvos_szakk_Dim05">"="</definedName>
    <definedName name="csexcel_int_eotvos_szakk_Dim06">"="</definedName>
    <definedName name="csexcel_int_eotvos_szakk_Dim07">"="</definedName>
    <definedName name="csexcel_int_eotvos_szakk_Dim08">"="</definedName>
    <definedName name="csexcel_int_eotvos_szakk_Dim09">"="</definedName>
    <definedName name="csexcel_int_eotvos_szakk_Dim10">"="</definedName>
    <definedName name="csexcel_int_eotvos_szakk_Dim11">"="</definedName>
    <definedName name="csexcel_int_eotvos_szakk_Dim12">"="</definedName>
    <definedName name="csexcel_int_eotvos_szakk_konc_Dim01">"="</definedName>
    <definedName name="csexcel_int_eotvos_szakk_konc_Dim02">"="</definedName>
    <definedName name="csexcel_int_eotvos_szakk_konc_Dim03">"="</definedName>
    <definedName name="csexcel_int_eotvos_szakk_konc_Dim04">"="</definedName>
    <definedName name="csexcel_int_eotvos_szakk_konc_Dim05">"="</definedName>
    <definedName name="csexcel_int_eotvos_szakk_konc_Dim06">"="</definedName>
    <definedName name="csexcel_int_eotvos_szakk_konc_Dim07">"="</definedName>
    <definedName name="csexcel_int_eotvos_szakk_konc_Dim08">"="</definedName>
    <definedName name="csexcel_int_eotvos_szakk_konc_Dim09">"="</definedName>
    <definedName name="csexcel_int_eotvos_szakk_konc_Dim10">"="</definedName>
    <definedName name="csexcel_int_eotvos_szakk_konc_Dim11">"="</definedName>
    <definedName name="csexcel_int_eotvos_szakk_konc_Dim12">"="</definedName>
    <definedName name="csexcel_int_eotvos_szakkAnchor">'[12]Eötvös Szakk.'!#REF!</definedName>
    <definedName name="csexcel_int_erkel_Dim01">"="</definedName>
    <definedName name="csexcel_int_erkel_Dim02">"="</definedName>
    <definedName name="csexcel_int_erkel_Dim03">"="</definedName>
    <definedName name="csexcel_int_erkel_Dim04">"="</definedName>
    <definedName name="csexcel_int_erkel_Dim05">"="</definedName>
    <definedName name="csexcel_int_erkel_Dim06">"="</definedName>
    <definedName name="csexcel_int_erkel_Dim07">"="</definedName>
    <definedName name="csexcel_int_erkel_Dim08">"="</definedName>
    <definedName name="csexcel_int_erkel_Dim09">"="</definedName>
    <definedName name="csexcel_int_erkel_Dim10">"="</definedName>
    <definedName name="csexcel_int_erkel_Dim11">"="</definedName>
    <definedName name="csexcel_int_erkel_Dim12">"="</definedName>
    <definedName name="csexcel_int_erkel_konc_Dim01">"="</definedName>
    <definedName name="csexcel_int_erkel_konc_Dim02">"="</definedName>
    <definedName name="csexcel_int_erkel_konc_Dim03">"="</definedName>
    <definedName name="csexcel_int_erkel_konc_Dim04">"="</definedName>
    <definedName name="csexcel_int_erkel_konc_Dim05">"="</definedName>
    <definedName name="csexcel_int_erkel_konc_Dim06">"="</definedName>
    <definedName name="csexcel_int_erkel_konc_Dim07">"="</definedName>
    <definedName name="csexcel_int_erkel_konc_Dim08">"="</definedName>
    <definedName name="csexcel_int_erkel_konc_Dim09">"="</definedName>
    <definedName name="csexcel_int_erkel_konc_Dim10">"="</definedName>
    <definedName name="csexcel_int_erkel_konc_Dim11">"="</definedName>
    <definedName name="csexcel_int_erkel_konc_Dim12">"="</definedName>
    <definedName name="csexcel_int_erkelAnchor">'[12]Erkel'!#REF!</definedName>
    <definedName name="csexcel_int_esthajnal_Dim01">"="</definedName>
    <definedName name="csexcel_int_esthajnal_Dim02">"="</definedName>
    <definedName name="csexcel_int_esthajnal_Dim03">"="</definedName>
    <definedName name="csexcel_int_esthajnal_Dim04">"="</definedName>
    <definedName name="csexcel_int_esthajnal_Dim05">"="</definedName>
    <definedName name="csexcel_int_esthajnal_Dim06">"="</definedName>
    <definedName name="csexcel_int_esthajnal_Dim07">"="</definedName>
    <definedName name="csexcel_int_esthajnal_Dim08">"="</definedName>
    <definedName name="csexcel_int_esthajnal_Dim09">"="</definedName>
    <definedName name="csexcel_int_esthajnal_Dim10">"="</definedName>
    <definedName name="csexcel_int_esthajnal_Dim11">"="</definedName>
    <definedName name="csexcel_int_esthajnal_Dim12">"="</definedName>
    <definedName name="csexcel_int_esthajnalAnchor">#REF!</definedName>
    <definedName name="csexcel_int_feichtinger_Dim01">"="</definedName>
    <definedName name="csexcel_int_feichtinger_Dim02">"="</definedName>
    <definedName name="csexcel_int_feichtinger_Dim03">"="</definedName>
    <definedName name="csexcel_int_feichtinger_Dim04">"="</definedName>
    <definedName name="csexcel_int_feichtinger_Dim05">"="</definedName>
    <definedName name="csexcel_int_feichtinger_Dim06">"="</definedName>
    <definedName name="csexcel_int_feichtinger_Dim07">"="</definedName>
    <definedName name="csexcel_int_feichtinger_Dim08">"="</definedName>
    <definedName name="csexcel_int_feichtinger_Dim09">"="</definedName>
    <definedName name="csexcel_int_feichtinger_Dim10">"="</definedName>
    <definedName name="csexcel_int_feichtinger_Dim11">"="</definedName>
    <definedName name="csexcel_int_feichtinger_Dim12">"="</definedName>
    <definedName name="csexcel_int_feichtingerAnchor">#REF!</definedName>
    <definedName name="csexcel_int_fogy_o_tokodaltaro_Dim01">"="</definedName>
    <definedName name="csexcel_int_fogy_o_tokodaltaro_Dim02">"="</definedName>
    <definedName name="csexcel_int_fogy_o_tokodaltaro_Dim03">"="</definedName>
    <definedName name="csexcel_int_fogy_o_tokodaltaro_Dim04">"="</definedName>
    <definedName name="csexcel_int_fogy_o_tokodaltaro_Dim05">"="</definedName>
    <definedName name="csexcel_int_fogy_o_tokodaltaro_Dim06">"="</definedName>
    <definedName name="csexcel_int_fogy_o_tokodaltaro_Dim07">"="</definedName>
    <definedName name="csexcel_int_fogy_o_tokodaltaro_Dim08">"="</definedName>
    <definedName name="csexcel_int_fogy_o_tokodaltaro_Dim09">"="</definedName>
    <definedName name="csexcel_int_fogy_o_tokodaltaro_Dim10">"="</definedName>
    <definedName name="csexcel_int_fogy_o_tokodaltaro_Dim11">"="</definedName>
    <definedName name="csexcel_int_fogy_o_tokodaltaro_Dim12">"="</definedName>
    <definedName name="csexcel_int_fogy_o_tokodaltaroAnchor">#REF!</definedName>
    <definedName name="csexcel_int_geza_Dim01">"="</definedName>
    <definedName name="csexcel_int_geza_Dim02">"="</definedName>
    <definedName name="csexcel_int_geza_Dim03">"="</definedName>
    <definedName name="csexcel_int_geza_Dim04">"="</definedName>
    <definedName name="csexcel_int_geza_Dim05">"="</definedName>
    <definedName name="csexcel_int_geza_Dim06">"="</definedName>
    <definedName name="csexcel_int_geza_Dim07">"="</definedName>
    <definedName name="csexcel_int_geza_Dim08">"="</definedName>
    <definedName name="csexcel_int_geza_Dim09">"="</definedName>
    <definedName name="csexcel_int_geza_Dim10">"="</definedName>
    <definedName name="csexcel_int_geza_Dim11">"="</definedName>
    <definedName name="csexcel_int_geza_Dim12">"="</definedName>
    <definedName name="csexcel_int_geza_konc_Dim01">"="</definedName>
    <definedName name="csexcel_int_geza_konc_Dim02">"="</definedName>
    <definedName name="csexcel_int_geza_konc_Dim03">"="</definedName>
    <definedName name="csexcel_int_geza_konc_Dim04">"="</definedName>
    <definedName name="csexcel_int_geza_konc_Dim05">"="</definedName>
    <definedName name="csexcel_int_geza_konc_Dim06">"="</definedName>
    <definedName name="csexcel_int_geza_konc_Dim07">"="</definedName>
    <definedName name="csexcel_int_geza_konc_Dim08">"="</definedName>
    <definedName name="csexcel_int_geza_konc_Dim09">"="</definedName>
    <definedName name="csexcel_int_geza_konc_Dim10">"="</definedName>
    <definedName name="csexcel_int_geza_konc_Dim11">"="</definedName>
    <definedName name="csexcel_int_geza_konc_Dim12">"="</definedName>
    <definedName name="csexcel_int_gezaAnchor">'[12]Géza'!#REF!</definedName>
    <definedName name="csexcel_int_gyszgy_Dim01">"="</definedName>
    <definedName name="csexcel_int_gyszgy_Dim02">"="</definedName>
    <definedName name="csexcel_int_gyszgy_Dim03">"="</definedName>
    <definedName name="csexcel_int_gyszgy_Dim04">"="</definedName>
    <definedName name="csexcel_int_gyszgy_Dim05">"="</definedName>
    <definedName name="csexcel_int_gyszgy_Dim06">"="</definedName>
    <definedName name="csexcel_int_gyszgy_Dim07">"="</definedName>
    <definedName name="csexcel_int_gyszgy_Dim08">"="</definedName>
    <definedName name="csexcel_int_gyszgy_Dim09">"="</definedName>
    <definedName name="csexcel_int_gyszgy_Dim10">"="</definedName>
    <definedName name="csexcel_int_gyszgy_Dim11">"="</definedName>
    <definedName name="csexcel_int_gyszgy_Dim12">"="</definedName>
    <definedName name="csexcel_int_gyszgy_konc_Dim01">"="</definedName>
    <definedName name="csexcel_int_gyszgy_konc_Dim02">"="</definedName>
    <definedName name="csexcel_int_gyszgy_konc_Dim03">"="</definedName>
    <definedName name="csexcel_int_gyszgy_konc_Dim04">"="</definedName>
    <definedName name="csexcel_int_gyszgy_konc_Dim05">"="</definedName>
    <definedName name="csexcel_int_gyszgy_konc_Dim06">"="</definedName>
    <definedName name="csexcel_int_gyszgy_konc_Dim07">"="</definedName>
    <definedName name="csexcel_int_gyszgy_konc_Dim08">"="</definedName>
    <definedName name="csexcel_int_gyszgy_konc_Dim09">"="</definedName>
    <definedName name="csexcel_int_gyszgy_konc_Dim10">"="</definedName>
    <definedName name="csexcel_int_gyszgy_konc_Dim11">"="</definedName>
    <definedName name="csexcel_int_gyszgy_konc_Dim12">"="</definedName>
    <definedName name="csexcel_int_gyszgy_koncAnchor">#REF!</definedName>
    <definedName name="csexcel_int_gyszgyAnchor">#REF!</definedName>
    <definedName name="csexcel_int_hegyhati_Dim01">"="</definedName>
    <definedName name="csexcel_int_hegyhati_Dim02">"="</definedName>
    <definedName name="csexcel_int_hegyhati_Dim03">"="</definedName>
    <definedName name="csexcel_int_hegyhati_Dim04">"="</definedName>
    <definedName name="csexcel_int_hegyhati_Dim05">"="</definedName>
    <definedName name="csexcel_int_hegyhati_Dim06">"="</definedName>
    <definedName name="csexcel_int_hegyhati_Dim07">"="</definedName>
    <definedName name="csexcel_int_hegyhati_Dim08">"="</definedName>
    <definedName name="csexcel_int_hegyhati_Dim09">"="</definedName>
    <definedName name="csexcel_int_hegyhati_Dim10">"="</definedName>
    <definedName name="csexcel_int_hegyhati_Dim11">"="</definedName>
    <definedName name="csexcel_int_hegyhati_Dim12">"="</definedName>
    <definedName name="csexcel_int_hegyhati_konc_Dim01">"="</definedName>
    <definedName name="csexcel_int_hegyhati_konc_Dim02">"="</definedName>
    <definedName name="csexcel_int_hegyhati_konc_Dim03">"="</definedName>
    <definedName name="csexcel_int_hegyhati_konc_Dim04">"="</definedName>
    <definedName name="csexcel_int_hegyhati_konc_Dim05">"="</definedName>
    <definedName name="csexcel_int_hegyhati_konc_Dim06">"="</definedName>
    <definedName name="csexcel_int_hegyhati_konc_Dim07">"="</definedName>
    <definedName name="csexcel_int_hegyhati_konc_Dim08">"="</definedName>
    <definedName name="csexcel_int_hegyhati_konc_Dim09">"="</definedName>
    <definedName name="csexcel_int_hegyhati_konc_Dim10">"="</definedName>
    <definedName name="csexcel_int_hegyhati_konc_Dim11">"="</definedName>
    <definedName name="csexcel_int_hegyhati_konc_Dim12">"="</definedName>
    <definedName name="csexcel_int_hegyhati_koncAnchor">#REF!</definedName>
    <definedName name="csexcel_int_hegyhatiAnchor">#REF!</definedName>
    <definedName name="csexcel_int_integralt_szoc_Dim01">"="</definedName>
    <definedName name="csexcel_int_integralt_szoc_Dim02">"="</definedName>
    <definedName name="csexcel_int_integralt_szoc_Dim03">"="</definedName>
    <definedName name="csexcel_int_integralt_szoc_Dim04">"="</definedName>
    <definedName name="csexcel_int_integralt_szoc_Dim05">"="</definedName>
    <definedName name="csexcel_int_integralt_szoc_Dim06">"="</definedName>
    <definedName name="csexcel_int_integralt_szoc_Dim07">"="</definedName>
    <definedName name="csexcel_int_integralt_szoc_Dim08">"="</definedName>
    <definedName name="csexcel_int_integralt_szoc_Dim09">"="</definedName>
    <definedName name="csexcel_int_integralt_szoc_Dim10">"="</definedName>
    <definedName name="csexcel_int_integralt_szoc_Dim11">"="</definedName>
    <definedName name="csexcel_int_integralt_szoc_Dim12">"="</definedName>
    <definedName name="csexcel_int_integralt_szoc_konc_Dim01">"="</definedName>
    <definedName name="csexcel_int_integralt_szoc_konc_Dim02">"="</definedName>
    <definedName name="csexcel_int_integralt_szoc_konc_Dim03">"="</definedName>
    <definedName name="csexcel_int_integralt_szoc_konc_Dim04">"="</definedName>
    <definedName name="csexcel_int_integralt_szoc_konc_Dim05">"="</definedName>
    <definedName name="csexcel_int_integralt_szoc_konc_Dim06">"="</definedName>
    <definedName name="csexcel_int_integralt_szoc_konc_Dim07">"="</definedName>
    <definedName name="csexcel_int_integralt_szoc_konc_Dim08">"="</definedName>
    <definedName name="csexcel_int_integralt_szoc_konc_Dim09">"="</definedName>
    <definedName name="csexcel_int_integralt_szoc_konc_Dim10">"="</definedName>
    <definedName name="csexcel_int_integralt_szoc_konc_Dim11">"="</definedName>
    <definedName name="csexcel_int_integralt_szoc_konc_Dim12">"="</definedName>
    <definedName name="csexcel_int_integralt_szocAnchor">'[12]Integrált szoc'!#REF!</definedName>
    <definedName name="csexcel_int_javorka_Dim01">"="</definedName>
    <definedName name="csexcel_int_javorka_Dim02">"="</definedName>
    <definedName name="csexcel_int_javorka_Dim03">"="</definedName>
    <definedName name="csexcel_int_javorka_Dim04">"="</definedName>
    <definedName name="csexcel_int_javorka_Dim05">"="</definedName>
    <definedName name="csexcel_int_javorka_Dim06">"="</definedName>
    <definedName name="csexcel_int_javorka_Dim07">"="</definedName>
    <definedName name="csexcel_int_javorka_Dim08">"="</definedName>
    <definedName name="csexcel_int_javorka_Dim09">"="</definedName>
    <definedName name="csexcel_int_javorka_Dim10">"="</definedName>
    <definedName name="csexcel_int_javorka_Dim11">"="</definedName>
    <definedName name="csexcel_int_javorka_Dim12">"="</definedName>
    <definedName name="csexcel_int_javorka_konc_Dim01">"="</definedName>
    <definedName name="csexcel_int_javorka_konc_Dim02">"="</definedName>
    <definedName name="csexcel_int_javorka_konc_Dim03">"="</definedName>
    <definedName name="csexcel_int_javorka_konc_Dim04">"="</definedName>
    <definedName name="csexcel_int_javorka_konc_Dim05">"="</definedName>
    <definedName name="csexcel_int_javorka_konc_Dim06">"="</definedName>
    <definedName name="csexcel_int_javorka_konc_Dim07">"="</definedName>
    <definedName name="csexcel_int_javorka_konc_Dim08">"="</definedName>
    <definedName name="csexcel_int_javorka_konc_Dim09">"="</definedName>
    <definedName name="csexcel_int_javorka_konc_Dim10">"="</definedName>
    <definedName name="csexcel_int_javorka_konc_Dim11">"="</definedName>
    <definedName name="csexcel_int_javorka_konc_Dim12">"="</definedName>
    <definedName name="csexcel_int_Javorka_rendeleti_tabla_Dim01">"="</definedName>
    <definedName name="csexcel_int_Javorka_rendeleti_tabla_Dim02">"="</definedName>
    <definedName name="csexcel_int_Javorka_rendeleti_tabla_Dim03">"="</definedName>
    <definedName name="csexcel_int_Javorka_rendeleti_tabla_Dim04">"="</definedName>
    <definedName name="csexcel_int_Javorka_rendeleti_tabla_Dim05">"="</definedName>
    <definedName name="csexcel_int_Javorka_rendeleti_tabla_Dim06">"="</definedName>
    <definedName name="csexcel_int_Javorka_rendeleti_tabla_Dim07">"="</definedName>
    <definedName name="csexcel_int_Javorka_rendeleti_tabla_Dim08">"="</definedName>
    <definedName name="csexcel_int_Javorka_rendeleti_tabla_Dim09">"="</definedName>
    <definedName name="csexcel_int_Javorka_rendeleti_tabla_Dim10">"="</definedName>
    <definedName name="csexcel_int_Javorka_rendeleti_tabla_Dim11">"="</definedName>
    <definedName name="csexcel_int_Javorka_rendeleti_tabla_Dim12">"="</definedName>
    <definedName name="csexcel_int_Javorka_rendeleti_tablaAnchor">#REF!</definedName>
    <definedName name="csexcel_int_javorkaAnchor">'[12]Jávorka'!#REF!</definedName>
    <definedName name="csexcel_int_jokai_Dim01">"="</definedName>
    <definedName name="csexcel_int_jokai_Dim02">"="</definedName>
    <definedName name="csexcel_int_jokai_Dim03">"="</definedName>
    <definedName name="csexcel_int_jokai_Dim04">"="</definedName>
    <definedName name="csexcel_int_jokai_Dim05">"="</definedName>
    <definedName name="csexcel_int_jokai_Dim06">"="</definedName>
    <definedName name="csexcel_int_jokai_Dim07">"="</definedName>
    <definedName name="csexcel_int_jokai_Dim08">"="</definedName>
    <definedName name="csexcel_int_jokai_Dim09">"="</definedName>
    <definedName name="csexcel_int_jokai_Dim10">"="</definedName>
    <definedName name="csexcel_int_jokai_Dim11">"="</definedName>
    <definedName name="csexcel_int_jokai_Dim12">"="</definedName>
    <definedName name="csexcel_int_jokaiAnchor">#REF!</definedName>
    <definedName name="csexcel_int_konyvtar_Dim01">"="</definedName>
    <definedName name="csexcel_int_konyvtar_Dim02">"="</definedName>
    <definedName name="csexcel_int_konyvtar_Dim03">"="</definedName>
    <definedName name="csexcel_int_konyvtar_Dim04">"="</definedName>
    <definedName name="csexcel_int_konyvtar_Dim05">"="</definedName>
    <definedName name="csexcel_int_konyvtar_Dim06">"="</definedName>
    <definedName name="csexcel_int_konyvtar_Dim07">"="</definedName>
    <definedName name="csexcel_int_konyvtar_Dim08">"="</definedName>
    <definedName name="csexcel_int_konyvtar_Dim09">"="</definedName>
    <definedName name="csexcel_int_konyvtar_Dim10">"="</definedName>
    <definedName name="csexcel_int_konyvtar_Dim11">"="</definedName>
    <definedName name="csexcel_int_konyvtar_Dim12">"="</definedName>
    <definedName name="csexcel_int_konyvtar_konc_Dim01">"="</definedName>
    <definedName name="csexcel_int_konyvtar_konc_Dim02">"="</definedName>
    <definedName name="csexcel_int_konyvtar_konc_Dim03">"="</definedName>
    <definedName name="csexcel_int_konyvtar_konc_Dim04">"="</definedName>
    <definedName name="csexcel_int_konyvtar_konc_Dim05">"="</definedName>
    <definedName name="csexcel_int_konyvtar_konc_Dim06">"="</definedName>
    <definedName name="csexcel_int_konyvtar_konc_Dim07">"="</definedName>
    <definedName name="csexcel_int_konyvtar_konc_Dim08">"="</definedName>
    <definedName name="csexcel_int_konyvtar_konc_Dim09">"="</definedName>
    <definedName name="csexcel_int_konyvtar_konc_Dim10">"="</definedName>
    <definedName name="csexcel_int_konyvtar_konc_Dim11">"="</definedName>
    <definedName name="csexcel_int_konyvtar_konc_Dim12">"="</definedName>
    <definedName name="csexcel_int_konyvtarAnchor">'[12]Könyvtár'!#REF!</definedName>
    <definedName name="csexcel_int_korhaz_Dim01">"="</definedName>
    <definedName name="csexcel_int_korhaz_Dim02">"="</definedName>
    <definedName name="csexcel_int_korhaz_Dim03">"="</definedName>
    <definedName name="csexcel_int_korhaz_Dim04">"="</definedName>
    <definedName name="csexcel_int_korhaz_Dim05">"="</definedName>
    <definedName name="csexcel_int_korhaz_Dim06">"="</definedName>
    <definedName name="csexcel_int_korhaz_Dim07">"="</definedName>
    <definedName name="csexcel_int_korhaz_Dim08">"="</definedName>
    <definedName name="csexcel_int_korhaz_Dim09">"="</definedName>
    <definedName name="csexcel_int_korhaz_Dim10">"="</definedName>
    <definedName name="csexcel_int_korhaz_Dim11">"="</definedName>
    <definedName name="csexcel_int_korhaz_Dim12">"="</definedName>
    <definedName name="csexcel_int_korhaz_konc_Dim01">"="</definedName>
    <definedName name="csexcel_int_korhaz_konc_Dim02">"="</definedName>
    <definedName name="csexcel_int_korhaz_konc_Dim03">"="</definedName>
    <definedName name="csexcel_int_korhaz_konc_Dim04">"="</definedName>
    <definedName name="csexcel_int_korhaz_konc_Dim05">"="</definedName>
    <definedName name="csexcel_int_korhaz_konc_Dim06">"="</definedName>
    <definedName name="csexcel_int_korhaz_konc_Dim07">"="</definedName>
    <definedName name="csexcel_int_korhaz_konc_Dim08">"="</definedName>
    <definedName name="csexcel_int_korhaz_konc_Dim09">"="</definedName>
    <definedName name="csexcel_int_korhaz_konc_Dim10">"="</definedName>
    <definedName name="csexcel_int_korhaz_konc_Dim11">"="</definedName>
    <definedName name="csexcel_int_korhaz_konc_Dim12">"="</definedName>
    <definedName name="csexcel_int_korhazAnchor">'[12]Kórház'!#REF!</definedName>
    <definedName name="csexcel_int_kozepfoku_koll_Dim01">"="</definedName>
    <definedName name="csexcel_int_kozepfoku_koll_Dim02">"="</definedName>
    <definedName name="csexcel_int_kozepfoku_koll_Dim03">"="</definedName>
    <definedName name="csexcel_int_kozepfoku_koll_Dim04">"="</definedName>
    <definedName name="csexcel_int_kozepfoku_koll_Dim05">"="</definedName>
    <definedName name="csexcel_int_kozepfoku_koll_Dim06">"="</definedName>
    <definedName name="csexcel_int_kozepfoku_koll_Dim07">"="</definedName>
    <definedName name="csexcel_int_kozepfoku_koll_Dim08">"="</definedName>
    <definedName name="csexcel_int_kozepfoku_koll_Dim09">"="</definedName>
    <definedName name="csexcel_int_kozepfoku_koll_Dim10">"="</definedName>
    <definedName name="csexcel_int_kozepfoku_koll_Dim11">"="</definedName>
    <definedName name="csexcel_int_kozepfoku_koll_Dim12">"="</definedName>
    <definedName name="csexcel_int_kozepfoku_koll_konc_Dim01">"="</definedName>
    <definedName name="csexcel_int_kozepfoku_koll_konc_Dim02">"="</definedName>
    <definedName name="csexcel_int_kozepfoku_koll_konc_Dim03">"="</definedName>
    <definedName name="csexcel_int_kozepfoku_koll_konc_Dim04">"="</definedName>
    <definedName name="csexcel_int_kozepfoku_koll_konc_Dim05">"="</definedName>
    <definedName name="csexcel_int_kozepfoku_koll_konc_Dim06">"="</definedName>
    <definedName name="csexcel_int_kozepfoku_koll_konc_Dim07">"="</definedName>
    <definedName name="csexcel_int_kozepfoku_koll_konc_Dim08">"="</definedName>
    <definedName name="csexcel_int_kozepfoku_koll_konc_Dim09">"="</definedName>
    <definedName name="csexcel_int_kozepfoku_koll_konc_Dim10">"="</definedName>
    <definedName name="csexcel_int_kozepfoku_koll_konc_Dim11">"="</definedName>
    <definedName name="csexcel_int_kozepfoku_koll_konc_Dim12">"="</definedName>
    <definedName name="csexcel_int_kozepfoku_koll_koncAnchor">#REF!</definedName>
    <definedName name="csexcel_int_kozepfoku_kollAnchor">#REF!</definedName>
    <definedName name="csexcel_int_kultsar_Dim01">"="</definedName>
    <definedName name="csexcel_int_kultsar_Dim02">"="</definedName>
    <definedName name="csexcel_int_kultsar_Dim03">"="</definedName>
    <definedName name="csexcel_int_kultsar_Dim04">"="</definedName>
    <definedName name="csexcel_int_kultsar_Dim05">"="</definedName>
    <definedName name="csexcel_int_kultsar_Dim06">"="</definedName>
    <definedName name="csexcel_int_kultsar_Dim07">"="</definedName>
    <definedName name="csexcel_int_kultsar_Dim08">"="</definedName>
    <definedName name="csexcel_int_kultsar_Dim09">"="</definedName>
    <definedName name="csexcel_int_kultsar_Dim10">"="</definedName>
    <definedName name="csexcel_int_kultsar_Dim11">"="</definedName>
    <definedName name="csexcel_int_kultsar_Dim12">"="</definedName>
    <definedName name="csexcel_int_kultsar_konc_Dim01">"="</definedName>
    <definedName name="csexcel_int_kultsar_konc_Dim02">"="</definedName>
    <definedName name="csexcel_int_kultsar_konc_Dim03">"="</definedName>
    <definedName name="csexcel_int_kultsar_konc_Dim04">"="</definedName>
    <definedName name="csexcel_int_kultsar_konc_Dim05">"="</definedName>
    <definedName name="csexcel_int_kultsar_konc_Dim06">"="</definedName>
    <definedName name="csexcel_int_kultsar_konc_Dim07">"="</definedName>
    <definedName name="csexcel_int_kultsar_konc_Dim08">"="</definedName>
    <definedName name="csexcel_int_kultsar_konc_Dim09">"="</definedName>
    <definedName name="csexcel_int_kultsar_konc_Dim10">"="</definedName>
    <definedName name="csexcel_int_kultsar_konc_Dim11">"="</definedName>
    <definedName name="csexcel_int_kultsar_konc_Dim12">"="</definedName>
    <definedName name="csexcel_int_kultsarAnchor">'[12]Kultsar'!#REF!</definedName>
    <definedName name="csexcel_int_leveltar_Dim01">"="</definedName>
    <definedName name="csexcel_int_leveltar_Dim02">"="</definedName>
    <definedName name="csexcel_int_leveltar_Dim03">"="</definedName>
    <definedName name="csexcel_int_leveltar_Dim04">"="</definedName>
    <definedName name="csexcel_int_leveltar_Dim05">"="</definedName>
    <definedName name="csexcel_int_leveltar_Dim06">"="</definedName>
    <definedName name="csexcel_int_leveltar_Dim07">"="</definedName>
    <definedName name="csexcel_int_leveltar_Dim08">"="</definedName>
    <definedName name="csexcel_int_leveltar_Dim09">"="</definedName>
    <definedName name="csexcel_int_leveltar_Dim10">"="</definedName>
    <definedName name="csexcel_int_leveltar_Dim11">"="</definedName>
    <definedName name="csexcel_int_leveltar_Dim12">"="</definedName>
    <definedName name="csexcel_int_leveltar_konc_Dim01">"="</definedName>
    <definedName name="csexcel_int_leveltar_konc_Dim02">"="</definedName>
    <definedName name="csexcel_int_leveltar_konc_Dim03">"="</definedName>
    <definedName name="csexcel_int_leveltar_konc_Dim04">"="</definedName>
    <definedName name="csexcel_int_leveltar_konc_Dim05">"="</definedName>
    <definedName name="csexcel_int_leveltar_konc_Dim06">"="</definedName>
    <definedName name="csexcel_int_leveltar_konc_Dim07">"="</definedName>
    <definedName name="csexcel_int_leveltar_konc_Dim08">"="</definedName>
    <definedName name="csexcel_int_leveltar_konc_Dim09">"="</definedName>
    <definedName name="csexcel_int_leveltar_konc_Dim10">"="</definedName>
    <definedName name="csexcel_int_leveltar_konc_Dim11">"="</definedName>
    <definedName name="csexcel_int_leveltar_konc_Dim12">"="</definedName>
    <definedName name="csexcel_int_leveltarAnchor">'[12]Levéltár'!#REF!</definedName>
    <definedName name="csexcel_int_meri_Dim01">"="</definedName>
    <definedName name="csexcel_int_meri_Dim02">"="</definedName>
    <definedName name="csexcel_int_meri_Dim03">"="</definedName>
    <definedName name="csexcel_int_meri_Dim04">"="</definedName>
    <definedName name="csexcel_int_meri_Dim05">"="</definedName>
    <definedName name="csexcel_int_meri_Dim06">"="</definedName>
    <definedName name="csexcel_int_meri_Dim07">"="</definedName>
    <definedName name="csexcel_int_meri_Dim08">"="</definedName>
    <definedName name="csexcel_int_meri_Dim09">"="</definedName>
    <definedName name="csexcel_int_meri_Dim10">"="</definedName>
    <definedName name="csexcel_int_meri_Dim11">"="</definedName>
    <definedName name="csexcel_int_meri_Dim12">"="</definedName>
    <definedName name="csexcel_int_meri_konc_Dim01">"="</definedName>
    <definedName name="csexcel_int_meri_konc_Dim02">"="</definedName>
    <definedName name="csexcel_int_meri_konc_Dim03">"="</definedName>
    <definedName name="csexcel_int_meri_konc_Dim04">"="</definedName>
    <definedName name="csexcel_int_meri_konc_Dim05">"="</definedName>
    <definedName name="csexcel_int_meri_konc_Dim06">"="</definedName>
    <definedName name="csexcel_int_meri_konc_Dim07">"="</definedName>
    <definedName name="csexcel_int_meri_konc_Dim08">"="</definedName>
    <definedName name="csexcel_int_meri_konc_Dim09">"="</definedName>
    <definedName name="csexcel_int_meri_konc_Dim10">"="</definedName>
    <definedName name="csexcel_int_meri_konc_Dim11">"="</definedName>
    <definedName name="csexcel_int_meri_konc_Dim12">"="</definedName>
    <definedName name="csexcel_int_meriAnchor">'[12]MERI'!#REF!</definedName>
    <definedName name="csexcel_int_mora_Dim01">"="</definedName>
    <definedName name="csexcel_int_mora_Dim02">"="</definedName>
    <definedName name="csexcel_int_mora_Dim03">"="</definedName>
    <definedName name="csexcel_int_mora_Dim04">"="</definedName>
    <definedName name="csexcel_int_mora_Dim05">"="</definedName>
    <definedName name="csexcel_int_mora_Dim06">"="</definedName>
    <definedName name="csexcel_int_mora_Dim07">"="</definedName>
    <definedName name="csexcel_int_mora_Dim08">"="</definedName>
    <definedName name="csexcel_int_mora_Dim09">"="</definedName>
    <definedName name="csexcel_int_mora_Dim10">"="</definedName>
    <definedName name="csexcel_int_mora_Dim11">"="</definedName>
    <definedName name="csexcel_int_mora_Dim12">"="</definedName>
    <definedName name="csexcel_int_mora_konc_Dim01">"="</definedName>
    <definedName name="csexcel_int_mora_konc_Dim02">"="</definedName>
    <definedName name="csexcel_int_mora_konc_Dim03">"="</definedName>
    <definedName name="csexcel_int_mora_konc_Dim04">"="</definedName>
    <definedName name="csexcel_int_mora_konc_Dim05">"="</definedName>
    <definedName name="csexcel_int_mora_konc_Dim06">"="</definedName>
    <definedName name="csexcel_int_mora_konc_Dim07">"="</definedName>
    <definedName name="csexcel_int_mora_konc_Dim08">"="</definedName>
    <definedName name="csexcel_int_mora_konc_Dim09">"="</definedName>
    <definedName name="csexcel_int_mora_konc_Dim10">"="</definedName>
    <definedName name="csexcel_int_mora_konc_Dim11">"="</definedName>
    <definedName name="csexcel_int_mora_konc_Dim12">"="</definedName>
    <definedName name="csexcel_int_mora_koncAnchor">#REF!</definedName>
    <definedName name="csexcel_int_moraAnchor">#REF!</definedName>
    <definedName name="csexcel_int_muzeum_Dim01">"="</definedName>
    <definedName name="csexcel_int_muzeum_Dim02">"="</definedName>
    <definedName name="csexcel_int_muzeum_Dim03">"="</definedName>
    <definedName name="csexcel_int_muzeum_Dim04">"="</definedName>
    <definedName name="csexcel_int_muzeum_Dim05">"="</definedName>
    <definedName name="csexcel_int_muzeum_Dim06">"="</definedName>
    <definedName name="csexcel_int_muzeum_Dim07">"="</definedName>
    <definedName name="csexcel_int_muzeum_Dim08">"="</definedName>
    <definedName name="csexcel_int_muzeum_Dim09">"="</definedName>
    <definedName name="csexcel_int_muzeum_Dim10">"="</definedName>
    <definedName name="csexcel_int_muzeum_Dim11">"="</definedName>
    <definedName name="csexcel_int_muzeum_Dim12">"="</definedName>
    <definedName name="csexcel_int_muzeum_konc_Dim01">"="</definedName>
    <definedName name="csexcel_int_muzeum_konc_Dim02">"="</definedName>
    <definedName name="csexcel_int_muzeum_konc_Dim03">"="</definedName>
    <definedName name="csexcel_int_muzeum_konc_Dim04">"="</definedName>
    <definedName name="csexcel_int_muzeum_konc_Dim05">"="</definedName>
    <definedName name="csexcel_int_muzeum_konc_Dim06">"="</definedName>
    <definedName name="csexcel_int_muzeum_konc_Dim07">"="</definedName>
    <definedName name="csexcel_int_muzeum_konc_Dim08">"="</definedName>
    <definedName name="csexcel_int_muzeum_konc_Dim09">"="</definedName>
    <definedName name="csexcel_int_muzeum_konc_Dim10">"="</definedName>
    <definedName name="csexcel_int_muzeum_konc_Dim11">"="</definedName>
    <definedName name="csexcel_int_muzeum_konc_Dim12">"="</definedName>
    <definedName name="csexcel_int_muzeumAnchor">'[12]Múzeum'!#REF!</definedName>
    <definedName name="csexcel_int_pedagogiai_gyermekved_szaksz_konc_Dim01">"="</definedName>
    <definedName name="csexcel_int_pedagogiai_gyermekved_szaksz_konc_Dim02">"="</definedName>
    <definedName name="csexcel_int_pedagogiai_gyermekved_szaksz_konc_Dim03">"="</definedName>
    <definedName name="csexcel_int_pedagogiai_gyermekved_szaksz_konc_Dim04">"="</definedName>
    <definedName name="csexcel_int_pedagogiai_gyermekved_szaksz_konc_Dim05">"="</definedName>
    <definedName name="csexcel_int_pedagogiai_gyermekved_szaksz_konc_Dim06">"="</definedName>
    <definedName name="csexcel_int_pedagogiai_gyermekved_szaksz_konc_Dim07">"="</definedName>
    <definedName name="csexcel_int_pedagogiai_gyermekved_szaksz_konc_Dim08">"="</definedName>
    <definedName name="csexcel_int_pedagogiai_gyermekved_szaksz_konc_Dim09">"="</definedName>
    <definedName name="csexcel_int_pedagogiai_gyermekved_szaksz_konc_Dim10">"="</definedName>
    <definedName name="csexcel_int_pedagogiai_gyermekved_szaksz_konc_Dim11">"="</definedName>
    <definedName name="csexcel_int_pedagogiai_gyermekved_szaksz_konc_Dim12">"="</definedName>
    <definedName name="csexcel_int_pszichiatria_Dim01">"="</definedName>
    <definedName name="csexcel_int_pszichiatria_Dim02">"="</definedName>
    <definedName name="csexcel_int_pszichiatria_Dim03">"="</definedName>
    <definedName name="csexcel_int_pszichiatria_Dim04">"="</definedName>
    <definedName name="csexcel_int_pszichiatria_Dim05">"="</definedName>
    <definedName name="csexcel_int_pszichiatria_Dim06">"="</definedName>
    <definedName name="csexcel_int_pszichiatria_Dim07">"="</definedName>
    <definedName name="csexcel_int_pszichiatria_Dim08">"="</definedName>
    <definedName name="csexcel_int_pszichiatria_Dim09">"="</definedName>
    <definedName name="csexcel_int_pszichiatria_Dim10">"="</definedName>
    <definedName name="csexcel_int_pszichiatria_Dim11">"="</definedName>
    <definedName name="csexcel_int_pszichiatria_Dim12">"="</definedName>
    <definedName name="csexcel_int_pszichiatriaAnchor">#REF!</definedName>
    <definedName name="csexcel_int_szabolcsi_Dim01">"="</definedName>
    <definedName name="csexcel_int_szabolcsi_Dim02">"="</definedName>
    <definedName name="csexcel_int_szabolcsi_Dim03">"="</definedName>
    <definedName name="csexcel_int_szabolcsi_Dim04">"="</definedName>
    <definedName name="csexcel_int_szabolcsi_Dim05">"="</definedName>
    <definedName name="csexcel_int_szabolcsi_Dim06">"="</definedName>
    <definedName name="csexcel_int_szabolcsi_Dim07">"="</definedName>
    <definedName name="csexcel_int_szabolcsi_Dim08">"="</definedName>
    <definedName name="csexcel_int_szabolcsi_Dim09">"="</definedName>
    <definedName name="csexcel_int_szabolcsi_Dim10">"="</definedName>
    <definedName name="csexcel_int_szabolcsi_Dim11">"="</definedName>
    <definedName name="csexcel_int_szabolcsi_Dim12">"="</definedName>
    <definedName name="csexcel_int_szabolcsi_konc_Dim01">"="</definedName>
    <definedName name="csexcel_int_szabolcsi_konc_Dim02">"="</definedName>
    <definedName name="csexcel_int_szabolcsi_konc_Dim03">"="</definedName>
    <definedName name="csexcel_int_szabolcsi_konc_Dim04">"="</definedName>
    <definedName name="csexcel_int_szabolcsi_konc_Dim05">"="</definedName>
    <definedName name="csexcel_int_szabolcsi_konc_Dim06">"="</definedName>
    <definedName name="csexcel_int_szabolcsi_konc_Dim07">"="</definedName>
    <definedName name="csexcel_int_szabolcsi_konc_Dim08">"="</definedName>
    <definedName name="csexcel_int_szabolcsi_konc_Dim09">"="</definedName>
    <definedName name="csexcel_int_szabolcsi_konc_Dim10">"="</definedName>
    <definedName name="csexcel_int_szabolcsi_konc_Dim11">"="</definedName>
    <definedName name="csexcel_int_szabolcsi_konc_Dim12">"="</definedName>
    <definedName name="csexcel_int_szabolcsi_koncAnchor">#REF!</definedName>
    <definedName name="csexcel_int_szabolcsiAnchor">#REF!</definedName>
    <definedName name="csexcel_int_szakertoi_nev_konc_Dim01">"="</definedName>
    <definedName name="csexcel_int_szakertoi_nev_konc_Dim02">"="</definedName>
    <definedName name="csexcel_int_szakertoi_nev_konc_Dim03">"="</definedName>
    <definedName name="csexcel_int_szakertoi_nev_konc_Dim04">"="</definedName>
    <definedName name="csexcel_int_szakertoi_nev_konc_Dim05">"="</definedName>
    <definedName name="csexcel_int_szakertoi_nev_konc_Dim06">"="</definedName>
    <definedName name="csexcel_int_szakertoi_nev_konc_Dim07">"="</definedName>
    <definedName name="csexcel_int_szakertoi_nev_konc_Dim08">"="</definedName>
    <definedName name="csexcel_int_szakertoi_nev_konc_Dim09">"="</definedName>
    <definedName name="csexcel_int_szakertoi_nev_konc_Dim10">"="</definedName>
    <definedName name="csexcel_int_szakertoi_nev_konc_Dim11">"="</definedName>
    <definedName name="csexcel_int_szakertoi_nev_konc_Dim12">"="</definedName>
    <definedName name="csexcel_int_szakertoi_nev_koncAnchor">#REF!</definedName>
    <definedName name="csexcel_int_szakertoi_nev_tan_Dim01">"="</definedName>
    <definedName name="csexcel_int_szakertoi_nev_tan_Dim02">"="</definedName>
    <definedName name="csexcel_int_szakertoi_nev_tan_Dim03">"="</definedName>
    <definedName name="csexcel_int_szakertoi_nev_tan_Dim04">"="</definedName>
    <definedName name="csexcel_int_szakertoi_nev_tan_Dim05">"="</definedName>
    <definedName name="csexcel_int_szakertoi_nev_tan_Dim06">"="</definedName>
    <definedName name="csexcel_int_szakertoi_nev_tan_Dim07">"="</definedName>
    <definedName name="csexcel_int_szakertoi_nev_tan_Dim08">"="</definedName>
    <definedName name="csexcel_int_szakertoi_nev_tan_Dim09">"="</definedName>
    <definedName name="csexcel_int_szakertoi_nev_tan_Dim10">"="</definedName>
    <definedName name="csexcel_int_szakertoi_nev_tan_Dim11">"="</definedName>
    <definedName name="csexcel_int_szakertoi_nev_tan_Dim12">"="</definedName>
    <definedName name="csexcel_int_szakertoi_nev_tanAnchor">#REF!</definedName>
    <definedName name="csexcel_int_szechenyi_Dim01">"="</definedName>
    <definedName name="csexcel_int_szechenyi_Dim02">"="</definedName>
    <definedName name="csexcel_int_szechenyi_Dim03">"="</definedName>
    <definedName name="csexcel_int_szechenyi_Dim04">"="</definedName>
    <definedName name="csexcel_int_szechenyi_Dim05">"="</definedName>
    <definedName name="csexcel_int_szechenyi_Dim06">"="</definedName>
    <definedName name="csexcel_int_szechenyi_Dim07">"="</definedName>
    <definedName name="csexcel_int_szechenyi_Dim08">"="</definedName>
    <definedName name="csexcel_int_szechenyi_Dim09">"="</definedName>
    <definedName name="csexcel_int_szechenyi_Dim10">"="</definedName>
    <definedName name="csexcel_int_szechenyi_Dim11">"="</definedName>
    <definedName name="csexcel_int_szechenyi_Dim12">"="</definedName>
    <definedName name="csexcel_int_szechenyi_konc_Dim01">"="</definedName>
    <definedName name="csexcel_int_szechenyi_konc_Dim02">"="</definedName>
    <definedName name="csexcel_int_szechenyi_konc_Dim03">"="</definedName>
    <definedName name="csexcel_int_szechenyi_konc_Dim04">"="</definedName>
    <definedName name="csexcel_int_szechenyi_konc_Dim05">"="</definedName>
    <definedName name="csexcel_int_szechenyi_konc_Dim06">"="</definedName>
    <definedName name="csexcel_int_szechenyi_konc_Dim07">"="</definedName>
    <definedName name="csexcel_int_szechenyi_konc_Dim08">"="</definedName>
    <definedName name="csexcel_int_szechenyi_konc_Dim09">"="</definedName>
    <definedName name="csexcel_int_szechenyi_konc_Dim10">"="</definedName>
    <definedName name="csexcel_int_szechenyi_konc_Dim11">"="</definedName>
    <definedName name="csexcel_int_szechenyi_konc_Dim12">"="</definedName>
    <definedName name="csexcel_int_szechenyiAnchor">'[12]Széchenyi'!#REF!</definedName>
    <definedName name="csexcel_int_szt_rita_Dim01">"="</definedName>
    <definedName name="csexcel_int_szt_rita_Dim02">"="</definedName>
    <definedName name="csexcel_int_szt_rita_Dim03">"="</definedName>
    <definedName name="csexcel_int_szt_rita_Dim04">"="</definedName>
    <definedName name="csexcel_int_szt_rita_Dim05">"="</definedName>
    <definedName name="csexcel_int_szt_rita_Dim06">"="</definedName>
    <definedName name="csexcel_int_szt_rita_Dim07">"="</definedName>
    <definedName name="csexcel_int_szt_rita_Dim08">"="</definedName>
    <definedName name="csexcel_int_szt_rita_Dim09">"="</definedName>
    <definedName name="csexcel_int_szt_rita_Dim10">"="</definedName>
    <definedName name="csexcel_int_szt_rita_Dim11">"="</definedName>
    <definedName name="csexcel_int_szt_rita_Dim12">"="</definedName>
    <definedName name="csexcel_int_szt_ritaAnchor">#REF!</definedName>
    <definedName name="csexcel_int_tgszsz_Dim01">"="</definedName>
    <definedName name="csexcel_int_tgszsz_Dim02">"="</definedName>
    <definedName name="csexcel_int_tgszsz_Dim03">"="</definedName>
    <definedName name="csexcel_int_tgszsz_Dim04">"="</definedName>
    <definedName name="csexcel_int_tgszsz_Dim05">"="</definedName>
    <definedName name="csexcel_int_tgszsz_Dim06">"="</definedName>
    <definedName name="csexcel_int_tgszsz_Dim07">"="</definedName>
    <definedName name="csexcel_int_tgszsz_Dim08">"="</definedName>
    <definedName name="csexcel_int_tgszsz_Dim09">"="</definedName>
    <definedName name="csexcel_int_tgszsz_Dim10">"="</definedName>
    <definedName name="csexcel_int_tgszsz_Dim11">"="</definedName>
    <definedName name="csexcel_int_tgszsz_Dim12">"="</definedName>
    <definedName name="csexcel_int_tgszsz_konc_Dim01">"="</definedName>
    <definedName name="csexcel_int_tgszsz_konc_Dim02">"="</definedName>
    <definedName name="csexcel_int_tgszsz_konc_Dim03">"="</definedName>
    <definedName name="csexcel_int_tgszsz_konc_Dim04">"="</definedName>
    <definedName name="csexcel_int_tgszsz_konc_Dim05">"="</definedName>
    <definedName name="csexcel_int_tgszsz_konc_Dim06">"="</definedName>
    <definedName name="csexcel_int_tgszsz_konc_Dim07">"="</definedName>
    <definedName name="csexcel_int_tgszsz_konc_Dim08">"="</definedName>
    <definedName name="csexcel_int_tgszsz_konc_Dim09">"="</definedName>
    <definedName name="csexcel_int_tgszsz_konc_Dim10">"="</definedName>
    <definedName name="csexcel_int_tgszsz_konc_Dim11">"="</definedName>
    <definedName name="csexcel_int_tgszsz_konc_Dim12">"="</definedName>
    <definedName name="csexcel_int_tgszszAnchor">'[12]TGSZSZ'!#REF!</definedName>
    <definedName name="csexcel_int_zsigmondy_Dim01">"="</definedName>
    <definedName name="csexcel_int_zsigmondy_Dim02">"="</definedName>
    <definedName name="csexcel_int_zsigmondy_Dim03">"="</definedName>
    <definedName name="csexcel_int_zsigmondy_Dim04">"="</definedName>
    <definedName name="csexcel_int_zsigmondy_Dim05">"="</definedName>
    <definedName name="csexcel_int_zsigmondy_Dim06">"="</definedName>
    <definedName name="csexcel_int_zsigmondy_Dim07">"="</definedName>
    <definedName name="csexcel_int_zsigmondy_Dim08">"="</definedName>
    <definedName name="csexcel_int_zsigmondy_Dim09">"="</definedName>
    <definedName name="csexcel_int_zsigmondy_Dim10">"="</definedName>
    <definedName name="csexcel_int_zsigmondy_Dim11">"="</definedName>
    <definedName name="csexcel_int_zsigmondy_Dim12">"="</definedName>
    <definedName name="csexcel_int_zsigmondy_konc_Dim01">"="</definedName>
    <definedName name="csexcel_int_zsigmondy_konc_Dim02">"="</definedName>
    <definedName name="csexcel_int_zsigmondy_konc_Dim03">"="</definedName>
    <definedName name="csexcel_int_zsigmondy_konc_Dim04">"="</definedName>
    <definedName name="csexcel_int_zsigmondy_konc_Dim05">"="</definedName>
    <definedName name="csexcel_int_zsigmondy_konc_Dim06">"="</definedName>
    <definedName name="csexcel_int_zsigmondy_konc_Dim07">"="</definedName>
    <definedName name="csexcel_int_zsigmondy_konc_Dim08">"="</definedName>
    <definedName name="csexcel_int_zsigmondy_konc_Dim09">"="</definedName>
    <definedName name="csexcel_int_zsigmondy_konc_Dim10">"="</definedName>
    <definedName name="csexcel_int_zsigmondy_konc_Dim11">"="</definedName>
    <definedName name="csexcel_int_zsigmondy_konc_Dim12">"="</definedName>
    <definedName name="csexcel_int_zsigmondyAnchor">'[12]Zsigmondy'!#REF!</definedName>
    <definedName name="csexcel_intezmeny_ossz_Dim01">"="</definedName>
    <definedName name="csexcel_intezmeny_ossz_Dim02">"="</definedName>
    <definedName name="csexcel_intezmeny_ossz_Dim03">"="</definedName>
    <definedName name="csexcel_intezmeny_ossz_Dim04">"="</definedName>
    <definedName name="csexcel_intezmeny_ossz_Dim05">"="</definedName>
    <definedName name="csexcel_intezmeny_ossz_Dim06">"="</definedName>
    <definedName name="csexcel_intezmeny_ossz_Dim07">"="</definedName>
    <definedName name="csexcel_intezmeny_ossz_Dim08">"="</definedName>
    <definedName name="csexcel_intezmeny_ossz_Dim09">"="</definedName>
    <definedName name="csexcel_intezmeny_ossz_Dim10">"="</definedName>
    <definedName name="csexcel_intezmeny_ossz_Dim11">"="</definedName>
    <definedName name="csexcel_intezmeny_ossz_Dim12">"="</definedName>
    <definedName name="csexcel_intezmeny_ossz_konc_Dim01">"="</definedName>
    <definedName name="csexcel_intezmeny_ossz_konc_Dim02">"="</definedName>
    <definedName name="csexcel_intezmeny_ossz_konc_Dim03">"="</definedName>
    <definedName name="csexcel_intezmeny_ossz_konc_Dim04">"="</definedName>
    <definedName name="csexcel_intezmeny_ossz_konc_Dim05">"="</definedName>
    <definedName name="csexcel_intezmeny_ossz_konc_Dim06">"="</definedName>
    <definedName name="csexcel_intezmeny_ossz_konc_Dim07">"="</definedName>
    <definedName name="csexcel_intezmeny_ossz_konc_Dim08">"="</definedName>
    <definedName name="csexcel_intezmeny_ossz_konc_Dim09">"="</definedName>
    <definedName name="csexcel_intezmeny_ossz_konc_Dim10">"="</definedName>
    <definedName name="csexcel_intezmeny_ossz_konc_Dim11">"="</definedName>
    <definedName name="csexcel_intezmeny_ossz_konc_Dim12">"="</definedName>
    <definedName name="csexcel_intezmeny_osszAnchor">#REF!</definedName>
    <definedName name="csexcel_kim_hivatal_belso_penzeszkoz_teljesites_Dim01">"="</definedName>
    <definedName name="csexcel_kim_hivatal_belso_penzeszkoz_teljesites_Dim02">"="</definedName>
    <definedName name="csexcel_kim_hivatal_belso_penzeszkoz_teljesites_Dim03">"="</definedName>
    <definedName name="csexcel_kim_hivatal_belso_penzeszkoz_teljesites_Dim04">"="</definedName>
    <definedName name="csexcel_kim_hivatal_belso_penzeszkoz_teljesites_Dim05">"="</definedName>
    <definedName name="csexcel_kim_hivatal_belso_penzeszkoz_teljesites_Dim06">"="</definedName>
    <definedName name="csexcel_kim_hivatal_belso_penzeszkoz_teljesites_Dim07">"="</definedName>
    <definedName name="csexcel_kim_hivatal_belso_penzeszkoz_teljesites_Dim08">"="</definedName>
    <definedName name="csexcel_kim_hivatal_belso_penzeszkoz_teljesites_Dim09">"="</definedName>
    <definedName name="csexcel_kim_hivatal_belso_penzeszkoz_teljesites_Dim10">"="</definedName>
    <definedName name="csexcel_kim_hivatal_belso_penzeszkoz_teljesites_Dim11">"="</definedName>
    <definedName name="csexcel_kim_hivatal_belso_penzeszkoz_teljesites_Dim12">"="</definedName>
    <definedName name="csexcel_kim_hivatal_belso_penzeszkoz_teljesitesAnchor">#REF!</definedName>
    <definedName name="csexcel_kimutatas_9_sz_melleklet_Dim01">"="</definedName>
    <definedName name="csexcel_kimutatas_9_sz_melleklet_Dim02">"="</definedName>
    <definedName name="csexcel_kimutatas_9_sz_melleklet_Dim03">"="</definedName>
    <definedName name="csexcel_kimutatas_9_sz_melleklet_Dim04">"="</definedName>
    <definedName name="csexcel_kimutatas_9_sz_melleklet_Dim05">"="</definedName>
    <definedName name="csexcel_kimutatas_9_sz_melleklet_Dim06">"="</definedName>
    <definedName name="csexcel_kimutatas_9_sz_melleklet_Dim07">"="</definedName>
    <definedName name="csexcel_kimutatas_9_sz_melleklet_Dim08">"="</definedName>
    <definedName name="csexcel_kimutatas_9_sz_melleklet_Dim09">"="</definedName>
    <definedName name="csexcel_kimutatas_9_sz_melleklet_Dim10">"="</definedName>
    <definedName name="csexcel_kimutatas_9_sz_melleklet_Dim11">"="</definedName>
    <definedName name="csexcel_kimutatas_9_sz_melleklet_Dim12">"="</definedName>
    <definedName name="csexcel_kimutatas_9_sz_mellekletAnchor">#REF!</definedName>
    <definedName name="csexcel_kimutatas_beruhazas_felujitas_Dim01">"="</definedName>
    <definedName name="csexcel_kimutatas_beruhazas_felujitas_Dim02">"="</definedName>
    <definedName name="csexcel_kimutatas_beruhazas_felujitas_Dim03">"="</definedName>
    <definedName name="csexcel_kimutatas_beruhazas_felujitas_Dim04">"="</definedName>
    <definedName name="csexcel_kimutatas_beruhazas_felujitas_Dim05">"="</definedName>
    <definedName name="csexcel_kimutatas_beruhazas_felujitas_Dim06">"="</definedName>
    <definedName name="csexcel_kimutatas_beruhazas_felujitas_Dim07">"="</definedName>
    <definedName name="csexcel_kimutatas_beruhazas_felujitas_Dim08">"="</definedName>
    <definedName name="csexcel_kimutatas_beruhazas_felujitas_Dim09">"="</definedName>
    <definedName name="csexcel_kimutatas_beruhazas_felujitas_Dim10">"="</definedName>
    <definedName name="csexcel_kimutatas_beruhazas_felujitas_Dim11">"="</definedName>
    <definedName name="csexcel_kimutatas_beruhazas_felujitas_Dim12">"="</definedName>
    <definedName name="csexcel_kimutatas_beruhazas_felujitasAnchor">#REF!</definedName>
    <definedName name="csexcel_kimutatas_bev_fobb_jogcim_Dim01">"="</definedName>
    <definedName name="csexcel_kimutatas_bev_fobb_jogcim_Dim02">"="</definedName>
    <definedName name="csexcel_kimutatas_bev_fobb_jogcim_Dim03">"="</definedName>
    <definedName name="csexcel_kimutatas_bev_fobb_jogcim_Dim04">"="</definedName>
    <definedName name="csexcel_kimutatas_bev_fobb_jogcim_Dim05">"="</definedName>
    <definedName name="csexcel_kimutatas_bev_fobb_jogcim_Dim06">"="</definedName>
    <definedName name="csexcel_kimutatas_bev_fobb_jogcim_Dim07">"="</definedName>
    <definedName name="csexcel_kimutatas_bev_fobb_jogcim_Dim08">"="</definedName>
    <definedName name="csexcel_kimutatas_bev_fobb_jogcim_Dim09">"="</definedName>
    <definedName name="csexcel_kimutatas_bev_fobb_jogcim_Dim10">"="</definedName>
    <definedName name="csexcel_kimutatas_bev_fobb_jogcim_Dim11">"="</definedName>
    <definedName name="csexcel_kimutatas_bev_fobb_jogcim_Dim12">"="</definedName>
    <definedName name="csexcel_kimutatas_bev_fobb_jogcimAnchor">#REF!</definedName>
    <definedName name="csexcel_kimutatas_celtartalekok_Dim01">"="</definedName>
    <definedName name="csexcel_kimutatas_celtartalekok_Dim02">"="</definedName>
    <definedName name="csexcel_kimutatas_celtartalekok_Dim03">"="</definedName>
    <definedName name="csexcel_kimutatas_celtartalekok_Dim04">"="</definedName>
    <definedName name="csexcel_kimutatas_celtartalekok_Dim05">"="</definedName>
    <definedName name="csexcel_kimutatas_celtartalekok_Dim06">"="</definedName>
    <definedName name="csexcel_kimutatas_celtartalekok_Dim07">"="</definedName>
    <definedName name="csexcel_kimutatas_celtartalekok_Dim08">"="</definedName>
    <definedName name="csexcel_kimutatas_celtartalekok_Dim09">"="</definedName>
    <definedName name="csexcel_kimutatas_celtartalekok_Dim10">"="</definedName>
    <definedName name="csexcel_kimutatas_celtartalekok_Dim11">"="</definedName>
    <definedName name="csexcel_kimutatas_celtartalekok_Dim12">"="</definedName>
    <definedName name="csexcel_kimutatas_celtartalekokAnchor">#REF!</definedName>
    <definedName name="csexcel_kimutatas_Cigany_rend_tabla_Dim01">"="</definedName>
    <definedName name="csexcel_kimutatas_Cigany_rend_tabla_Dim02">"="</definedName>
    <definedName name="csexcel_kimutatas_Cigany_rend_tabla_Dim03">"="</definedName>
    <definedName name="csexcel_kimutatas_Cigany_rend_tabla_Dim04">"="</definedName>
    <definedName name="csexcel_kimutatas_Cigany_rend_tabla_Dim05">"="</definedName>
    <definedName name="csexcel_kimutatas_Cigany_rend_tabla_Dim06">"="</definedName>
    <definedName name="csexcel_kimutatas_Cigany_rend_tabla_Dim07">"="</definedName>
    <definedName name="csexcel_kimutatas_Cigany_rend_tabla_Dim08">"="</definedName>
    <definedName name="csexcel_kimutatas_Cigany_rend_tabla_Dim09">"="</definedName>
    <definedName name="csexcel_kimutatas_Cigany_rend_tabla_Dim10">"="</definedName>
    <definedName name="csexcel_kimutatas_Cigany_rend_tabla_Dim11">"="</definedName>
    <definedName name="csexcel_kimutatas_Cigany_rend_tabla_Dim12">"="</definedName>
    <definedName name="csexcel_kimutatas_Cigany_rend_tablaAnchor">#REF!</definedName>
    <definedName name="csexcel_kimutatas_Cigany_rendeleti_tabla_Dim01">"="</definedName>
    <definedName name="csexcel_kimutatas_Cigany_rendeleti_tabla_Dim02">"="</definedName>
    <definedName name="csexcel_kimutatas_Cigany_rendeleti_tabla_Dim03">"="</definedName>
    <definedName name="csexcel_kimutatas_Cigany_rendeleti_tabla_Dim04">"="</definedName>
    <definedName name="csexcel_kimutatas_Cigany_rendeleti_tabla_Dim05">"="</definedName>
    <definedName name="csexcel_kimutatas_Cigany_rendeleti_tabla_Dim06">"="</definedName>
    <definedName name="csexcel_kimutatas_Cigany_rendeleti_tabla_Dim07">"="</definedName>
    <definedName name="csexcel_kimutatas_Cigany_rendeleti_tabla_Dim08">"="</definedName>
    <definedName name="csexcel_kimutatas_Cigany_rendeleti_tabla_Dim09">"="</definedName>
    <definedName name="csexcel_kimutatas_Cigany_rendeleti_tabla_Dim10">"="</definedName>
    <definedName name="csexcel_kimutatas_Cigany_rendeleti_tabla_Dim11">"="</definedName>
    <definedName name="csexcel_kimutatas_Cigany_rendeleti_tabla_Dim12">"="</definedName>
    <definedName name="csexcel_kimutatas_felhalmozas_merleg_bev_Dim01">"="</definedName>
    <definedName name="csexcel_kimutatas_felhalmozas_merleg_bev_Dim02">"="</definedName>
    <definedName name="csexcel_kimutatas_felhalmozas_merleg_bev_Dim03">"="</definedName>
    <definedName name="csexcel_kimutatas_felhalmozas_merleg_bev_Dim04">"="</definedName>
    <definedName name="csexcel_kimutatas_felhalmozas_merleg_bev_Dim05">"="</definedName>
    <definedName name="csexcel_kimutatas_felhalmozas_merleg_bev_Dim06">"="</definedName>
    <definedName name="csexcel_kimutatas_felhalmozas_merleg_bev_Dim07">"="</definedName>
    <definedName name="csexcel_kimutatas_felhalmozas_merleg_bev_Dim08">"="</definedName>
    <definedName name="csexcel_kimutatas_felhalmozas_merleg_bev_Dim09">"="</definedName>
    <definedName name="csexcel_kimutatas_felhalmozas_merleg_bev_Dim10">"="</definedName>
    <definedName name="csexcel_kimutatas_felhalmozas_merleg_bev_Dim11">"="</definedName>
    <definedName name="csexcel_kimutatas_felhalmozas_merleg_bev_Dim12">"="</definedName>
    <definedName name="csexcel_kimutatas_felhalmozas_merleg_kiad_Dim01">"="</definedName>
    <definedName name="csexcel_kimutatas_felhalmozas_merleg_kiad_Dim02">"="</definedName>
    <definedName name="csexcel_kimutatas_felhalmozas_merleg_kiad_Dim03">"="</definedName>
    <definedName name="csexcel_kimutatas_felhalmozas_merleg_kiad_Dim04">"="</definedName>
    <definedName name="csexcel_kimutatas_felhalmozas_merleg_kiad_Dim05">"="</definedName>
    <definedName name="csexcel_kimutatas_felhalmozas_merleg_kiad_Dim06">"="</definedName>
    <definedName name="csexcel_kimutatas_felhalmozas_merleg_kiad_Dim07">"="</definedName>
    <definedName name="csexcel_kimutatas_felhalmozas_merleg_kiad_Dim08">"="</definedName>
    <definedName name="csexcel_kimutatas_felhalmozas_merleg_kiad_Dim09">"="</definedName>
    <definedName name="csexcel_kimutatas_felhalmozas_merleg_kiad_Dim10">"="</definedName>
    <definedName name="csexcel_kimutatas_felhalmozas_merleg_kiad_Dim11">"="</definedName>
    <definedName name="csexcel_kimutatas_felhalmozas_merleg_kiad_Dim12">"="</definedName>
    <definedName name="csexcel_kimutatas_fobbjogcim_bev_Dim01">"="</definedName>
    <definedName name="csexcel_kimutatas_fobbjogcim_bev_Dim02">"="</definedName>
    <definedName name="csexcel_kimutatas_fobbjogcim_bev_Dim03">"="</definedName>
    <definedName name="csexcel_kimutatas_fobbjogcim_bev_Dim04">"="</definedName>
    <definedName name="csexcel_kimutatas_fobbjogcim_bev_Dim05">"="</definedName>
    <definedName name="csexcel_kimutatas_fobbjogcim_bev_Dim06">"="</definedName>
    <definedName name="csexcel_kimutatas_fobbjogcim_bev_Dim07">"="</definedName>
    <definedName name="csexcel_kimutatas_fobbjogcim_bev_Dim08">"="</definedName>
    <definedName name="csexcel_kimutatas_fobbjogcim_bev_Dim09">"="</definedName>
    <definedName name="csexcel_kimutatas_fobbjogcim_bev_Dim10">"="</definedName>
    <definedName name="csexcel_kimutatas_fobbjogcim_bev_Dim11">"="</definedName>
    <definedName name="csexcel_kimutatas_fobbjogcim_bev_Dim12">"="</definedName>
    <definedName name="csexcel_kimutatas_fobbjogcim_bevAnchor">#REF!</definedName>
    <definedName name="csexcel_kimutatas_fobbjogcim_kiad_Dim01">"="</definedName>
    <definedName name="csexcel_kimutatas_fobbjogcim_kiad_Dim02">"="</definedName>
    <definedName name="csexcel_kimutatas_fobbjogcim_kiad_Dim03">"="</definedName>
    <definedName name="csexcel_kimutatas_fobbjogcim_kiad_Dim04">"="</definedName>
    <definedName name="csexcel_kimutatas_fobbjogcim_kiad_Dim05">"="</definedName>
    <definedName name="csexcel_kimutatas_fobbjogcim_kiad_Dim06">"="</definedName>
    <definedName name="csexcel_kimutatas_fobbjogcim_kiad_Dim07">"="</definedName>
    <definedName name="csexcel_kimutatas_fobbjogcim_kiad_Dim08">"="</definedName>
    <definedName name="csexcel_kimutatas_fobbjogcim_kiad_Dim09">"="</definedName>
    <definedName name="csexcel_kimutatas_fobbjogcim_kiad_Dim10">"="</definedName>
    <definedName name="csexcel_kimutatas_fobbjogcim_kiad_Dim11">"="</definedName>
    <definedName name="csexcel_kimutatas_fobbjogcim_kiad_Dim12">"="</definedName>
    <definedName name="csexcel_kimutatas_fobbjogcim_kiadAnchor">#REF!</definedName>
    <definedName name="csexcel_kimutatas_fomerleg_bev_Dim01">"="</definedName>
    <definedName name="csexcel_kimutatas_fomerleg_bev_Dim02">"="</definedName>
    <definedName name="csexcel_kimutatas_fomerleg_bev_Dim03">"="</definedName>
    <definedName name="csexcel_kimutatas_fomerleg_bev_Dim04">"="</definedName>
    <definedName name="csexcel_kimutatas_fomerleg_bev_Dim05">"="</definedName>
    <definedName name="csexcel_kimutatas_fomerleg_bev_Dim06">"="</definedName>
    <definedName name="csexcel_kimutatas_fomerleg_bev_Dim07">"="</definedName>
    <definedName name="csexcel_kimutatas_fomerleg_bev_Dim08">"="</definedName>
    <definedName name="csexcel_kimutatas_fomerleg_bev_Dim09">"="</definedName>
    <definedName name="csexcel_kimutatas_fomerleg_bev_Dim10">"="</definedName>
    <definedName name="csexcel_kimutatas_fomerleg_bev_Dim11">"="</definedName>
    <definedName name="csexcel_kimutatas_fomerleg_bev_Dim12">"="</definedName>
    <definedName name="csexcel_kimutatas_fomerleg_kiad_Dim01">"="</definedName>
    <definedName name="csexcel_kimutatas_fomerleg_kiad_Dim02">"="</definedName>
    <definedName name="csexcel_kimutatas_fomerleg_kiad_Dim03">"="</definedName>
    <definedName name="csexcel_kimutatas_fomerleg_kiad_Dim04">"="</definedName>
    <definedName name="csexcel_kimutatas_fomerleg_kiad_Dim05">"="</definedName>
    <definedName name="csexcel_kimutatas_fomerleg_kiad_Dim06">"="</definedName>
    <definedName name="csexcel_kimutatas_fomerleg_kiad_Dim07">"="</definedName>
    <definedName name="csexcel_kimutatas_fomerleg_kiad_Dim08">"="</definedName>
    <definedName name="csexcel_kimutatas_fomerleg_kiad_Dim09">"="</definedName>
    <definedName name="csexcel_kimutatas_fomerleg_kiad_Dim10">"="</definedName>
    <definedName name="csexcel_kimutatas_fomerleg_kiad_Dim11">"="</definedName>
    <definedName name="csexcel_kimutatas_fomerleg_kiad_Dim12">"="</definedName>
    <definedName name="csexcel_kimutatas_hivatal_belso_penzeszkoz_besz_Dim01">"="</definedName>
    <definedName name="csexcel_kimutatas_hivatal_belso_penzeszkoz_besz_Dim02">"="</definedName>
    <definedName name="csexcel_kimutatas_hivatal_belso_penzeszkoz_besz_Dim03">"="</definedName>
    <definedName name="csexcel_kimutatas_hivatal_belso_penzeszkoz_besz_Dim04">"="</definedName>
    <definedName name="csexcel_kimutatas_hivatal_belso_penzeszkoz_besz_Dim05">"="</definedName>
    <definedName name="csexcel_kimutatas_hivatal_belso_penzeszkoz_besz_Dim06">"="</definedName>
    <definedName name="csexcel_kimutatas_hivatal_belso_penzeszkoz_besz_Dim07">"="</definedName>
    <definedName name="csexcel_kimutatas_hivatal_belso_penzeszkoz_besz_Dim08">"="</definedName>
    <definedName name="csexcel_kimutatas_hivatal_belso_penzeszkoz_besz_Dim09">"="</definedName>
    <definedName name="csexcel_kimutatas_hivatal_belso_penzeszkoz_besz_Dim10">"="</definedName>
    <definedName name="csexcel_kimutatas_hivatal_belso_penzeszkoz_besz_Dim11">"="</definedName>
    <definedName name="csexcel_kimutatas_hivatal_belso_penzeszkoz_besz_Dim12">"="</definedName>
    <definedName name="csexcel_kimutatas_hivatal_belso_penzeszkoz_beszAnchor">#REF!</definedName>
    <definedName name="csexcel_kimutatas_hivatal_belso_penzeszkoz_Dim01">"="</definedName>
    <definedName name="csexcel_kimutatas_hivatal_belso_penzeszkoz_Dim02">"="</definedName>
    <definedName name="csexcel_kimutatas_hivatal_belso_penzeszkoz_Dim03">"="</definedName>
    <definedName name="csexcel_kimutatas_hivatal_belso_penzeszkoz_Dim04">"="</definedName>
    <definedName name="csexcel_kimutatas_hivatal_belso_penzeszkoz_Dim05">"="</definedName>
    <definedName name="csexcel_kimutatas_hivatal_belso_penzeszkoz_Dim06">"="</definedName>
    <definedName name="csexcel_kimutatas_hivatal_belso_penzeszkoz_Dim07">"="</definedName>
    <definedName name="csexcel_kimutatas_hivatal_belso_penzeszkoz_Dim08">"="</definedName>
    <definedName name="csexcel_kimutatas_hivatal_belso_penzeszkoz_Dim09">"="</definedName>
    <definedName name="csexcel_kimutatas_hivatal_belso_penzeszkoz_Dim10">"="</definedName>
    <definedName name="csexcel_kimutatas_hivatal_belso_penzeszkoz_Dim11">"="</definedName>
    <definedName name="csexcel_kimutatas_hivatal_belso_penzeszkoz_Dim12">"="</definedName>
    <definedName name="csexcel_kimutatas_hivatal_belso_penzeszkoz_jo_Dim01">"="</definedName>
    <definedName name="csexcel_kimutatas_hivatal_belso_penzeszkoz_jo_Dim02">"="</definedName>
    <definedName name="csexcel_kimutatas_hivatal_belso_penzeszkoz_jo_Dim03">"="</definedName>
    <definedName name="csexcel_kimutatas_hivatal_belso_penzeszkoz_jo_Dim04">"="</definedName>
    <definedName name="csexcel_kimutatas_hivatal_belso_penzeszkoz_jo_Dim05">"="</definedName>
    <definedName name="csexcel_kimutatas_hivatal_belso_penzeszkoz_jo_Dim06">"="</definedName>
    <definedName name="csexcel_kimutatas_hivatal_belso_penzeszkoz_jo_Dim07">"="</definedName>
    <definedName name="csexcel_kimutatas_hivatal_belso_penzeszkoz_jo_Dim08">"="</definedName>
    <definedName name="csexcel_kimutatas_hivatal_belso_penzeszkoz_jo_Dim09">"="</definedName>
    <definedName name="csexcel_kimutatas_hivatal_belso_penzeszkoz_jo_Dim10">"="</definedName>
    <definedName name="csexcel_kimutatas_hivatal_belso_penzeszkoz_jo_Dim11">"="</definedName>
    <definedName name="csexcel_kimutatas_hivatal_belso_penzeszkoz_jo_Dim12">"="</definedName>
    <definedName name="csexcel_kimutatas_hivatal_belso_penzeszkoz_jo1_Dim01">"="</definedName>
    <definedName name="csexcel_kimutatas_hivatal_belso_penzeszkoz_jo1_Dim02">"="</definedName>
    <definedName name="csexcel_kimutatas_hivatal_belso_penzeszkoz_jo1_Dim03">"="</definedName>
    <definedName name="csexcel_kimutatas_hivatal_belso_penzeszkoz_jo1_Dim04">"="</definedName>
    <definedName name="csexcel_kimutatas_hivatal_belso_penzeszkoz_jo1_Dim05">"="</definedName>
    <definedName name="csexcel_kimutatas_hivatal_belso_penzeszkoz_jo1_Dim06">"="</definedName>
    <definedName name="csexcel_kimutatas_hivatal_belso_penzeszkoz_jo1_Dim07">"="</definedName>
    <definedName name="csexcel_kimutatas_hivatal_belso_penzeszkoz_jo1_Dim08">"="</definedName>
    <definedName name="csexcel_kimutatas_hivatal_belso_penzeszkoz_jo1_Dim09">"="</definedName>
    <definedName name="csexcel_kimutatas_hivatal_belso_penzeszkoz_jo1_Dim10">"="</definedName>
    <definedName name="csexcel_kimutatas_hivatal_belso_penzeszkoz_jo1_Dim11">"="</definedName>
    <definedName name="csexcel_kimutatas_hivatal_belso_penzeszkoz_jo1_Dim12">"="</definedName>
    <definedName name="csexcel_kimutatas_hivatal_belso_penzeszkoz_joAnchor">#REF!</definedName>
    <definedName name="csexcel_kimutatas_hivatal_belso_penzeszkozAnchor">#REF!</definedName>
    <definedName name="csexcel_kimutatas_hivatal_rendeleti_tabla_Dim01">"="</definedName>
    <definedName name="csexcel_kimutatas_hivatal_rendeleti_tabla_Dim02">"="</definedName>
    <definedName name="csexcel_kimutatas_hivatal_rendeleti_tabla_Dim03">"="</definedName>
    <definedName name="csexcel_kimutatas_hivatal_rendeleti_tabla_Dim04">"="</definedName>
    <definedName name="csexcel_kimutatas_hivatal_rendeleti_tabla_Dim05">"="</definedName>
    <definedName name="csexcel_kimutatas_hivatal_rendeleti_tabla_Dim06">"="</definedName>
    <definedName name="csexcel_kimutatas_hivatal_rendeleti_tabla_Dim07">"="</definedName>
    <definedName name="csexcel_kimutatas_hivatal_rendeleti_tabla_Dim08">"="</definedName>
    <definedName name="csexcel_kimutatas_hivatal_rendeleti_tabla_Dim09">"="</definedName>
    <definedName name="csexcel_kimutatas_hivatal_rendeleti_tabla_Dim10">"="</definedName>
    <definedName name="csexcel_kimutatas_hivatal_rendeleti_tabla_Dim11">"="</definedName>
    <definedName name="csexcel_kimutatas_hivatal_rendeleti_tabla_Dim12">"="</definedName>
    <definedName name="csexcel_kimutatas_kiad_fobb_jogcim_Dim01">"="</definedName>
    <definedName name="csexcel_kimutatas_kiad_fobb_jogcim_Dim02">"="</definedName>
    <definedName name="csexcel_kimutatas_kiad_fobb_jogcim_Dim03">"="</definedName>
    <definedName name="csexcel_kimutatas_kiad_fobb_jogcim_Dim04">"="</definedName>
    <definedName name="csexcel_kimutatas_kiad_fobb_jogcim_Dim05">"="</definedName>
    <definedName name="csexcel_kimutatas_kiad_fobb_jogcim_Dim06">"="</definedName>
    <definedName name="csexcel_kimutatas_kiad_fobb_jogcim_Dim07">"="</definedName>
    <definedName name="csexcel_kimutatas_kiad_fobb_jogcim_Dim08">"="</definedName>
    <definedName name="csexcel_kimutatas_kiad_fobb_jogcim_Dim09">"="</definedName>
    <definedName name="csexcel_kimutatas_kiad_fobb_jogcim_Dim10">"="</definedName>
    <definedName name="csexcel_kimutatas_kiad_fobb_jogcim_Dim11">"="</definedName>
    <definedName name="csexcel_kimutatas_kiad_fobb_jogcim_Dim12">"="</definedName>
    <definedName name="csexcel_kimutatas_kiad_fobb_jogcimAnchor">#REF!</definedName>
    <definedName name="csexcel_kimutatas_kisebbsegi_rendeleti_tabla_Dim01">"="</definedName>
    <definedName name="csexcel_kimutatas_kisebbsegi_rendeleti_tabla_Dim02">"="</definedName>
    <definedName name="csexcel_kimutatas_kisebbsegi_rendeleti_tabla_Dim03">"="</definedName>
    <definedName name="csexcel_kimutatas_kisebbsegi_rendeleti_tabla_Dim04">"="</definedName>
    <definedName name="csexcel_kimutatas_kisebbsegi_rendeleti_tabla_Dim05">"="</definedName>
    <definedName name="csexcel_kimutatas_kisebbsegi_rendeleti_tabla_Dim06">"="</definedName>
    <definedName name="csexcel_kimutatas_kisebbsegi_rendeleti_tabla_Dim07">"="</definedName>
    <definedName name="csexcel_kimutatas_kisebbsegi_rendeleti_tabla_Dim08">"="</definedName>
    <definedName name="csexcel_kimutatas_kisebbsegi_rendeleti_tabla_Dim09">"="</definedName>
    <definedName name="csexcel_kimutatas_kisebbsegi_rendeleti_tabla_Dim10">"="</definedName>
    <definedName name="csexcel_kimutatas_kisebbsegi_rendeleti_tabla_Dim11">"="</definedName>
    <definedName name="csexcel_kimutatas_kisebbsegi_rendeleti_tabla_Dim12">"="</definedName>
    <definedName name="csexcel_kimutatas_kisebbsegi_rendeleti_tablaAnchor">#REF!</definedName>
    <definedName name="csexcel_kimutatas_likviditas_Dim01">"="</definedName>
    <definedName name="csexcel_kimutatas_likviditas_Dim02">"="</definedName>
    <definedName name="csexcel_kimutatas_likviditas_Dim03">"="</definedName>
    <definedName name="csexcel_kimutatas_likviditas_Dim04">"="</definedName>
    <definedName name="csexcel_kimutatas_likviditas_Dim05">"="</definedName>
    <definedName name="csexcel_kimutatas_likviditas_Dim06">"="</definedName>
    <definedName name="csexcel_kimutatas_likviditas_Dim07">"="</definedName>
    <definedName name="csexcel_kimutatas_likviditas_Dim08">"="</definedName>
    <definedName name="csexcel_kimutatas_likviditas_Dim09">"="</definedName>
    <definedName name="csexcel_kimutatas_likviditas_Dim10">"="</definedName>
    <definedName name="csexcel_kimutatas_likviditas_Dim11">"="</definedName>
    <definedName name="csexcel_kimutatas_likviditas_Dim12">"="</definedName>
    <definedName name="csexcel_kimutatas_likviditasAnchor">#REF!</definedName>
    <definedName name="csexcel_kimutatas_muk_fejl_bev_kiad_Dim01">"="</definedName>
    <definedName name="csexcel_kimutatas_muk_fejl_bev_kiad_Dim02">"="</definedName>
    <definedName name="csexcel_kimutatas_muk_fejl_bev_kiad_Dim03">"="</definedName>
    <definedName name="csexcel_kimutatas_muk_fejl_bev_kiad_Dim04">"="</definedName>
    <definedName name="csexcel_kimutatas_muk_fejl_bev_kiad_Dim05">"="</definedName>
    <definedName name="csexcel_kimutatas_muk_fejl_bev_kiad_Dim06">"="</definedName>
    <definedName name="csexcel_kimutatas_muk_fejl_bev_kiad_Dim07">"="</definedName>
    <definedName name="csexcel_kimutatas_muk_fejl_bev_kiad_Dim08">"="</definedName>
    <definedName name="csexcel_kimutatas_muk_fejl_bev_kiad_Dim09">"="</definedName>
    <definedName name="csexcel_kimutatas_muk_fejl_bev_kiad_Dim10">"="</definedName>
    <definedName name="csexcel_kimutatas_muk_fejl_bev_kiad_Dim11">"="</definedName>
    <definedName name="csexcel_kimutatas_muk_fejl_bev_kiad_Dim12">"="</definedName>
    <definedName name="csexcel_kimutatas_muk_fejl_bev_kiadAnchor">#REF!</definedName>
    <definedName name="csexcel_kimutatas_mukodesi_merleg_bev_Dim01">"="</definedName>
    <definedName name="csexcel_kimutatas_mukodesi_merleg_bev_Dim02">"="</definedName>
    <definedName name="csexcel_kimutatas_mukodesi_merleg_bev_Dim03">"="</definedName>
    <definedName name="csexcel_kimutatas_mukodesi_merleg_bev_Dim04">"="</definedName>
    <definedName name="csexcel_kimutatas_mukodesi_merleg_bev_Dim05">"="</definedName>
    <definedName name="csexcel_kimutatas_mukodesi_merleg_bev_Dim06">"="</definedName>
    <definedName name="csexcel_kimutatas_mukodesi_merleg_bev_Dim07">"="</definedName>
    <definedName name="csexcel_kimutatas_mukodesi_merleg_bev_Dim08">"="</definedName>
    <definedName name="csexcel_kimutatas_mukodesi_merleg_bev_Dim09">"="</definedName>
    <definedName name="csexcel_kimutatas_mukodesi_merleg_bev_Dim10">"="</definedName>
    <definedName name="csexcel_kimutatas_mukodesi_merleg_bev_Dim11">"="</definedName>
    <definedName name="csexcel_kimutatas_mukodesi_merleg_bev_Dim12">"="</definedName>
    <definedName name="csexcel_kimutatas_mukodesi_merleg_kiad_Dim01">"="</definedName>
    <definedName name="csexcel_kimutatas_mukodesi_merleg_kiad_Dim02">"="</definedName>
    <definedName name="csexcel_kimutatas_mukodesi_merleg_kiad_Dim03">"="</definedName>
    <definedName name="csexcel_kimutatas_mukodesi_merleg_kiad_Dim04">"="</definedName>
    <definedName name="csexcel_kimutatas_mukodesi_merleg_kiad_Dim05">"="</definedName>
    <definedName name="csexcel_kimutatas_mukodesi_merleg_kiad_Dim06">"="</definedName>
    <definedName name="csexcel_kimutatas_mukodesi_merleg_kiad_Dim07">"="</definedName>
    <definedName name="csexcel_kimutatas_mukodesi_merleg_kiad_Dim08">"="</definedName>
    <definedName name="csexcel_kimutatas_mukodesi_merleg_kiad_Dim09">"="</definedName>
    <definedName name="csexcel_kimutatas_mukodesi_merleg_kiad_Dim10">"="</definedName>
    <definedName name="csexcel_kimutatas_mukodesi_merleg_kiad_Dim11">"="</definedName>
    <definedName name="csexcel_kimutatas_mukodesi_merleg_kiad_Dim12">"="</definedName>
    <definedName name="csexcel_kimutatas_Nemet_rend_tabla_Dim01">"="</definedName>
    <definedName name="csexcel_kimutatas_Nemet_rend_tabla_Dim02">"="</definedName>
    <definedName name="csexcel_kimutatas_Nemet_rend_tabla_Dim03">"="</definedName>
    <definedName name="csexcel_kimutatas_Nemet_rend_tabla_Dim04">"="</definedName>
    <definedName name="csexcel_kimutatas_Nemet_rend_tabla_Dim05">"="</definedName>
    <definedName name="csexcel_kimutatas_Nemet_rend_tabla_Dim06">"="</definedName>
    <definedName name="csexcel_kimutatas_Nemet_rend_tabla_Dim07">"="</definedName>
    <definedName name="csexcel_kimutatas_Nemet_rend_tabla_Dim08">"="</definedName>
    <definedName name="csexcel_kimutatas_Nemet_rend_tabla_Dim09">"="</definedName>
    <definedName name="csexcel_kimutatas_Nemet_rend_tabla_Dim10">"="</definedName>
    <definedName name="csexcel_kimutatas_Nemet_rend_tabla_Dim11">"="</definedName>
    <definedName name="csexcel_kimutatas_Nemet_rend_tabla_Dim12">"="</definedName>
    <definedName name="csexcel_kimutatas_Nemet_rend_tablaAnchor">#REF!</definedName>
    <definedName name="csexcel_kimutatas_Nemet_rendeleti_tabla_Dim01">"="</definedName>
    <definedName name="csexcel_kimutatas_Nemet_rendeleti_tabla_Dim02">"="</definedName>
    <definedName name="csexcel_kimutatas_Nemet_rendeleti_tabla_Dim03">"="</definedName>
    <definedName name="csexcel_kimutatas_Nemet_rendeleti_tabla_Dim04">"="</definedName>
    <definedName name="csexcel_kimutatas_Nemet_rendeleti_tabla_Dim05">"="</definedName>
    <definedName name="csexcel_kimutatas_Nemet_rendeleti_tabla_Dim06">"="</definedName>
    <definedName name="csexcel_kimutatas_Nemet_rendeleti_tabla_Dim07">"="</definedName>
    <definedName name="csexcel_kimutatas_Nemet_rendeleti_tabla_Dim08">"="</definedName>
    <definedName name="csexcel_kimutatas_Nemet_rendeleti_tabla_Dim09">"="</definedName>
    <definedName name="csexcel_kimutatas_Nemet_rendeleti_tabla_Dim10">"="</definedName>
    <definedName name="csexcel_kimutatas_Nemet_rendeleti_tabla_Dim11">"="</definedName>
    <definedName name="csexcel_kimutatas_Nemet_rendeleti_tabla_Dim12">"="</definedName>
    <definedName name="csexcel_kimutatas_pm_jogcim_Dim01">"="</definedName>
    <definedName name="csexcel_kimutatas_pm_jogcim_Dim02">"="</definedName>
    <definedName name="csexcel_kimutatas_pm_jogcim_Dim03">"="</definedName>
    <definedName name="csexcel_kimutatas_pm_jogcim_Dim04">"="</definedName>
    <definedName name="csexcel_kimutatas_pm_jogcim_Dim05">"="</definedName>
    <definedName name="csexcel_kimutatas_pm_jogcim_Dim06">"="</definedName>
    <definedName name="csexcel_kimutatas_pm_jogcim_Dim07">"="</definedName>
    <definedName name="csexcel_kimutatas_pm_jogcim_Dim08">"="</definedName>
    <definedName name="csexcel_kimutatas_pm_jogcim_Dim09">"="</definedName>
    <definedName name="csexcel_kimutatas_pm_jogcim_Dim10">"="</definedName>
    <definedName name="csexcel_kimutatas_pm_jogcim_Dim11">"="</definedName>
    <definedName name="csexcel_kimutatas_pm_jogcim_Dim12">"="</definedName>
    <definedName name="csexcel_kimutatas_Szlovak_rend_tabla_Dim01">"="</definedName>
    <definedName name="csexcel_kimutatas_Szlovak_rend_tabla_Dim02">"="</definedName>
    <definedName name="csexcel_kimutatas_Szlovak_rend_tabla_Dim03">"="</definedName>
    <definedName name="csexcel_kimutatas_Szlovak_rend_tabla_Dim04">"="</definedName>
    <definedName name="csexcel_kimutatas_Szlovak_rend_tabla_Dim05">"="</definedName>
    <definedName name="csexcel_kimutatas_Szlovak_rend_tabla_Dim06">"="</definedName>
    <definedName name="csexcel_kimutatas_Szlovak_rend_tabla_Dim07">"="</definedName>
    <definedName name="csexcel_kimutatas_Szlovak_rend_tabla_Dim08">"="</definedName>
    <definedName name="csexcel_kimutatas_Szlovak_rend_tabla_Dim09">"="</definedName>
    <definedName name="csexcel_kimutatas_Szlovak_rend_tabla_Dim10">"="</definedName>
    <definedName name="csexcel_kimutatas_Szlovak_rend_tabla_Dim11">"="</definedName>
    <definedName name="csexcel_kimutatas_Szlovak_rend_tabla_Dim12">"="</definedName>
    <definedName name="csexcel_kimutatas_Szlovak_rend_tablaAnchor">#REF!</definedName>
    <definedName name="csexcel_kimutatas_Szlovak_rendeleti_tabla_Dim01">"="</definedName>
    <definedName name="csexcel_kimutatas_Szlovak_rendeleti_tabla_Dim02">"="</definedName>
    <definedName name="csexcel_kimutatas_Szlovak_rendeleti_tabla_Dim03">"="</definedName>
    <definedName name="csexcel_kimutatas_Szlovak_rendeleti_tabla_Dim04">"="</definedName>
    <definedName name="csexcel_kimutatas_Szlovak_rendeleti_tabla_Dim05">"="</definedName>
    <definedName name="csexcel_kimutatas_Szlovak_rendeleti_tabla_Dim06">"="</definedName>
    <definedName name="csexcel_kimutatas_Szlovak_rendeleti_tabla_Dim07">"="</definedName>
    <definedName name="csexcel_kimutatas_Szlovak_rendeleti_tabla_Dim08">"="</definedName>
    <definedName name="csexcel_kimutatas_Szlovak_rendeleti_tabla_Dim09">"="</definedName>
    <definedName name="csexcel_kimutatas_Szlovak_rendeleti_tabla_Dim10">"="</definedName>
    <definedName name="csexcel_kimutatas_Szlovak_rendeleti_tabla_Dim11">"="</definedName>
    <definedName name="csexcel_kimutatas_Szlovak_rendeleti_tabla_Dim12">"="</definedName>
    <definedName name="csexcel_kimutatas_Tiszk_rend_tabla_Dim01">"="</definedName>
    <definedName name="csexcel_kimutatas_Tiszk_rend_tabla_Dim02">"="</definedName>
    <definedName name="csexcel_kimutatas_Tiszk_rend_tabla_Dim03">"="</definedName>
    <definedName name="csexcel_kimutatas_Tiszk_rend_tabla_Dim04">"="</definedName>
    <definedName name="csexcel_kimutatas_Tiszk_rend_tabla_Dim05">"="</definedName>
    <definedName name="csexcel_kimutatas_Tiszk_rend_tabla_Dim06">"="</definedName>
    <definedName name="csexcel_kimutatas_Tiszk_rend_tabla_Dim07">"="</definedName>
    <definedName name="csexcel_kimutatas_Tiszk_rend_tabla_Dim08">"="</definedName>
    <definedName name="csexcel_kimutatas_Tiszk_rend_tabla_Dim09">"="</definedName>
    <definedName name="csexcel_kimutatas_Tiszk_rend_tabla_Dim10">"="</definedName>
    <definedName name="csexcel_kimutatas_Tiszk_rend_tabla_Dim11">"="</definedName>
    <definedName name="csexcel_kimutatas_Tiszk_rend_tabla_Dim12">"="</definedName>
    <definedName name="csexcel_kimutatas_Tiszk_rend_tablaAnchor">#REF!</definedName>
    <definedName name="csexcel_kimutatas_Tiszk_rendeleti_tabla_Dim01">"="</definedName>
    <definedName name="csexcel_kimutatas_Tiszk_rendeleti_tabla_Dim02">"="</definedName>
    <definedName name="csexcel_kimutatas_Tiszk_rendeleti_tabla_Dim03">"="</definedName>
    <definedName name="csexcel_kimutatas_Tiszk_rendeleti_tabla_Dim04">"="</definedName>
    <definedName name="csexcel_kimutatas_Tiszk_rendeleti_tabla_Dim05">"="</definedName>
    <definedName name="csexcel_kimutatas_Tiszk_rendeleti_tabla_Dim06">"="</definedName>
    <definedName name="csexcel_kimutatas_Tiszk_rendeleti_tabla_Dim07">"="</definedName>
    <definedName name="csexcel_kimutatas_Tiszk_rendeleti_tabla_Dim08">"="</definedName>
    <definedName name="csexcel_kimutatas_Tiszk_rendeleti_tabla_Dim09">"="</definedName>
    <definedName name="csexcel_kimutatas_Tiszk_rendeleti_tabla_Dim10">"="</definedName>
    <definedName name="csexcel_kimutatas_Tiszk_rendeleti_tabla_Dim11">"="</definedName>
    <definedName name="csexcel_kimutatas_Tiszk_rendeleti_tabla_Dim12">"="</definedName>
    <definedName name="csexcel_koltsegvetes_2007_bev_2szmell_Dim01">"="</definedName>
    <definedName name="csexcel_koltsegvetes_2007_bev_2szmell_Dim02">"="</definedName>
    <definedName name="csexcel_koltsegvetes_2007_bev_2szmell_Dim03">#REF!</definedName>
    <definedName name="csexcel_koltsegvetes_2007_bev_2szmell_Dim04">#REF!</definedName>
    <definedName name="csexcel_koltsegvetes_2007_bev_2szmell_Dim05">#REF!</definedName>
    <definedName name="csexcel_koltsegvetes_2007_bev_2szmell_Dim06">#REF!</definedName>
    <definedName name="csexcel_koltsegvetes_2007_bev_2szmell_Dim07">#REF!</definedName>
    <definedName name="csexcel_koltsegvetes_2007_bev_2szmell_Dim08">#REF!</definedName>
    <definedName name="csexcel_koltsegvetes_2007_bev_2szmell_Dim09">#REF!</definedName>
    <definedName name="csexcel_koltsegvetes_2007_bev_2szmell_Dim10">"="</definedName>
    <definedName name="csexcel_koltsegvetes_2007_bev_2szmell_Dim11">"="</definedName>
    <definedName name="csexcel_koltsegvetes_2007_bev_2szmellAnchor">#REF!</definedName>
    <definedName name="csexcel_koltsegvetes_2007_kiad_3szmell_Dim01">"="</definedName>
    <definedName name="csexcel_koltsegvetes_2007_kiad_3szmell_Dim02">"="</definedName>
    <definedName name="csexcel_koltsegvetes_2007_kiad_3szmell_Dim03">#REF!</definedName>
    <definedName name="csexcel_koltsegvetes_2007_kiad_3szmell_Dim04">#REF!</definedName>
    <definedName name="csexcel_koltsegvetes_2007_kiad_3szmell_Dim05">#REF!</definedName>
    <definedName name="csexcel_koltsegvetes_2007_kiad_3szmell_Dim06">#REF!</definedName>
    <definedName name="csexcel_koltsegvetes_2007_kiad_3szmell_Dim07">#REF!</definedName>
    <definedName name="csexcel_koltsegvetes_2007_kiad_3szmell_Dim08">#REF!</definedName>
    <definedName name="csexcel_koltsegvetes_2007_kiad_3szmell_Dim09">"="</definedName>
    <definedName name="csexcel_koltsegvetes_2007_kiad_3szmell_Dim10">#REF!</definedName>
    <definedName name="csexcel_koltsegvetes_2007_kiad_3szmell_Dim11">"="</definedName>
    <definedName name="csexcel_koltsegvetes_2007_kiad_3szmellAnchor">#REF!</definedName>
    <definedName name="csexcel_koncepcio_1szmell_bev_Dim01">"="</definedName>
    <definedName name="csexcel_koncepcio_1szmell_bev_Dim02">"="</definedName>
    <definedName name="csexcel_koncepcio_1szmell_bev_Dim03">#REF!</definedName>
    <definedName name="csexcel_koncepcio_1szmell_bev_Dim04">#REF!</definedName>
    <definedName name="csexcel_koncepcio_1szmell_bev_Dim05">"="</definedName>
    <definedName name="csexcel_koncepcio_1szmell_bev_Dim06">#REF!</definedName>
    <definedName name="csexcel_koncepcio_1szmell_bev_Dim07">"="</definedName>
    <definedName name="csexcel_koncepcio_1szmell_bev_Dim08">#REF!</definedName>
    <definedName name="csexcel_koncepcio_1szmell_bev_Dim09">#REF!</definedName>
    <definedName name="csexcel_koncepcio_1szmell_bev_Dim10">#REF!</definedName>
    <definedName name="csexcel_koncepcio_1szmell_bev_Dim11">#REF!</definedName>
    <definedName name="csexcel_koncepcio_1szmell_bevAnchor">#REF!</definedName>
    <definedName name="csexcel_koncepcio_1szmell_kiad_Dim01">"="</definedName>
    <definedName name="csexcel_koncepcio_1szmell_kiad_Dim02">"="</definedName>
    <definedName name="csexcel_koncepcio_1szmell_kiad_Dim03">#REF!</definedName>
    <definedName name="csexcel_koncepcio_1szmell_kiad_Dim04">#REF!</definedName>
    <definedName name="csexcel_koncepcio_1szmell_kiad_Dim05">"="</definedName>
    <definedName name="csexcel_koncepcio_1szmell_kiad_Dim06">#REF!</definedName>
    <definedName name="csexcel_koncepcio_1szmell_kiad_Dim07">"="</definedName>
    <definedName name="csexcel_koncepcio_1szmell_kiad_Dim08">#REF!</definedName>
    <definedName name="csexcel_koncepcio_1szmell_kiad_Dim09">#REF!</definedName>
    <definedName name="csexcel_koncepcio_1szmell_kiad_Dim10">#REF!</definedName>
    <definedName name="csexcel_koncepcio_1szmell_kiad_Dim11">#REF!</definedName>
    <definedName name="csexcel_koncepcio_1szmell_kiadAnchor">#REF!</definedName>
    <definedName name="csexcel_Nemet_rend_tabla_konc_Dim01">"="</definedName>
    <definedName name="csexcel_Nemet_rend_tabla_konc_Dim02">"="</definedName>
    <definedName name="csexcel_Nemet_rend_tabla_konc_Dim03">"="</definedName>
    <definedName name="csexcel_Nemet_rend_tabla_konc_Dim04">"="</definedName>
    <definedName name="csexcel_Nemet_rend_tabla_konc_Dim05">"="</definedName>
    <definedName name="csexcel_Nemet_rend_tabla_konc_Dim06">"="</definedName>
    <definedName name="csexcel_Nemet_rend_tabla_konc_Dim07">"="</definedName>
    <definedName name="csexcel_Nemet_rend_tabla_konc_Dim08">"="</definedName>
    <definedName name="csexcel_Nemet_rend_tabla_konc_Dim09">"="</definedName>
    <definedName name="csexcel_Nemet_rend_tabla_konc_Dim10">"="</definedName>
    <definedName name="csexcel_Nemet_rend_tabla_konc_Dim11">"="</definedName>
    <definedName name="csexcel_Nemet_rend_tabla_konc_Dim12">"="</definedName>
    <definedName name="csexcel_Szlovak_rend_tabla_konc_Dim01">"="</definedName>
    <definedName name="csexcel_Szlovak_rend_tabla_konc_Dim02">"="</definedName>
    <definedName name="csexcel_Szlovak_rend_tabla_konc_Dim03">"="</definedName>
    <definedName name="csexcel_Szlovak_rend_tabla_konc_Dim04">"="</definedName>
    <definedName name="csexcel_Szlovak_rend_tabla_konc_Dim05">"="</definedName>
    <definedName name="csexcel_Szlovak_rend_tabla_konc_Dim06">"="</definedName>
    <definedName name="csexcel_Szlovak_rend_tabla_konc_Dim07">"="</definedName>
    <definedName name="csexcel_Szlovak_rend_tabla_konc_Dim08">"="</definedName>
    <definedName name="csexcel_Szlovak_rend_tabla_konc_Dim09">"="</definedName>
    <definedName name="csexcel_Szlovak_rend_tabla_konc_Dim10">"="</definedName>
    <definedName name="csexcel_Szlovak_rend_tabla_konc_Dim11">"="</definedName>
    <definedName name="csexcel_Szlovak_rend_tabla_konc_Dim12">"="</definedName>
    <definedName name="csexcel_Tiszk_rend_tabla_konc_Dim01">"="</definedName>
    <definedName name="csexcel_Tiszk_rend_tabla_konc_Dim02">"="</definedName>
    <definedName name="csexcel_Tiszk_rend_tabla_konc_Dim03">"="</definedName>
    <definedName name="csexcel_Tiszk_rend_tabla_konc_Dim04">"="</definedName>
    <definedName name="csexcel_Tiszk_rend_tabla_konc_Dim05">"="</definedName>
    <definedName name="csexcel_Tiszk_rend_tabla_konc_Dim06">"="</definedName>
    <definedName name="csexcel_Tiszk_rend_tabla_konc_Dim07">"="</definedName>
    <definedName name="csexcel_Tiszk_rend_tabla_konc_Dim08">"="</definedName>
    <definedName name="csexcel_Tiszk_rend_tabla_konc_Dim09">"="</definedName>
    <definedName name="csexcel_Tiszk_rend_tabla_konc_Dim10">"="</definedName>
    <definedName name="csexcel_Tiszk_rend_tabla_konc_Dim11">"="</definedName>
    <definedName name="csexcel_Tiszk_rend_tabla_konc_Dim12">"="</definedName>
    <definedName name="csFeichtinger_rendeleti_tabla_excel_Dim01">"="</definedName>
    <definedName name="csFeichtinger_rendeleti_tabla_excel_Dim02">"="</definedName>
    <definedName name="csFeichtinger_rendeleti_tabla_excel_Dim03">"="</definedName>
    <definedName name="csFeichtinger_rendeleti_tabla_excel_Dim04">"="</definedName>
    <definedName name="csFeichtinger_rendeleti_tabla_excel_Dim05">"="</definedName>
    <definedName name="csFeichtinger_rendeleti_tabla_excel_Dim06">"="</definedName>
    <definedName name="csFeichtinger_rendeleti_tabla_excel_Dim07">"="</definedName>
    <definedName name="csFeichtinger_rendeleti_tabla_excel_Dim08">"="</definedName>
    <definedName name="csFeichtinger_rendeleti_tabla_excel_Dim09">"="</definedName>
    <definedName name="csFeichtinger_rendeleti_tabla_excel_Dim10">"="</definedName>
    <definedName name="csFeichtinger_rendeleti_tabla_excel_Dim11">"="</definedName>
    <definedName name="csFeichtinger_rendeleti_tabla_excel_Dim12">"="</definedName>
    <definedName name="csfelhalmozas_merleg_bev_excel_Dim01">"="</definedName>
    <definedName name="csfelhalmozas_merleg_bev_excel_Dim02">"="</definedName>
    <definedName name="csfelhalmozas_merleg_bev_excel_Dim03">"="</definedName>
    <definedName name="csfelhalmozas_merleg_bev_excel_Dim04">"="</definedName>
    <definedName name="csfelhalmozas_merleg_bev_excel_Dim05">"="</definedName>
    <definedName name="csfelhalmozas_merleg_bev_excel_Dim06">"="</definedName>
    <definedName name="csfelhalmozas_merleg_bev_excel_Dim07">"="</definedName>
    <definedName name="csfelhalmozas_merleg_bev_excel_Dim08">"="</definedName>
    <definedName name="csfelhalmozas_merleg_bev_excel_Dim09">"="</definedName>
    <definedName name="csfelhalmozas_merleg_bev_excel_Dim10">"="</definedName>
    <definedName name="csfelhalmozas_merleg_bev_excel_Dim11">"="</definedName>
    <definedName name="csfelhalmozas_merleg_bev_excel_Dim12">"="</definedName>
    <definedName name="csfelhalmozas_merleg_bev_excelAnchor">#REF!</definedName>
    <definedName name="csfelhalmozas_merleg_kiad_excel_Dim01">"="</definedName>
    <definedName name="csfelhalmozas_merleg_kiad_excel_Dim02">"="</definedName>
    <definedName name="csfelhalmozas_merleg_kiad_excel_Dim03">"="</definedName>
    <definedName name="csfelhalmozas_merleg_kiad_excel_Dim04">"="</definedName>
    <definedName name="csfelhalmozas_merleg_kiad_excel_Dim05">"="</definedName>
    <definedName name="csfelhalmozas_merleg_kiad_excel_Dim06">"="</definedName>
    <definedName name="csfelhalmozas_merleg_kiad_excel_Dim07">"="</definedName>
    <definedName name="csfelhalmozas_merleg_kiad_excel_Dim08">"="</definedName>
    <definedName name="csfelhalmozas_merleg_kiad_excel_Dim09">"="</definedName>
    <definedName name="csfelhalmozas_merleg_kiad_excel_Dim10">"="</definedName>
    <definedName name="csfelhalmozas_merleg_kiad_excel_Dim11">"="</definedName>
    <definedName name="csfelhalmozas_merleg_kiad_excel_Dim12">"="</definedName>
    <definedName name="csfelhalmozas_merleg_kiad_excelAnchor">#REF!</definedName>
    <definedName name="csfo_merleg_kiad_Dim01">"="</definedName>
    <definedName name="csfo_merleg_kiad_Dim02">"="</definedName>
    <definedName name="csfo_merleg_kiad_Dim03">"="</definedName>
    <definedName name="csfo_merleg_kiad_Dim04">"="</definedName>
    <definedName name="csfo_merleg_kiad_Dim05">"="</definedName>
    <definedName name="csfo_merleg_kiad_Dim06">"="</definedName>
    <definedName name="csfo_merleg_kiad_Dim07">"="</definedName>
    <definedName name="csfo_merleg_kiad_Dim08">"="</definedName>
    <definedName name="csfo_merleg_kiad_Dim09">"="</definedName>
    <definedName name="csfo_merleg_kiad_Dim10">"="</definedName>
    <definedName name="csfo_merleg_kiad_Dim11">"="</definedName>
    <definedName name="csfo_merleg_kiad_Dim12">"="</definedName>
    <definedName name="csfo_merleg_kiadAnchor">#REF!</definedName>
    <definedName name="csFogyatekos_tokodaltaro_rendeleti_tabla_excel_Dim01">"="</definedName>
    <definedName name="csFogyatekos_tokodaltaro_rendeleti_tabla_excel_Dim02">"="</definedName>
    <definedName name="csFogyatekos_tokodaltaro_rendeleti_tabla_excel_Dim03">"="</definedName>
    <definedName name="csFogyatekos_tokodaltaro_rendeleti_tabla_excel_Dim04">"="</definedName>
    <definedName name="csFogyatekos_tokodaltaro_rendeleti_tabla_excel_Dim05">"="</definedName>
    <definedName name="csFogyatekos_tokodaltaro_rendeleti_tabla_excel_Dim06">"="</definedName>
    <definedName name="csFogyatekos_tokodaltaro_rendeleti_tabla_excel_Dim07">"="</definedName>
    <definedName name="csFogyatekos_tokodaltaro_rendeleti_tabla_excel_Dim08">"="</definedName>
    <definedName name="csFogyatekos_tokodaltaro_rendeleti_tabla_excel_Dim09">"="</definedName>
    <definedName name="csFogyatekos_tokodaltaro_rendeleti_tabla_excel_Dim10">"="</definedName>
    <definedName name="csFogyatekos_tokodaltaro_rendeleti_tabla_excel_Dim11">"="</definedName>
    <definedName name="csFogyatekos_tokodaltaro_rendeleti_tabla_excel_Dim12">"="</definedName>
    <definedName name="csfomerleg_bev_Dim01">"="</definedName>
    <definedName name="csfomerleg_bev_Dim02">"="</definedName>
    <definedName name="csfomerleg_bev_Dim03">"="</definedName>
    <definedName name="csfomerleg_bev_Dim04">"="</definedName>
    <definedName name="csfomerleg_bev_Dim05">"="</definedName>
    <definedName name="csfomerleg_bev_Dim06">"="</definedName>
    <definedName name="csfomerleg_bev_Dim07">"="</definedName>
    <definedName name="csfomerleg_bev_Dim08">"="</definedName>
    <definedName name="csfomerleg_bev_Dim09">"="</definedName>
    <definedName name="csfomerleg_bev_Dim10">"="</definedName>
    <definedName name="csfomerleg_bev_Dim11">"="</definedName>
    <definedName name="csfomerleg_bev_Dim12">"="</definedName>
    <definedName name="csfomerleg_bev_mod_Dim01">"="</definedName>
    <definedName name="csfomerleg_bev_mod_Dim02">"="</definedName>
    <definedName name="csfomerleg_bev_mod_Dim03">"="</definedName>
    <definedName name="csfomerleg_bev_mod_Dim04">"="</definedName>
    <definedName name="csfomerleg_bev_mod_Dim05">"="</definedName>
    <definedName name="csfomerleg_bev_mod_Dim06">"="</definedName>
    <definedName name="csfomerleg_bev_mod_Dim07">"="</definedName>
    <definedName name="csfomerleg_bev_mod_Dim08">"="</definedName>
    <definedName name="csfomerleg_bev_mod_Dim09">"="</definedName>
    <definedName name="csfomerleg_bev_mod_Dim10">"="</definedName>
    <definedName name="csfomerleg_bev_mod_Dim11">"="</definedName>
    <definedName name="csfomerleg_bev_mod_Dim12">"="</definedName>
    <definedName name="csfomerleg_bevAnchor">#REF!</definedName>
    <definedName name="csGeza_fejedelem_rendeleti_tabla_excel_Dim01">"="</definedName>
    <definedName name="csGeza_fejedelem_rendeleti_tabla_excel_Dim02">"="</definedName>
    <definedName name="csGeza_fejedelem_rendeleti_tabla_excel_Dim03">"="</definedName>
    <definedName name="csGeza_fejedelem_rendeleti_tabla_excel_Dim04">"="</definedName>
    <definedName name="csGeza_fejedelem_rendeleti_tabla_excel_Dim05">"="</definedName>
    <definedName name="csGeza_fejedelem_rendeleti_tabla_excel_Dim06">"="</definedName>
    <definedName name="csGeza_fejedelem_rendeleti_tabla_excel_Dim07">"="</definedName>
    <definedName name="csGeza_fejedelem_rendeleti_tabla_excel_Dim08">"="</definedName>
    <definedName name="csGeza_fejedelem_rendeleti_tabla_excel_Dim09">"="</definedName>
    <definedName name="csGeza_fejedelem_rendeleti_tabla_excel_Dim10">"="</definedName>
    <definedName name="csGeza_fejedelem_rendeleti_tabla_excel_Dim11">"="</definedName>
    <definedName name="csGeza_fejedelem_rendeleti_tabla_excel_Dim12">"="</definedName>
    <definedName name="csGyermekvedelmi_rendeleti_tabla_excel_Dim01">"="</definedName>
    <definedName name="csGyermekvedelmi_rendeleti_tabla_excel_Dim02">"="</definedName>
    <definedName name="csGyermekvedelmi_rendeleti_tabla_excel_Dim03">"="</definedName>
    <definedName name="csGyermekvedelmi_rendeleti_tabla_excel_Dim04">"="</definedName>
    <definedName name="csGyermekvedelmi_rendeleti_tabla_excel_Dim05">"="</definedName>
    <definedName name="csGyermekvedelmi_rendeleti_tabla_excel_Dim06">"="</definedName>
    <definedName name="csGyermekvedelmi_rendeleti_tabla_excel_Dim07">"="</definedName>
    <definedName name="csGyermekvedelmi_rendeleti_tabla_excel_Dim08">"="</definedName>
    <definedName name="csGyermekvedelmi_rendeleti_tabla_excel_Dim09">"="</definedName>
    <definedName name="csGyermekvedelmi_rendeleti_tabla_excel_Dim10">"="</definedName>
    <definedName name="csGyermekvedelmi_rendeleti_tabla_excel_Dim11">"="</definedName>
    <definedName name="csGyermekvedelmi_rendeleti_tabla_excel_Dim12">"="</definedName>
    <definedName name="csHegyhati_rendeleti_tabla_excel_Dim01">"="</definedName>
    <definedName name="csHegyhati_rendeleti_tabla_excel_Dim02">"="</definedName>
    <definedName name="csHegyhati_rendeleti_tabla_excel_Dim03">"="</definedName>
    <definedName name="csHegyhati_rendeleti_tabla_excel_Dim04">"="</definedName>
    <definedName name="csHegyhati_rendeleti_tabla_excel_Dim05">"="</definedName>
    <definedName name="csHegyhati_rendeleti_tabla_excel_Dim06">"="</definedName>
    <definedName name="csHegyhati_rendeleti_tabla_excel_Dim07">"="</definedName>
    <definedName name="csHegyhati_rendeleti_tabla_excel_Dim08">"="</definedName>
    <definedName name="csHegyhati_rendeleti_tabla_excel_Dim09">"="</definedName>
    <definedName name="csHegyhati_rendeleti_tabla_excel_Dim10">"="</definedName>
    <definedName name="csHegyhati_rendeleti_tabla_excel_Dim11">"="</definedName>
    <definedName name="csHegyhati_rendeleti_tabla_excel_Dim12">"="</definedName>
    <definedName name="cshivatal_rendeleti_tabla_excel_Dim01">"="</definedName>
    <definedName name="cshivatal_rendeleti_tabla_excel_Dim02">"="</definedName>
    <definedName name="cshivatal_rendeleti_tabla_excel_Dim03">"="</definedName>
    <definedName name="cshivatal_rendeleti_tabla_excel_Dim04">"="</definedName>
    <definedName name="cshivatal_rendeleti_tabla_excel_Dim05">"="</definedName>
    <definedName name="cshivatal_rendeleti_tabla_excel_Dim06">"="</definedName>
    <definedName name="cshivatal_rendeleti_tabla_excel_Dim07">"="</definedName>
    <definedName name="cshivatal_rendeleti_tabla_excel_Dim08">"="</definedName>
    <definedName name="cshivatal_rendeleti_tabla_excel_Dim09">"="</definedName>
    <definedName name="cshivatal_rendeleti_tabla_excel_Dim10">"="</definedName>
    <definedName name="cshivatal_rendeleti_tabla_excel_Dim11">"="</definedName>
    <definedName name="cshivatal_rendeleti_tabla_excel_Dim12">"="</definedName>
    <definedName name="cshivatal_rendeleti_tabla_excelAnchor">#REF!</definedName>
    <definedName name="csIntegralt_szoc_int_rendeleti_tabla_excel_Dim01">"="</definedName>
    <definedName name="csIntegralt_szoc_int_rendeleti_tabla_excel_Dim02">"="</definedName>
    <definedName name="csIntegralt_szoc_int_rendeleti_tabla_excel_Dim03">"="</definedName>
    <definedName name="csIntegralt_szoc_int_rendeleti_tabla_excel_Dim04">"="</definedName>
    <definedName name="csIntegralt_szoc_int_rendeleti_tabla_excel_Dim05">"="</definedName>
    <definedName name="csIntegralt_szoc_int_rendeleti_tabla_excel_Dim06">"="</definedName>
    <definedName name="csIntegralt_szoc_int_rendeleti_tabla_excel_Dim07">"="</definedName>
    <definedName name="csIntegralt_szoc_int_rendeleti_tabla_excel_Dim08">"="</definedName>
    <definedName name="csIntegralt_szoc_int_rendeleti_tabla_excel_Dim09">"="</definedName>
    <definedName name="csIntegralt_szoc_int_rendeleti_tabla_excel_Dim10">"="</definedName>
    <definedName name="csIntegralt_szoc_int_rendeleti_tabla_excel_Dim11">"="</definedName>
    <definedName name="csIntegralt_szoc_int_rendeleti_tabla_excel_Dim12">"="</definedName>
    <definedName name="csintezmenyi_rendeleti_tabla_excel_Dim01">"="</definedName>
    <definedName name="csintezmenyi_rendeleti_tabla_excel_Dim02">"="</definedName>
    <definedName name="csintezmenyi_rendeleti_tabla_excel_Dim03">"="</definedName>
    <definedName name="csintezmenyi_rendeleti_tabla_excel_Dim04">"="</definedName>
    <definedName name="csintezmenyi_rendeleti_tabla_excel_Dim05">"="</definedName>
    <definedName name="csintezmenyi_rendeleti_tabla_excel_Dim06">"="</definedName>
    <definedName name="csintezmenyi_rendeleti_tabla_excel_Dim07">"="</definedName>
    <definedName name="csintezmenyi_rendeleti_tabla_excel_Dim08">"="</definedName>
    <definedName name="csintezmenyi_rendeleti_tabla_excel_Dim09">"="</definedName>
    <definedName name="csintezmenyi_rendeleti_tabla_excel_Dim10">"="</definedName>
    <definedName name="csintezmenyi_rendeleti_tabla_excel_Dim11">"="</definedName>
    <definedName name="csintezmenyi_rendeleti_tabla_excel_Dim12">"="</definedName>
    <definedName name="csJavorka_rendeleti_tabla_excel_Dim01">"="</definedName>
    <definedName name="csJavorka_rendeleti_tabla_excel_Dim02">"="</definedName>
    <definedName name="csJavorka_rendeleti_tabla_excel_Dim03">"="</definedName>
    <definedName name="csJavorka_rendeleti_tabla_excel_Dim04">"="</definedName>
    <definedName name="csJavorka_rendeleti_tabla_excel_Dim05">"="</definedName>
    <definedName name="csJavorka_rendeleti_tabla_excel_Dim06">"="</definedName>
    <definedName name="csJavorka_rendeleti_tabla_excel_Dim07">"="</definedName>
    <definedName name="csJavorka_rendeleti_tabla_excel_Dim08">"="</definedName>
    <definedName name="csJavorka_rendeleti_tabla_excel_Dim09">"="</definedName>
    <definedName name="csJavorka_rendeleti_tabla_excel_Dim10">"="</definedName>
    <definedName name="csJavorka_rendeleti_tabla_excel_Dim11">"="</definedName>
    <definedName name="csJavorka_rendeleti_tabla_excel_Dim12">"="</definedName>
    <definedName name="csJokai_rendeleti_tabla_excel_Dim01">"="</definedName>
    <definedName name="csJokai_rendeleti_tabla_excel_Dim02">"="</definedName>
    <definedName name="csJokai_rendeleti_tabla_excel_Dim03">"="</definedName>
    <definedName name="csJokai_rendeleti_tabla_excel_Dim04">"="</definedName>
    <definedName name="csJokai_rendeleti_tabla_excel_Dim05">"="</definedName>
    <definedName name="csJokai_rendeleti_tabla_excel_Dim06">"="</definedName>
    <definedName name="csJokai_rendeleti_tabla_excel_Dim07">"="</definedName>
    <definedName name="csJokai_rendeleti_tabla_excel_Dim08">"="</definedName>
    <definedName name="csJokai_rendeleti_tabla_excel_Dim09">"="</definedName>
    <definedName name="csJokai_rendeleti_tabla_excel_Dim10">"="</definedName>
    <definedName name="csJokai_rendeleti_tabla_excel_Dim11">"="</definedName>
    <definedName name="csJokai_rendeleti_tabla_excel_Dim12">"="</definedName>
    <definedName name="csJozsef_A_konyvtar_rendeleti_tabla_excel_Dim01">"="</definedName>
    <definedName name="csJozsef_A_konyvtar_rendeleti_tabla_excel_Dim02">"="</definedName>
    <definedName name="csJozsef_A_konyvtar_rendeleti_tabla_excel_Dim03">"="</definedName>
    <definedName name="csJozsef_A_konyvtar_rendeleti_tabla_excel_Dim04">"="</definedName>
    <definedName name="csJozsef_A_konyvtar_rendeleti_tabla_excel_Dim05">"="</definedName>
    <definedName name="csJozsef_A_konyvtar_rendeleti_tabla_excel_Dim06">"="</definedName>
    <definedName name="csJozsef_A_konyvtar_rendeleti_tabla_excel_Dim07">"="</definedName>
    <definedName name="csJozsef_A_konyvtar_rendeleti_tabla_excel_Dim08">"="</definedName>
    <definedName name="csJozsef_A_konyvtar_rendeleti_tabla_excel_Dim09">"="</definedName>
    <definedName name="csJozsef_A_konyvtar_rendeleti_tabla_excel_Dim10">"="</definedName>
    <definedName name="csJozsef_A_konyvtar_rendeleti_tabla_excel_Dim11">"="</definedName>
    <definedName name="csJozsef_A_konyvtar_rendeleti_tabla_excel_Dim12">"="</definedName>
    <definedName name="csKeepAlive">5</definedName>
    <definedName name="cskimutatas_2009_kv_Dim01">"="</definedName>
    <definedName name="cskimutatas_2009_kv_Dim02">"="</definedName>
    <definedName name="cskimutatas_2009_kv_Dim03">"="</definedName>
    <definedName name="cskimutatas_2009_kv_Dim04">"="</definedName>
    <definedName name="cskimutatas_2009_kv_Dim05">"="</definedName>
    <definedName name="cskimutatas_2009_kv_Dim06">"="</definedName>
    <definedName name="cskimutatas_2009_kv_Dim07">"="</definedName>
    <definedName name="cskimutatas_2009_kv_Dim08">"="</definedName>
    <definedName name="cskimutatas_2009_kv_Dim09">#REF!</definedName>
    <definedName name="cskimutatas_2009_kv_Dim10">"="</definedName>
    <definedName name="cskimutatas_2009_kv_Dim11">#REF!</definedName>
    <definedName name="cskimutatas_2009_kv_Dim12">"="</definedName>
    <definedName name="cskimutatas_2009_kvAnchor">#REF!</definedName>
    <definedName name="cskimutatas_bev_fobb_jogcim_Dim01">"="</definedName>
    <definedName name="cskimutatas_bev_fobb_jogcim_Dim02">"="</definedName>
    <definedName name="cskimutatas_bev_fobb_jogcim_Dim03">"="</definedName>
    <definedName name="cskimutatas_bev_fobb_jogcim_Dim04">"="</definedName>
    <definedName name="cskimutatas_bev_fobb_jogcim_Dim05">"="</definedName>
    <definedName name="cskimutatas_bev_fobb_jogcim_Dim06">"="</definedName>
    <definedName name="cskimutatas_bev_fobb_jogcim_Dim07">"="</definedName>
    <definedName name="cskimutatas_bev_fobb_jogcim_Dim08">"="</definedName>
    <definedName name="cskimutatas_bev_fobb_jogcim_Dim09">"="</definedName>
    <definedName name="cskimutatas_bev_fobb_jogcim_Dim10">"="</definedName>
    <definedName name="cskimutatas_bev_fobb_jogcim_Dim11">"="</definedName>
    <definedName name="cskimutatas_bev_fobb_jogcim_Dim12">"="</definedName>
    <definedName name="cskimutatas_bev_fobb_jogcimAnchor">'[3]Bevétel'!$A$10</definedName>
    <definedName name="cskimutatas_felhalmmerleg_bev_Dim01">"="</definedName>
    <definedName name="cskimutatas_felhalmmerleg_bev_Dim02">"="</definedName>
    <definedName name="cskimutatas_felhalmmerleg_bev_Dim03">"="</definedName>
    <definedName name="cskimutatas_felhalmmerleg_bev_Dim04">"="</definedName>
    <definedName name="cskimutatas_felhalmmerleg_bev_Dim05">"="</definedName>
    <definedName name="cskimutatas_felhalmmerleg_bev_Dim06">"="</definedName>
    <definedName name="cskimutatas_felhalmmerleg_bev_Dim07">"="</definedName>
    <definedName name="cskimutatas_felhalmmerleg_bev_Dim08">"="</definedName>
    <definedName name="cskimutatas_felhalmmerleg_bev_Dim09">"="</definedName>
    <definedName name="cskimutatas_felhalmmerleg_bev_Dim10">"="</definedName>
    <definedName name="cskimutatas_felhalmmerleg_bev_Dim11">"="</definedName>
    <definedName name="cskimutatas_felhalmmerleg_bev_Dim12">"="</definedName>
    <definedName name="cskimutatas_felhalmmerleg_bevAnchor">#REF!</definedName>
    <definedName name="cskimutatas_felhalmmerleg_kiad_Dim01">"="</definedName>
    <definedName name="cskimutatas_felhalmmerleg_kiad_Dim02">"="</definedName>
    <definedName name="cskimutatas_felhalmmerleg_kiad_Dim03">"="</definedName>
    <definedName name="cskimutatas_felhalmmerleg_kiad_Dim04">"="</definedName>
    <definedName name="cskimutatas_felhalmmerleg_kiad_Dim05">"="</definedName>
    <definedName name="cskimutatas_felhalmmerleg_kiad_Dim06">"="</definedName>
    <definedName name="cskimutatas_felhalmmerleg_kiad_Dim07">"="</definedName>
    <definedName name="cskimutatas_felhalmmerleg_kiad_Dim08">"="</definedName>
    <definedName name="cskimutatas_felhalmmerleg_kiad_Dim09">"="</definedName>
    <definedName name="cskimutatas_felhalmmerleg_kiad_Dim10">"="</definedName>
    <definedName name="cskimutatas_felhalmmerleg_kiad_Dim11">"="</definedName>
    <definedName name="cskimutatas_felhalmmerleg_kiad_Dim12">"="</definedName>
    <definedName name="cskimutatas_felhalmmerleg_kiadAnchor">#REF!</definedName>
    <definedName name="cskimutatas_felhalmozas_bev_merleg_jo_Dim01">"="</definedName>
    <definedName name="cskimutatas_felhalmozas_bev_merleg_jo_Dim02">"="</definedName>
    <definedName name="cskimutatas_felhalmozas_bev_merleg_jo_Dim03">"="</definedName>
    <definedName name="cskimutatas_felhalmozas_bev_merleg_jo_Dim04">"="</definedName>
    <definedName name="cskimutatas_felhalmozas_bev_merleg_jo_Dim05">"="</definedName>
    <definedName name="cskimutatas_felhalmozas_bev_merleg_jo_Dim06">"="</definedName>
    <definedName name="cskimutatas_felhalmozas_bev_merleg_jo_Dim07">"="</definedName>
    <definedName name="cskimutatas_felhalmozas_bev_merleg_jo_Dim08">"="</definedName>
    <definedName name="cskimutatas_felhalmozas_bev_merleg_jo_Dim09">"="</definedName>
    <definedName name="cskimutatas_felhalmozas_bev_merleg_jo_Dim10">"="</definedName>
    <definedName name="cskimutatas_felhalmozas_bev_merleg_jo_Dim11">"="</definedName>
    <definedName name="cskimutatas_felhalmozas_bev_merleg_jo_Dim12">"="</definedName>
    <definedName name="cskimutatas_felhalmozas_bev_merleg_joAnchor">#REF!</definedName>
    <definedName name="cskimutatas_felhalmozas_bev_merleg_konc_Dim01">"="</definedName>
    <definedName name="cskimutatas_felhalmozas_bev_merleg_konc_Dim02">"="</definedName>
    <definedName name="cskimutatas_felhalmozas_bev_merleg_konc_Dim03">"="</definedName>
    <definedName name="cskimutatas_felhalmozas_bev_merleg_konc_Dim04">"="</definedName>
    <definedName name="cskimutatas_felhalmozas_bev_merleg_konc_Dim05">"="</definedName>
    <definedName name="cskimutatas_felhalmozas_bev_merleg_konc_Dim06">"="</definedName>
    <definedName name="cskimutatas_felhalmozas_bev_merleg_konc_Dim07">"="</definedName>
    <definedName name="cskimutatas_felhalmozas_bev_merleg_konc_Dim08">"="</definedName>
    <definedName name="cskimutatas_felhalmozas_bev_merleg_konc_Dim09">"="</definedName>
    <definedName name="cskimutatas_felhalmozas_bev_merleg_konc_Dim10">"="</definedName>
    <definedName name="cskimutatas_felhalmozas_bev_merleg_konc_Dim11">"="</definedName>
    <definedName name="cskimutatas_felhalmozas_bev_merleg_konc_Dim12">"="</definedName>
    <definedName name="cskimutatas_felhalmozas_bev_merleg_koncAnchor">#REF!</definedName>
    <definedName name="cskimutatas_felhalmozas_kiad_merleg_jo_Dim01">"="</definedName>
    <definedName name="cskimutatas_felhalmozas_kiad_merleg_jo_Dim02">"="</definedName>
    <definedName name="cskimutatas_felhalmozas_kiad_merleg_jo_Dim03">"="</definedName>
    <definedName name="cskimutatas_felhalmozas_kiad_merleg_jo_Dim04">"="</definedName>
    <definedName name="cskimutatas_felhalmozas_kiad_merleg_jo_Dim05">"="</definedName>
    <definedName name="cskimutatas_felhalmozas_kiad_merleg_jo_Dim06">"="</definedName>
    <definedName name="cskimutatas_felhalmozas_kiad_merleg_jo_Dim07">"="</definedName>
    <definedName name="cskimutatas_felhalmozas_kiad_merleg_jo_Dim08">"="</definedName>
    <definedName name="cskimutatas_felhalmozas_kiad_merleg_jo_Dim09">"="</definedName>
    <definedName name="cskimutatas_felhalmozas_kiad_merleg_jo_Dim10">"="</definedName>
    <definedName name="cskimutatas_felhalmozas_kiad_merleg_jo_Dim11">"="</definedName>
    <definedName name="cskimutatas_felhalmozas_kiad_merleg_jo_Dim12">"="</definedName>
    <definedName name="cskimutatas_felhalmozas_kiad_merleg_joAnchor">#REF!</definedName>
    <definedName name="cskimutatas_felhalmozas_kiad_merleg_konc_Dim01">"="</definedName>
    <definedName name="cskimutatas_felhalmozas_kiad_merleg_konc_Dim02">"="</definedName>
    <definedName name="cskimutatas_felhalmozas_kiad_merleg_konc_Dim03">"="</definedName>
    <definedName name="cskimutatas_felhalmozas_kiad_merleg_konc_Dim04">"="</definedName>
    <definedName name="cskimutatas_felhalmozas_kiad_merleg_konc_Dim05">"="</definedName>
    <definedName name="cskimutatas_felhalmozas_kiad_merleg_konc_Dim06">"="</definedName>
    <definedName name="cskimutatas_felhalmozas_kiad_merleg_konc_Dim07">"="</definedName>
    <definedName name="cskimutatas_felhalmozas_kiad_merleg_konc_Dim08">"="</definedName>
    <definedName name="cskimutatas_felhalmozas_kiad_merleg_konc_Dim09">"="</definedName>
    <definedName name="cskimutatas_felhalmozas_kiad_merleg_konc_Dim10">"="</definedName>
    <definedName name="cskimutatas_felhalmozas_kiad_merleg_konc_Dim11">"="</definedName>
    <definedName name="cskimutatas_felhalmozas_kiad_merleg_konc_Dim12">"="</definedName>
    <definedName name="cskimutatas_felhalmozas_kiad_merleg_koncAnchor">#REF!</definedName>
    <definedName name="cskimutatas_fomerleg_bev_Dim01">"="</definedName>
    <definedName name="cskimutatas_fomerleg_bev_Dim02">"="</definedName>
    <definedName name="cskimutatas_fomerleg_bev_Dim03">"="</definedName>
    <definedName name="cskimutatas_fomerleg_bev_Dim04">"="</definedName>
    <definedName name="cskimutatas_fomerleg_bev_Dim05">"="</definedName>
    <definedName name="cskimutatas_fomerleg_bev_Dim06">"="</definedName>
    <definedName name="cskimutatas_fomerleg_bev_Dim07">"="</definedName>
    <definedName name="cskimutatas_fomerleg_bev_Dim08">"="</definedName>
    <definedName name="cskimutatas_fomerleg_bev_Dim09">"="</definedName>
    <definedName name="cskimutatas_fomerleg_bev_Dim10">"="</definedName>
    <definedName name="cskimutatas_fomerleg_bev_Dim11">"="</definedName>
    <definedName name="cskimutatas_fomerleg_bev_Dim12">"="</definedName>
    <definedName name="cskimutatas_fomerleg_bev_jo_Dim01">"="</definedName>
    <definedName name="cskimutatas_fomerleg_bev_jo_Dim02">"="</definedName>
    <definedName name="cskimutatas_fomerleg_bev_jo_Dim03">"="</definedName>
    <definedName name="cskimutatas_fomerleg_bev_jo_Dim04">"="</definedName>
    <definedName name="cskimutatas_fomerleg_bev_jo_Dim05">"="</definedName>
    <definedName name="cskimutatas_fomerleg_bev_jo_Dim06">"="</definedName>
    <definedName name="cskimutatas_fomerleg_bev_jo_Dim07">"="</definedName>
    <definedName name="cskimutatas_fomerleg_bev_jo_Dim08">"="</definedName>
    <definedName name="cskimutatas_fomerleg_bev_jo_Dim09">"="</definedName>
    <definedName name="cskimutatas_fomerleg_bev_jo_Dim10">"="</definedName>
    <definedName name="cskimutatas_fomerleg_bev_jo_Dim11">"="</definedName>
    <definedName name="cskimutatas_fomerleg_bev_jo_Dim12">"="</definedName>
    <definedName name="cskimutatas_fomerleg_bev_joAnchor">#REF!</definedName>
    <definedName name="cskimutatas_fomerleg_bev_konc_Dim01">"="</definedName>
    <definedName name="cskimutatas_fomerleg_bev_konc_Dim02">"="</definedName>
    <definedName name="cskimutatas_fomerleg_bev_konc_Dim03">"="</definedName>
    <definedName name="cskimutatas_fomerleg_bev_konc_Dim04">"="</definedName>
    <definedName name="cskimutatas_fomerleg_bev_konc_Dim05">"="</definedName>
    <definedName name="cskimutatas_fomerleg_bev_konc_Dim06">"="</definedName>
    <definedName name="cskimutatas_fomerleg_bev_konc_Dim07">"="</definedName>
    <definedName name="cskimutatas_fomerleg_bev_konc_Dim08">"="</definedName>
    <definedName name="cskimutatas_fomerleg_bev_konc_Dim09">"="</definedName>
    <definedName name="cskimutatas_fomerleg_bev_konc_Dim10">"="</definedName>
    <definedName name="cskimutatas_fomerleg_bev_konc_Dim11">"="</definedName>
    <definedName name="cskimutatas_fomerleg_bev_konc_Dim12">"="</definedName>
    <definedName name="cskimutatas_fomerleg_bev_koncAnchor">#REF!</definedName>
    <definedName name="cskimutatas_fomerleg_bevAnchor">#REF!</definedName>
    <definedName name="cskimutatas_fomerleg_kiad_Dim01">"="</definedName>
    <definedName name="cskimutatas_fomerleg_kiad_Dim02">"="</definedName>
    <definedName name="cskimutatas_fomerleg_kiad_Dim03">"="</definedName>
    <definedName name="cskimutatas_fomerleg_kiad_Dim04">"="</definedName>
    <definedName name="cskimutatas_fomerleg_kiad_Dim05">"="</definedName>
    <definedName name="cskimutatas_fomerleg_kiad_Dim06">"="</definedName>
    <definedName name="cskimutatas_fomerleg_kiad_Dim07">"="</definedName>
    <definedName name="cskimutatas_fomerleg_kiad_Dim08">"="</definedName>
    <definedName name="cskimutatas_fomerleg_kiad_Dim09">"="</definedName>
    <definedName name="cskimutatas_fomerleg_kiad_Dim10">"="</definedName>
    <definedName name="cskimutatas_fomerleg_kiad_Dim11">"="</definedName>
    <definedName name="cskimutatas_fomerleg_kiad_Dim12">"="</definedName>
    <definedName name="cskimutatas_fomerleg_kiad_jo_Dim01">"="</definedName>
    <definedName name="cskimutatas_fomerleg_kiad_jo_Dim02">"="</definedName>
    <definedName name="cskimutatas_fomerleg_kiad_jo_Dim03">"="</definedName>
    <definedName name="cskimutatas_fomerleg_kiad_jo_Dim04">"="</definedName>
    <definedName name="cskimutatas_fomerleg_kiad_jo_Dim05">"="</definedName>
    <definedName name="cskimutatas_fomerleg_kiad_jo_Dim06">"="</definedName>
    <definedName name="cskimutatas_fomerleg_kiad_jo_Dim07">"="</definedName>
    <definedName name="cskimutatas_fomerleg_kiad_jo_Dim08">"="</definedName>
    <definedName name="cskimutatas_fomerleg_kiad_jo_Dim09">"="</definedName>
    <definedName name="cskimutatas_fomerleg_kiad_jo_Dim10">"="</definedName>
    <definedName name="cskimutatas_fomerleg_kiad_jo_Dim11">"="</definedName>
    <definedName name="cskimutatas_fomerleg_kiad_jo_Dim12">"="</definedName>
    <definedName name="cskimutatas_fomerleg_kiad_joAnchor">#REF!</definedName>
    <definedName name="cskimutatas_fomerleg_kiad_konc_Dim01">"="</definedName>
    <definedName name="cskimutatas_fomerleg_kiad_konc_Dim02">"="</definedName>
    <definedName name="cskimutatas_fomerleg_kiad_konc_Dim03">"="</definedName>
    <definedName name="cskimutatas_fomerleg_kiad_konc_Dim04">"="</definedName>
    <definedName name="cskimutatas_fomerleg_kiad_konc_Dim05">"="</definedName>
    <definedName name="cskimutatas_fomerleg_kiad_konc_Dim06">"="</definedName>
    <definedName name="cskimutatas_fomerleg_kiad_konc_Dim07">"="</definedName>
    <definedName name="cskimutatas_fomerleg_kiad_konc_Dim08">"="</definedName>
    <definedName name="cskimutatas_fomerleg_kiad_konc_Dim09">"="</definedName>
    <definedName name="cskimutatas_fomerleg_kiad_konc_Dim10">"="</definedName>
    <definedName name="cskimutatas_fomerleg_kiad_konc_Dim11">"="</definedName>
    <definedName name="cskimutatas_fomerleg_kiad_konc_Dim12">"="</definedName>
    <definedName name="cskimutatas_fomerleg_kiad_koncAnchor">#REF!</definedName>
    <definedName name="cskimutatas_fomerleg_kiadAnchor">#REF!</definedName>
    <definedName name="cskimutatas_hivatal_belso_penzeszkoz_Dim01">"="</definedName>
    <definedName name="cskimutatas_hivatal_belso_penzeszkoz_Dim02">"="</definedName>
    <definedName name="cskimutatas_hivatal_belso_penzeszkoz_Dim03">"="</definedName>
    <definedName name="cskimutatas_hivatal_belso_penzeszkoz_Dim04">"="</definedName>
    <definedName name="cskimutatas_hivatal_belso_penzeszkoz_Dim05">"="</definedName>
    <definedName name="cskimutatas_hivatal_belso_penzeszkoz_Dim06">"="</definedName>
    <definedName name="cskimutatas_hivatal_belso_penzeszkoz_Dim07">"="</definedName>
    <definedName name="cskimutatas_hivatal_belso_penzeszkoz_Dim08">"="</definedName>
    <definedName name="cskimutatas_hivatal_belso_penzeszkoz_Dim09">"="</definedName>
    <definedName name="cskimutatas_hivatal_belso_penzeszkoz_Dim10">"="</definedName>
    <definedName name="cskimutatas_hivatal_belso_penzeszkoz_Dim11">"="</definedName>
    <definedName name="cskimutatas_hivatal_belso_penzeszkoz_Dim12">"="</definedName>
    <definedName name="cskimutatas_hivatal_belso_penzeszkozAnchor">#REF!</definedName>
    <definedName name="cskimutatas_hivatal_rend_tabla_Dim01">"="</definedName>
    <definedName name="cskimutatas_hivatal_rend_tabla_Dim02">"="</definedName>
    <definedName name="cskimutatas_hivatal_rend_tabla_Dim03">"="</definedName>
    <definedName name="cskimutatas_hivatal_rend_tabla_Dim04">"="</definedName>
    <definedName name="cskimutatas_hivatal_rend_tabla_Dim05">"="</definedName>
    <definedName name="cskimutatas_hivatal_rend_tabla_Dim06">"="</definedName>
    <definedName name="cskimutatas_hivatal_rend_tabla_Dim07">"="</definedName>
    <definedName name="cskimutatas_hivatal_rend_tabla_Dim08">"="</definedName>
    <definedName name="cskimutatas_hivatal_rend_tabla_Dim09">"="</definedName>
    <definedName name="cskimutatas_hivatal_rend_tabla_Dim10">"="</definedName>
    <definedName name="cskimutatas_hivatal_rend_tabla_Dim11">"="</definedName>
    <definedName name="cskimutatas_hivatal_rend_tabla_Dim12">"="</definedName>
    <definedName name="cskimutatas_hivatal_rend_tablaAnchor">#REF!</definedName>
    <definedName name="cskimutatas_hivatal_rendeleti_tabla_jo_Dim01">"="</definedName>
    <definedName name="cskimutatas_hivatal_rendeleti_tabla_jo_Dim02">"="</definedName>
    <definedName name="cskimutatas_hivatal_rendeleti_tabla_jo_Dim03">"="</definedName>
    <definedName name="cskimutatas_hivatal_rendeleti_tabla_jo_Dim04">"="</definedName>
    <definedName name="cskimutatas_hivatal_rendeleti_tabla_jo_Dim05">"="</definedName>
    <definedName name="cskimutatas_hivatal_rendeleti_tabla_jo_Dim06">"="</definedName>
    <definedName name="cskimutatas_hivatal_rendeleti_tabla_jo_Dim07">"="</definedName>
    <definedName name="cskimutatas_hivatal_rendeleti_tabla_jo_Dim08">"="</definedName>
    <definedName name="cskimutatas_hivatal_rendeleti_tabla_jo_Dim09">"="</definedName>
    <definedName name="cskimutatas_hivatal_rendeleti_tabla_jo_Dim10">"="</definedName>
    <definedName name="cskimutatas_hivatal_rendeleti_tabla_jo_Dim11">"="</definedName>
    <definedName name="cskimutatas_hivatal_rendeleti_tabla_jo_Dim12">"="</definedName>
    <definedName name="cskimutatas_hivatal_rendeleti_tabla_joAnchor">#REF!</definedName>
    <definedName name="cskimutatas_hivatal_rendeleti_tabla_konc_Dim01">"="</definedName>
    <definedName name="cskimutatas_hivatal_rendeleti_tabla_konc_Dim02">"="</definedName>
    <definedName name="cskimutatas_hivatal_rendeleti_tabla_konc_Dim03">"="</definedName>
    <definedName name="cskimutatas_hivatal_rendeleti_tabla_konc_Dim04">"="</definedName>
    <definedName name="cskimutatas_hivatal_rendeleti_tabla_konc_Dim05">"="</definedName>
    <definedName name="cskimutatas_hivatal_rendeleti_tabla_konc_Dim06">"="</definedName>
    <definedName name="cskimutatas_hivatal_rendeleti_tabla_konc_Dim07">"="</definedName>
    <definedName name="cskimutatas_hivatal_rendeleti_tabla_konc_Dim08">"="</definedName>
    <definedName name="cskimutatas_hivatal_rendeleti_tabla_konc_Dim09">"="</definedName>
    <definedName name="cskimutatas_hivatal_rendeleti_tabla_konc_Dim10">"="</definedName>
    <definedName name="cskimutatas_hivatal_rendeleti_tabla_konc_Dim11">"="</definedName>
    <definedName name="cskimutatas_hivatal_rendeleti_tabla_konc_Dim12">"="</definedName>
    <definedName name="cskimutatas_hivatal_szakmai_igenyek_Dim01">"="</definedName>
    <definedName name="cskimutatas_hivatal_szakmai_igenyek_Dim02">"="</definedName>
    <definedName name="cskimutatas_hivatal_szakmai_igenyek_Dim03">"="</definedName>
    <definedName name="cskimutatas_hivatal_szakmai_igenyek_Dim04">"="</definedName>
    <definedName name="cskimutatas_hivatal_szakmai_igenyek_Dim05">"="</definedName>
    <definedName name="cskimutatas_hivatal_szakmai_igenyek_Dim06">'[10]összes igény'!#REF!</definedName>
    <definedName name="cskimutatas_hivatal_szakmai_igenyek_Dim07">"="</definedName>
    <definedName name="cskimutatas_hivatal_szakmai_igenyek_Dim08">"="</definedName>
    <definedName name="cskimutatas_hivatal_szakmai_igenyek_Dim09">'[10]összes igény'!#REF!</definedName>
    <definedName name="cskimutatas_hivatal_szakmai_igenyek_Dim10">"="</definedName>
    <definedName name="cskimutatas_hivatal_szakmai_igenyek_Dim11">"="</definedName>
    <definedName name="cskimutatas_hivatal_szakmai_igenyekAnchor">'[10]összes igény'!#REF!</definedName>
    <definedName name="cskimutatas_intezmenyi_rendeleti_tabla_Dim01">"="</definedName>
    <definedName name="cskimutatas_intezmenyi_rendeleti_tabla_Dim02">#REF!</definedName>
    <definedName name="cskimutatas_intezmenyi_rendeleti_tabla_Dim03">"="</definedName>
    <definedName name="cskimutatas_intezmenyi_rendeleti_tabla_Dim04">#REF!</definedName>
    <definedName name="cskimutatas_intezmenyi_rendeleti_tabla_Dim05">"="</definedName>
    <definedName name="cskimutatas_intezmenyi_rendeleti_tabla_Dim06">"="</definedName>
    <definedName name="cskimutatas_intezmenyi_rendeleti_tabla_Dim07">"="</definedName>
    <definedName name="cskimutatas_intezmenyi_rendeleti_tabla_Dim08">"="</definedName>
    <definedName name="cskimutatas_intezmenyi_rendeleti_tabla_Dim09">"="</definedName>
    <definedName name="cskimutatas_intezmenyi_rendeleti_tabla_Dim10">"="</definedName>
    <definedName name="cskimutatas_intezmenyi_rendeleti_tabla_Dim11">"="</definedName>
    <definedName name="cskimutatas_intezmenyi_rendeleti_tabla_Dim12">"="</definedName>
    <definedName name="cskimutatas_intezmenyi_rendeleti_tablaAnchor">#REF!</definedName>
    <definedName name="cskimutatas_kiad_fobb_jogcim_Dim01">"="</definedName>
    <definedName name="cskimutatas_kiad_fobb_jogcim_Dim02">"="</definedName>
    <definedName name="cskimutatas_kiad_fobb_jogcim_Dim03">"="</definedName>
    <definedName name="cskimutatas_kiad_fobb_jogcim_Dim04">"="</definedName>
    <definedName name="cskimutatas_kiad_fobb_jogcim_Dim05">"="</definedName>
    <definedName name="cskimutatas_kiad_fobb_jogcim_Dim06">"="</definedName>
    <definedName name="cskimutatas_kiad_fobb_jogcim_Dim07">"="</definedName>
    <definedName name="cskimutatas_kiad_fobb_jogcim_Dim08">"="</definedName>
    <definedName name="cskimutatas_kiad_fobb_jogcim_Dim09">"="</definedName>
    <definedName name="cskimutatas_kiad_fobb_jogcim_Dim10">"="</definedName>
    <definedName name="cskimutatas_kiad_fobb_jogcim_Dim11">"="</definedName>
    <definedName name="cskimutatas_kiad_fobb_jogcim_Dim12">"="</definedName>
    <definedName name="cskimutatas_kiad_fobb_jogcimAnchor">'[3]Kiadás'!$A$8</definedName>
    <definedName name="cskimutatas_mukod_merleg_bev_Dim01">"="</definedName>
    <definedName name="cskimutatas_mukod_merleg_bev_Dim02">"="</definedName>
    <definedName name="cskimutatas_mukod_merleg_bev_Dim03">"="</definedName>
    <definedName name="cskimutatas_mukod_merleg_bev_Dim04">"="</definedName>
    <definedName name="cskimutatas_mukod_merleg_bev_Dim05">"="</definedName>
    <definedName name="cskimutatas_mukod_merleg_bev_Dim06">"="</definedName>
    <definedName name="cskimutatas_mukod_merleg_bev_Dim07">"="</definedName>
    <definedName name="cskimutatas_mukod_merleg_bev_Dim08">"="</definedName>
    <definedName name="cskimutatas_mukod_merleg_bev_Dim09">"="</definedName>
    <definedName name="cskimutatas_mukod_merleg_bev_Dim10">"="</definedName>
    <definedName name="cskimutatas_mukod_merleg_bev_Dim11">"="</definedName>
    <definedName name="cskimutatas_mukod_merleg_bev_Dim12">"="</definedName>
    <definedName name="cskimutatas_mukod_merleg_bevAnchor">#REF!</definedName>
    <definedName name="cskimutatas_mukod_merleg_kiad_Dim01">"="</definedName>
    <definedName name="cskimutatas_mukod_merleg_kiad_Dim02">"="</definedName>
    <definedName name="cskimutatas_mukod_merleg_kiad_Dim03">"="</definedName>
    <definedName name="cskimutatas_mukod_merleg_kiad_Dim04">"="</definedName>
    <definedName name="cskimutatas_mukod_merleg_kiad_Dim05">"="</definedName>
    <definedName name="cskimutatas_mukod_merleg_kiad_Dim06">"="</definedName>
    <definedName name="cskimutatas_mukod_merleg_kiad_Dim07">"="</definedName>
    <definedName name="cskimutatas_mukod_merleg_kiad_Dim08">"="</definedName>
    <definedName name="cskimutatas_mukod_merleg_kiad_Dim09">"="</definedName>
    <definedName name="cskimutatas_mukod_merleg_kiad_Dim10">"="</definedName>
    <definedName name="cskimutatas_mukod_merleg_kiad_Dim11">"="</definedName>
    <definedName name="cskimutatas_mukod_merleg_kiad_Dim12">"="</definedName>
    <definedName name="cskimutatas_mukod_merleg_kiadAnchor">#REF!</definedName>
    <definedName name="cskimutatas_mukodesi_bev_merleg_jo_Dim01">"="</definedName>
    <definedName name="cskimutatas_mukodesi_bev_merleg_jo_Dim02">"="</definedName>
    <definedName name="cskimutatas_mukodesi_bev_merleg_jo_Dim03">"="</definedName>
    <definedName name="cskimutatas_mukodesi_bev_merleg_jo_Dim04">"="</definedName>
    <definedName name="cskimutatas_mukodesi_bev_merleg_jo_Dim05">"="</definedName>
    <definedName name="cskimutatas_mukodesi_bev_merleg_jo_Dim06">"="</definedName>
    <definedName name="cskimutatas_mukodesi_bev_merleg_jo_Dim07">"="</definedName>
    <definedName name="cskimutatas_mukodesi_bev_merleg_jo_Dim08">"="</definedName>
    <definedName name="cskimutatas_mukodesi_bev_merleg_jo_Dim09">"="</definedName>
    <definedName name="cskimutatas_mukodesi_bev_merleg_jo_Dim10">"="</definedName>
    <definedName name="cskimutatas_mukodesi_bev_merleg_jo_Dim11">"="</definedName>
    <definedName name="cskimutatas_mukodesi_bev_merleg_jo_Dim12">"="</definedName>
    <definedName name="cskimutatas_mukodesi_bev_merleg_joAnchor">#REF!</definedName>
    <definedName name="cskimutatas_mukodesi_bev_merleg_konc_Dim01">"="</definedName>
    <definedName name="cskimutatas_mukodesi_bev_merleg_konc_Dim02">"="</definedName>
    <definedName name="cskimutatas_mukodesi_bev_merleg_konc_Dim03">"="</definedName>
    <definedName name="cskimutatas_mukodesi_bev_merleg_konc_Dim04">"="</definedName>
    <definedName name="cskimutatas_mukodesi_bev_merleg_konc_Dim05">"="</definedName>
    <definedName name="cskimutatas_mukodesi_bev_merleg_konc_Dim06">"="</definedName>
    <definedName name="cskimutatas_mukodesi_bev_merleg_konc_Dim07">"="</definedName>
    <definedName name="cskimutatas_mukodesi_bev_merleg_konc_Dim08">"="</definedName>
    <definedName name="cskimutatas_mukodesi_bev_merleg_konc_Dim09">"="</definedName>
    <definedName name="cskimutatas_mukodesi_bev_merleg_konc_Dim10">"="</definedName>
    <definedName name="cskimutatas_mukodesi_bev_merleg_konc_Dim11">"="</definedName>
    <definedName name="cskimutatas_mukodesi_bev_merleg_konc_Dim12">"="</definedName>
    <definedName name="cskimutatas_mukodesi_bev_merleg_koncAnchor">#REF!</definedName>
    <definedName name="cskimutatas_mukodesi_kiad_merleg_jo_Dim01">"="</definedName>
    <definedName name="cskimutatas_mukodesi_kiad_merleg_jo_Dim02">"="</definedName>
    <definedName name="cskimutatas_mukodesi_kiad_merleg_jo_Dim03">"="</definedName>
    <definedName name="cskimutatas_mukodesi_kiad_merleg_jo_Dim04">"="</definedName>
    <definedName name="cskimutatas_mukodesi_kiad_merleg_jo_Dim05">"="</definedName>
    <definedName name="cskimutatas_mukodesi_kiad_merleg_jo_Dim06">"="</definedName>
    <definedName name="cskimutatas_mukodesi_kiad_merleg_jo_Dim07">"="</definedName>
    <definedName name="cskimutatas_mukodesi_kiad_merleg_jo_Dim08">"="</definedName>
    <definedName name="cskimutatas_mukodesi_kiad_merleg_jo_Dim09">"="</definedName>
    <definedName name="cskimutatas_mukodesi_kiad_merleg_jo_Dim10">"="</definedName>
    <definedName name="cskimutatas_mukodesi_kiad_merleg_jo_Dim11">"="</definedName>
    <definedName name="cskimutatas_mukodesi_kiad_merleg_jo_Dim12">"="</definedName>
    <definedName name="cskimutatas_mukodesi_kiad_merleg_joAnchor">#REF!</definedName>
    <definedName name="cskimutatas_mukodesi_kiad_merleg_konc_Dim01">"="</definedName>
    <definedName name="cskimutatas_mukodesi_kiad_merleg_konc_Dim02">"="</definedName>
    <definedName name="cskimutatas_mukodesi_kiad_merleg_konc_Dim03">"="</definedName>
    <definedName name="cskimutatas_mukodesi_kiad_merleg_konc_Dim04">"="</definedName>
    <definedName name="cskimutatas_mukodesi_kiad_merleg_konc_Dim05">"="</definedName>
    <definedName name="cskimutatas_mukodesi_kiad_merleg_konc_Dim06">"="</definedName>
    <definedName name="cskimutatas_mukodesi_kiad_merleg_konc_Dim07">"="</definedName>
    <definedName name="cskimutatas_mukodesi_kiad_merleg_konc_Dim08">"="</definedName>
    <definedName name="cskimutatas_mukodesi_kiad_merleg_konc_Dim09">"="</definedName>
    <definedName name="cskimutatas_mukodesi_kiad_merleg_konc_Dim10">"="</definedName>
    <definedName name="cskimutatas_mukodesi_kiad_merleg_konc_Dim11">"="</definedName>
    <definedName name="cskimutatas_mukodesi_kiad_merleg_konc_Dim12">"="</definedName>
    <definedName name="cskimutatas_mukodesi_kiad_merleg_koncAnchor">#REF!</definedName>
    <definedName name="cskimutatas_pm_jogcim_Dim01">"="</definedName>
    <definedName name="cskimutatas_pm_jogcim_Dim02">"="</definedName>
    <definedName name="cskimutatas_pm_jogcim_Dim03">"="</definedName>
    <definedName name="cskimutatas_pm_jogcim_Dim04">"="</definedName>
    <definedName name="cskimutatas_pm_jogcim_Dim05">"="</definedName>
    <definedName name="cskimutatas_pm_jogcim_Dim06">"="</definedName>
    <definedName name="cskimutatas_pm_jogcim_Dim07">"="</definedName>
    <definedName name="cskimutatas_pm_jogcim_Dim08">"="</definedName>
    <definedName name="cskimutatas_pm_jogcim_Dim09">"="</definedName>
    <definedName name="cskimutatas_pm_jogcim_Dim10">"="</definedName>
    <definedName name="cskimutatas_pm_jogcim_Dim11">"="</definedName>
    <definedName name="cskimutatas_pm_jogcim_Dim12">"="</definedName>
    <definedName name="cskimutatas_pm_jogcim_jo_Dim01">"="</definedName>
    <definedName name="cskimutatas_pm_jogcim_jo_Dim02">"="</definedName>
    <definedName name="cskimutatas_pm_jogcim_jo_Dim03">"="</definedName>
    <definedName name="cskimutatas_pm_jogcim_jo_Dim04">"="</definedName>
    <definedName name="cskimutatas_pm_jogcim_jo_Dim05">"="</definedName>
    <definedName name="cskimutatas_pm_jogcim_jo_Dim06">"="</definedName>
    <definedName name="cskimutatas_pm_jogcim_jo_Dim07">"="</definedName>
    <definedName name="cskimutatas_pm_jogcim_jo_Dim08">"="</definedName>
    <definedName name="cskimutatas_pm_jogcim_jo_Dim09">"="</definedName>
    <definedName name="cskimutatas_pm_jogcim_jo_Dim10">"="</definedName>
    <definedName name="cskimutatas_pm_jogcim_jo_Dim11">"="</definedName>
    <definedName name="cskimutatas_pm_jogcim_jo_Dim12">"="</definedName>
    <definedName name="cskimutatas_pm_jogcim_joAnchor">#REF!</definedName>
    <definedName name="cskimutatas_pm_jogcim_konc_Dim01">"="</definedName>
    <definedName name="cskimutatas_pm_jogcim_konc_Dim02">"="</definedName>
    <definedName name="cskimutatas_pm_jogcim_konc_Dim03">"="</definedName>
    <definedName name="cskimutatas_pm_jogcim_konc_Dim04">"="</definedName>
    <definedName name="cskimutatas_pm_jogcim_konc_Dim05">"="</definedName>
    <definedName name="cskimutatas_pm_jogcim_konc_Dim06">"="</definedName>
    <definedName name="cskimutatas_pm_jogcim_konc_Dim07">"="</definedName>
    <definedName name="cskimutatas_pm_jogcim_konc_Dim08">"="</definedName>
    <definedName name="cskimutatas_pm_jogcim_konc_Dim09">"="</definedName>
    <definedName name="cskimutatas_pm_jogcim_konc_Dim10">"="</definedName>
    <definedName name="cskimutatas_pm_jogcim_konc_Dim11">"="</definedName>
    <definedName name="cskimutatas_pm_jogcim_konc_Dim12">"="</definedName>
    <definedName name="cskimutatas_pm_jogcim_koncAnchor">#REF!</definedName>
    <definedName name="cskimutatas_pm_jogcimAnchor">#REF!</definedName>
    <definedName name="cskisebbsegi_rendeleti_tabla_Dim01">"="</definedName>
    <definedName name="cskisebbsegi_rendeleti_tabla_Dim02">"="</definedName>
    <definedName name="cskisebbsegi_rendeleti_tabla_Dim03">"="</definedName>
    <definedName name="cskisebbsegi_rendeleti_tabla_Dim04">"="</definedName>
    <definedName name="cskisebbsegi_rendeleti_tabla_Dim05">"="</definedName>
    <definedName name="cskisebbsegi_rendeleti_tabla_Dim06">"="</definedName>
    <definedName name="cskisebbsegi_rendeleti_tabla_Dim07">"="</definedName>
    <definedName name="cskisebbsegi_rendeleti_tabla_Dim08">"="</definedName>
    <definedName name="cskisebbsegi_rendeleti_tabla_Dim09">"="</definedName>
    <definedName name="cskisebbsegi_rendeleti_tabla_Dim10">"="</definedName>
    <definedName name="cskisebbsegi_rendeleti_tabla_Dim11">"="</definedName>
    <definedName name="cskisebbsegi_rendeleti_tabla_Dim12">"="</definedName>
    <definedName name="cskisebbsegi_rendeleti_tablaAnchor">#REF!</definedName>
    <definedName name="csKozepfoku_kolegium_rendeleti_tabla_excel_Dim01">"="</definedName>
    <definedName name="csKozepfoku_kolegium_rendeleti_tabla_excel_Dim02">"="</definedName>
    <definedName name="csKozepfoku_kolegium_rendeleti_tabla_excel_Dim03">"="</definedName>
    <definedName name="csKozepfoku_kolegium_rendeleti_tabla_excel_Dim04">"="</definedName>
    <definedName name="csKozepfoku_kolegium_rendeleti_tabla_excel_Dim05">"="</definedName>
    <definedName name="csKozepfoku_kolegium_rendeleti_tabla_excel_Dim06">"="</definedName>
    <definedName name="csKozepfoku_kolegium_rendeleti_tabla_excel_Dim07">"="</definedName>
    <definedName name="csKozepfoku_kolegium_rendeleti_tabla_excel_Dim08">"="</definedName>
    <definedName name="csKozepfoku_kolegium_rendeleti_tabla_excel_Dim09">"="</definedName>
    <definedName name="csKozepfoku_kolegium_rendeleti_tabla_excel_Dim10">"="</definedName>
    <definedName name="csKozepfoku_kolegium_rendeleti_tabla_excel_Dim11">"="</definedName>
    <definedName name="csKozepfoku_kolegium_rendeleti_tabla_excel_Dim12">"="</definedName>
    <definedName name="csKultsar_rendeleti_tabla_excel_Dim01">"="</definedName>
    <definedName name="csKultsar_rendeleti_tabla_excel_Dim02">"="</definedName>
    <definedName name="csKultsar_rendeleti_tabla_excel_Dim03">"="</definedName>
    <definedName name="csKultsar_rendeleti_tabla_excel_Dim04">"="</definedName>
    <definedName name="csKultsar_rendeleti_tabla_excel_Dim05">"="</definedName>
    <definedName name="csKultsar_rendeleti_tabla_excel_Dim06">"="</definedName>
    <definedName name="csKultsar_rendeleti_tabla_excel_Dim07">"="</definedName>
    <definedName name="csKultsar_rendeleti_tabla_excel_Dim08">"="</definedName>
    <definedName name="csKultsar_rendeleti_tabla_excel_Dim09">"="</definedName>
    <definedName name="csKultsar_rendeleti_tabla_excel_Dim10">"="</definedName>
    <definedName name="csKultsar_rendeleti_tabla_excel_Dim11">"="</definedName>
    <definedName name="csKultsar_rendeleti_tabla_excel_Dim12">"="</definedName>
    <definedName name="csLocalConsolidationOnSubmit">1</definedName>
    <definedName name="csMegyei_leveltar_rendeleti_tabla_excel_Dim01">"="</definedName>
    <definedName name="csMegyei_leveltar_rendeleti_tabla_excel_Dim02">"="</definedName>
    <definedName name="csMegyei_leveltar_rendeleti_tabla_excel_Dim03">"="</definedName>
    <definedName name="csMegyei_leveltar_rendeleti_tabla_excel_Dim04">"="</definedName>
    <definedName name="csMegyei_leveltar_rendeleti_tabla_excel_Dim05">"="</definedName>
    <definedName name="csMegyei_leveltar_rendeleti_tabla_excel_Dim06">"="</definedName>
    <definedName name="csMegyei_leveltar_rendeleti_tabla_excel_Dim07">"="</definedName>
    <definedName name="csMegyei_leveltar_rendeleti_tabla_excel_Dim08">"="</definedName>
    <definedName name="csMegyei_leveltar_rendeleti_tabla_excel_Dim09">"="</definedName>
    <definedName name="csMegyei_leveltar_rendeleti_tabla_excel_Dim10">"="</definedName>
    <definedName name="csMegyei_leveltar_rendeleti_tabla_excel_Dim11">"="</definedName>
    <definedName name="csMegyei_leveltar_rendeleti_tabla_excel_Dim12">"="</definedName>
    <definedName name="csMentalhighiene_rendeleti_tabla_excel_Dim01">"="</definedName>
    <definedName name="csMentalhighiene_rendeleti_tabla_excel_Dim02">"="</definedName>
    <definedName name="csMentalhighiene_rendeleti_tabla_excel_Dim03">"="</definedName>
    <definedName name="csMentalhighiene_rendeleti_tabla_excel_Dim04">"="</definedName>
    <definedName name="csMentalhighiene_rendeleti_tabla_excel_Dim05">"="</definedName>
    <definedName name="csMentalhighiene_rendeleti_tabla_excel_Dim06">"="</definedName>
    <definedName name="csMentalhighiene_rendeleti_tabla_excel_Dim07">"="</definedName>
    <definedName name="csMentalhighiene_rendeleti_tabla_excel_Dim08">"="</definedName>
    <definedName name="csMentalhighiene_rendeleti_tabla_excel_Dim09">"="</definedName>
    <definedName name="csMentalhighiene_rendeleti_tabla_excel_Dim10">"="</definedName>
    <definedName name="csMentalhighiene_rendeleti_tabla_excel_Dim11">"="</definedName>
    <definedName name="csMentalhighiene_rendeleti_tabla_excel_Dim12">"="</definedName>
    <definedName name="csMora_rendeleti_tabla_excel_Dim01">"="</definedName>
    <definedName name="csMora_rendeleti_tabla_excel_Dim02">"="</definedName>
    <definedName name="csMora_rendeleti_tabla_excel_Dim03">"="</definedName>
    <definedName name="csMora_rendeleti_tabla_excel_Dim04">"="</definedName>
    <definedName name="csMora_rendeleti_tabla_excel_Dim05">"="</definedName>
    <definedName name="csMora_rendeleti_tabla_excel_Dim06">"="</definedName>
    <definedName name="csMora_rendeleti_tabla_excel_Dim07">"="</definedName>
    <definedName name="csMora_rendeleti_tabla_excel_Dim08">"="</definedName>
    <definedName name="csMora_rendeleti_tabla_excel_Dim09">"="</definedName>
    <definedName name="csMora_rendeleti_tabla_excel_Dim10">"="</definedName>
    <definedName name="csMora_rendeleti_tabla_excel_Dim11">"="</definedName>
    <definedName name="csMora_rendeleti_tabla_excel_Dim12">"="</definedName>
    <definedName name="csmukodesi_merleg_bev_excel_Dim01">"="</definedName>
    <definedName name="csmukodesi_merleg_bev_excel_Dim02">"="</definedName>
    <definedName name="csmukodesi_merleg_bev_excel_Dim03">"="</definedName>
    <definedName name="csmukodesi_merleg_bev_excel_Dim04">"="</definedName>
    <definedName name="csmukodesi_merleg_bev_excel_Dim05">"="</definedName>
    <definedName name="csmukodesi_merleg_bev_excel_Dim06">"="</definedName>
    <definedName name="csmukodesi_merleg_bev_excel_Dim07">"="</definedName>
    <definedName name="csmukodesi_merleg_bev_excel_Dim08">"="</definedName>
    <definedName name="csmukodesi_merleg_bev_excel_Dim09">"="</definedName>
    <definedName name="csmukodesi_merleg_bev_excel_Dim10">"="</definedName>
    <definedName name="csmukodesi_merleg_bev_excel_Dim11">"="</definedName>
    <definedName name="csmukodesi_merleg_bev_excel_Dim12">"="</definedName>
    <definedName name="csmukodesi_merleg_bev_excelAnchor">#REF!</definedName>
    <definedName name="csmukodesi_merleg_kiad_excel_Dim01">"="</definedName>
    <definedName name="csmukodesi_merleg_kiad_excel_Dim02">"="</definedName>
    <definedName name="csmukodesi_merleg_kiad_excel_Dim03">"="</definedName>
    <definedName name="csmukodesi_merleg_kiad_excel_Dim04">"="</definedName>
    <definedName name="csmukodesi_merleg_kiad_excel_Dim05">"="</definedName>
    <definedName name="csmukodesi_merleg_kiad_excel_Dim06">"="</definedName>
    <definedName name="csmukodesi_merleg_kiad_excel_Dim07">"="</definedName>
    <definedName name="csmukodesi_merleg_kiad_excel_Dim08">"="</definedName>
    <definedName name="csmukodesi_merleg_kiad_excel_Dim09">"="</definedName>
    <definedName name="csmukodesi_merleg_kiad_excel_Dim10">"="</definedName>
    <definedName name="csmukodesi_merleg_kiad_excel_Dim11">"="</definedName>
    <definedName name="csmukodesi_merleg_kiad_excel_Dim12">"="</definedName>
    <definedName name="csmukodesi_merleg_kiad_excelAnchor">#REF!</definedName>
    <definedName name="csMuzeum_igazg_tabla_excel_Dim01">"="</definedName>
    <definedName name="csMuzeum_igazg_tabla_excel_Dim02">"="</definedName>
    <definedName name="csMuzeum_igazg_tabla_excel_Dim03">"="</definedName>
    <definedName name="csMuzeum_igazg_tabla_excel_Dim04">"="</definedName>
    <definedName name="csMuzeum_igazg_tabla_excel_Dim05">"="</definedName>
    <definedName name="csMuzeum_igazg_tabla_excel_Dim06">"="</definedName>
    <definedName name="csMuzeum_igazg_tabla_excel_Dim07">"="</definedName>
    <definedName name="csMuzeum_igazg_tabla_excel_Dim08">"="</definedName>
    <definedName name="csMuzeum_igazg_tabla_excel_Dim09">"="</definedName>
    <definedName name="csMuzeum_igazg_tabla_excel_Dim10">"="</definedName>
    <definedName name="csMuzeum_igazg_tabla_excel_Dim11">"="</definedName>
    <definedName name="csMuzeum_igazg_tabla_excel_Dim12">"="</definedName>
    <definedName name="csNemet_rendeleti_tabla_Dim01">"="</definedName>
    <definedName name="csNemet_rendeleti_tabla_Dim02">"="</definedName>
    <definedName name="csNemet_rendeleti_tabla_Dim03">"="</definedName>
    <definedName name="csNemet_rendeleti_tabla_Dim04">"="</definedName>
    <definedName name="csNemet_rendeleti_tabla_Dim05">"="</definedName>
    <definedName name="csNemet_rendeleti_tabla_Dim06">"="</definedName>
    <definedName name="csNemet_rendeleti_tabla_Dim07">"="</definedName>
    <definedName name="csNemet_rendeleti_tabla_Dim08">"="</definedName>
    <definedName name="csNemet_rendeleti_tabla_Dim09">"="</definedName>
    <definedName name="csNemet_rendeleti_tabla_Dim10">"="</definedName>
    <definedName name="csNemet_rendeleti_tabla_Dim11">"="</definedName>
    <definedName name="csNemet_rendeleti_tabla_Dim12">"="</definedName>
    <definedName name="csNemet_rendeleti_tablaAnchor">#REF!</definedName>
    <definedName name="csPszichiatriai_Esztergom_rendeleti_tabla_excel_Dim01">"="</definedName>
    <definedName name="csPszichiatriai_Esztergom_rendeleti_tabla_excel_Dim02">"="</definedName>
    <definedName name="csPszichiatriai_Esztergom_rendeleti_tabla_excel_Dim03">"="</definedName>
    <definedName name="csPszichiatriai_Esztergom_rendeleti_tabla_excel_Dim04">"="</definedName>
    <definedName name="csPszichiatriai_Esztergom_rendeleti_tabla_excel_Dim05">"="</definedName>
    <definedName name="csPszichiatriai_Esztergom_rendeleti_tabla_excel_Dim06">"="</definedName>
    <definedName name="csPszichiatriai_Esztergom_rendeleti_tabla_excel_Dim07">"="</definedName>
    <definedName name="csPszichiatriai_Esztergom_rendeleti_tabla_excel_Dim08">"="</definedName>
    <definedName name="csPszichiatriai_Esztergom_rendeleti_tabla_excel_Dim09">"="</definedName>
    <definedName name="csPszichiatriai_Esztergom_rendeleti_tabla_excel_Dim10">"="</definedName>
    <definedName name="csPszichiatriai_Esztergom_rendeleti_tabla_excel_Dim11">"="</definedName>
    <definedName name="csPszichiatriai_Esztergom_rendeleti_tabla_excel_Dim12">"="</definedName>
    <definedName name="csRefreshOnOpen">1</definedName>
    <definedName name="csRefreshOnRotate">1</definedName>
    <definedName name="csSzabolcsi_rendeleti_tabla_excel_Dim01">"="</definedName>
    <definedName name="csSzabolcsi_rendeleti_tabla_excel_Dim02">"="</definedName>
    <definedName name="csSzabolcsi_rendeleti_tabla_excel_Dim03">"="</definedName>
    <definedName name="csSzabolcsi_rendeleti_tabla_excel_Dim04">"="</definedName>
    <definedName name="csSzabolcsi_rendeleti_tabla_excel_Dim05">"="</definedName>
    <definedName name="csSzabolcsi_rendeleti_tabla_excel_Dim06">"="</definedName>
    <definedName name="csSzabolcsi_rendeleti_tabla_excel_Dim07">"="</definedName>
    <definedName name="csSzabolcsi_rendeleti_tabla_excel_Dim08">"="</definedName>
    <definedName name="csSzabolcsi_rendeleti_tabla_excel_Dim09">"="</definedName>
    <definedName name="csSzabolcsi_rendeleti_tabla_excel_Dim10">"="</definedName>
    <definedName name="csSzabolcsi_rendeleti_tabla_excel_Dim11">"="</definedName>
    <definedName name="csSzabolcsi_rendeleti_tabla_excel_Dim12">"="</definedName>
    <definedName name="csSzechenyi_rendeleti_tabla_excel_Dim01">"="</definedName>
    <definedName name="csSzechenyi_rendeleti_tabla_excel_Dim02">"="</definedName>
    <definedName name="csSzechenyi_rendeleti_tabla_excel_Dim03">"="</definedName>
    <definedName name="csSzechenyi_rendeleti_tabla_excel_Dim04">"="</definedName>
    <definedName name="csSzechenyi_rendeleti_tabla_excel_Dim05">"="</definedName>
    <definedName name="csSzechenyi_rendeleti_tabla_excel_Dim06">"="</definedName>
    <definedName name="csSzechenyi_rendeleti_tabla_excel_Dim07">"="</definedName>
    <definedName name="csSzechenyi_rendeleti_tabla_excel_Dim08">"="</definedName>
    <definedName name="csSzechenyi_rendeleti_tabla_excel_Dim09">"="</definedName>
    <definedName name="csSzechenyi_rendeleti_tabla_excel_Dim10">"="</definedName>
    <definedName name="csSzechenyi_rendeleti_tabla_excel_Dim11">"="</definedName>
    <definedName name="csSzechenyi_rendeleti_tabla_excel_Dim12">"="</definedName>
    <definedName name="csSzent_Rita_int_rendeleti_tabla_excel_Dim01">"="</definedName>
    <definedName name="csSzent_Rita_int_rendeleti_tabla_excel_Dim02">"="</definedName>
    <definedName name="csSzent_Rita_int_rendeleti_tabla_excel_Dim03">"="</definedName>
    <definedName name="csSzent_Rita_int_rendeleti_tabla_excel_Dim04">"="</definedName>
    <definedName name="csSzent_Rita_int_rendeleti_tabla_excel_Dim05">"="</definedName>
    <definedName name="csSzent_Rita_int_rendeleti_tabla_excel_Dim06">"="</definedName>
    <definedName name="csSzent_Rita_int_rendeleti_tabla_excel_Dim07">"="</definedName>
    <definedName name="csSzent_Rita_int_rendeleti_tabla_excel_Dim08">"="</definedName>
    <definedName name="csSzent_Rita_int_rendeleti_tabla_excel_Dim09">"="</definedName>
    <definedName name="csSzent_Rita_int_rendeleti_tabla_excel_Dim10">"="</definedName>
    <definedName name="csSzent_Rita_int_rendeleti_tabla_excel_Dim11">"="</definedName>
    <definedName name="csSzent_Rita_int_rendeleti_tabla_excel_Dim12">"="</definedName>
    <definedName name="csSzlovak_rendeleti_tabla_Dim01">"="</definedName>
    <definedName name="csSzlovak_rendeleti_tabla_Dim02">"="</definedName>
    <definedName name="csSzlovak_rendeleti_tabla_Dim03">"="</definedName>
    <definedName name="csSzlovak_rendeleti_tabla_Dim04">"="</definedName>
    <definedName name="csSzlovak_rendeleti_tabla_Dim05">"="</definedName>
    <definedName name="csSzlovak_rendeleti_tabla_Dim06">"="</definedName>
    <definedName name="csSzlovak_rendeleti_tabla_Dim07">"="</definedName>
    <definedName name="csSzlovak_rendeleti_tabla_Dim08">"="</definedName>
    <definedName name="csSzlovak_rendeleti_tabla_Dim09">"="</definedName>
    <definedName name="csSzlovak_rendeleti_tabla_Dim10">"="</definedName>
    <definedName name="csSzlovak_rendeleti_tabla_Dim11">"="</definedName>
    <definedName name="csSzlovak_rendeleti_tabla_Dim12">"="</definedName>
    <definedName name="csSzlovak_rendeleti_tablaAnchor">#REF!</definedName>
    <definedName name="csSzt_Borbala_rendeleti_tabla_excel_Dim01">"="</definedName>
    <definedName name="csSzt_Borbala_rendeleti_tabla_excel_Dim02">"="</definedName>
    <definedName name="csSzt_Borbala_rendeleti_tabla_excel_Dim03">"="</definedName>
    <definedName name="csSzt_Borbala_rendeleti_tabla_excel_Dim04">"="</definedName>
    <definedName name="csSzt_Borbala_rendeleti_tabla_excel_Dim05">"="</definedName>
    <definedName name="csSzt_Borbala_rendeleti_tabla_excel_Dim06">"="</definedName>
    <definedName name="csSzt_Borbala_rendeleti_tabla_excel_Dim07">"="</definedName>
    <definedName name="csSzt_Borbala_rendeleti_tabla_excel_Dim08">"="</definedName>
    <definedName name="csSzt_Borbala_rendeleti_tabla_excel_Dim09">"="</definedName>
    <definedName name="csSzt_Borbala_rendeleti_tabla_excel_Dim10">"="</definedName>
    <definedName name="csSzt_Borbala_rendeleti_tabla_excel_Dim11">"="</definedName>
    <definedName name="csSzt_Borbala_rendeleti_tabla_excel_Dim12">"="</definedName>
    <definedName name="csTanulasi_tata_rendeleti_tabla_excel_Dim01">"="</definedName>
    <definedName name="csTanulasi_tata_rendeleti_tabla_excel_Dim02">"="</definedName>
    <definedName name="csTanulasi_tata_rendeleti_tabla_excel_Dim03">"="</definedName>
    <definedName name="csTanulasi_tata_rendeleti_tabla_excel_Dim04">"="</definedName>
    <definedName name="csTanulasi_tata_rendeleti_tabla_excel_Dim05">"="</definedName>
    <definedName name="csTanulasi_tata_rendeleti_tabla_excel_Dim06">"="</definedName>
    <definedName name="csTanulasi_tata_rendeleti_tabla_excel_Dim07">"="</definedName>
    <definedName name="csTanulasi_tata_rendeleti_tabla_excel_Dim08">"="</definedName>
    <definedName name="csTanulasi_tata_rendeleti_tabla_excel_Dim09">"="</definedName>
    <definedName name="csTanulasi_tata_rendeleti_tabla_excel_Dim10">"="</definedName>
    <definedName name="csTanulasi_tata_rendeleti_tabla_excel_Dim11">"="</definedName>
    <definedName name="csTanulasi_tata_rendeleti_tabla_excel_Dim12">"="</definedName>
    <definedName name="csTGSZ_rendeleti_tabla_excel_Dim01">"="</definedName>
    <definedName name="csTGSZ_rendeleti_tabla_excel_Dim02">"="</definedName>
    <definedName name="csTGSZ_rendeleti_tabla_excel_Dim03">"="</definedName>
    <definedName name="csTGSZ_rendeleti_tabla_excel_Dim04">"="</definedName>
    <definedName name="csTGSZ_rendeleti_tabla_excel_Dim05">"="</definedName>
    <definedName name="csTGSZ_rendeleti_tabla_excel_Dim06">"="</definedName>
    <definedName name="csTGSZ_rendeleti_tabla_excel_Dim07">"="</definedName>
    <definedName name="csTGSZ_rendeleti_tabla_excel_Dim08">"="</definedName>
    <definedName name="csTGSZ_rendeleti_tabla_excel_Dim09">"="</definedName>
    <definedName name="csTGSZ_rendeleti_tabla_excel_Dim10">"="</definedName>
    <definedName name="csTGSZ_rendeleti_tabla_excel_Dim11">"="</definedName>
    <definedName name="csTGSZ_rendeleti_tabla_excel_Dim12">"="</definedName>
    <definedName name="cstiszk_mod_Dim01">"="</definedName>
    <definedName name="cstiszk_mod_Dim02">"="</definedName>
    <definedName name="cstiszk_mod_Dim03">"="</definedName>
    <definedName name="cstiszk_mod_Dim04">"="</definedName>
    <definedName name="cstiszk_mod_Dim05">"="</definedName>
    <definedName name="cstiszk_mod_Dim06">"="</definedName>
    <definedName name="cstiszk_mod_Dim07">"="</definedName>
    <definedName name="cstiszk_mod_Dim08">"="</definedName>
    <definedName name="cstiszk_mod_Dim09">"="</definedName>
    <definedName name="cstiszk_mod_Dim10">"="</definedName>
    <definedName name="cstiszk_mod_Dim11">"="</definedName>
    <definedName name="cstiszk_mod_Dim12">"="</definedName>
    <definedName name="cstiszk_modAnchor">#REF!</definedName>
    <definedName name="csTiszk_rendeleti_tabla_Dim01">"="</definedName>
    <definedName name="csTiszk_rendeleti_tabla_Dim02">"="</definedName>
    <definedName name="csTiszk_rendeleti_tabla_Dim03">"="</definedName>
    <definedName name="csTiszk_rendeleti_tabla_Dim04">"="</definedName>
    <definedName name="csTiszk_rendeleti_tabla_Dim05">"="</definedName>
    <definedName name="csTiszk_rendeleti_tabla_Dim06">"="</definedName>
    <definedName name="csTiszk_rendeleti_tabla_Dim07">"="</definedName>
    <definedName name="csTiszk_rendeleti_tabla_Dim08">"="</definedName>
    <definedName name="csTiszk_rendeleti_tabla_Dim09">"="</definedName>
    <definedName name="csTiszk_rendeleti_tabla_Dim10">"="</definedName>
    <definedName name="csTiszk_rendeleti_tabla_Dim11">"="</definedName>
    <definedName name="csTiszk_rendeleti_tabla_Dim12">"="</definedName>
    <definedName name="csTiszk_rendeleti_tablaAnchor">#REF!</definedName>
    <definedName name="csZsigmondi_rendeleti_tabla_excel_Dim01">"="</definedName>
    <definedName name="csZsigmondi_rendeleti_tabla_excel_Dim02">"="</definedName>
    <definedName name="csZsigmondi_rendeleti_tabla_excel_Dim03">"="</definedName>
    <definedName name="csZsigmondi_rendeleti_tabla_excel_Dim04">"="</definedName>
    <definedName name="csZsigmondi_rendeleti_tabla_excel_Dim05">"="</definedName>
    <definedName name="csZsigmondi_rendeleti_tabla_excel_Dim06">"="</definedName>
    <definedName name="csZsigmondi_rendeleti_tabla_excel_Dim07">"="</definedName>
    <definedName name="csZsigmondi_rendeleti_tabla_excel_Dim08">"="</definedName>
    <definedName name="csZsigmondi_rendeleti_tabla_excel_Dim09">"="</definedName>
    <definedName name="csZsigmondi_rendeleti_tabla_excel_Dim10">"="</definedName>
    <definedName name="csZsigmondi_rendeleti_tabla_excel_Dim11">"="</definedName>
    <definedName name="csZsigmondi_rendeleti_tabla_excel_Dim12">"="</definedName>
    <definedName name="felúj">'[7]10intberuh-felúj'!$A$10</definedName>
    <definedName name="Hiv.felújtás">1</definedName>
    <definedName name="kkkkk">#REF!</definedName>
    <definedName name="kkkkkkk">'[10]összes igény'!#REF!</definedName>
    <definedName name="l">#REF!</definedName>
    <definedName name="nem">1</definedName>
    <definedName name="_xlnm.Print_Titles" localSheetId="1">'1b.mell '!$5:$7</definedName>
    <definedName name="_xlnm.Print_Titles" localSheetId="2">'1c.mell '!$4:$8</definedName>
    <definedName name="_xlnm.Print_Titles" localSheetId="3">'2.mell'!$1:$8</definedName>
    <definedName name="_xlnm.Print_Titles" localSheetId="4">'3a.m.'!$4:$8</definedName>
    <definedName name="_xlnm.Print_Titles" localSheetId="6">'3c.m.'!$4:$8</definedName>
    <definedName name="_xlnm.Print_Titles" localSheetId="7">'3d.m.'!$3:$7</definedName>
    <definedName name="_xlnm.Print_Titles" localSheetId="8">'4.mell.'!$4:$8</definedName>
    <definedName name="_xlnm.Print_Titles" localSheetId="9">'5.mell. '!$4:$8</definedName>
    <definedName name="_xlnm.Print_Area" localSheetId="1">'1b.mell '!$A$1:$G$273</definedName>
    <definedName name="_xlnm.Print_Area" localSheetId="2">'1c.mell '!$A$1:$H$160</definedName>
    <definedName name="székház">#REF!</definedName>
    <definedName name="székházbérlők">'[6]3-aBevétel'!#REF!</definedName>
    <definedName name="szintrehotzás">#REF!</definedName>
    <definedName name="szintrehozás2">#REF!</definedName>
    <definedName name="szintrhozás2">#REF!</definedName>
  </definedNames>
  <calcPr fullCalcOnLoad="1"/>
</workbook>
</file>

<file path=xl/sharedStrings.xml><?xml version="1.0" encoding="utf-8"?>
<sst xmlns="http://schemas.openxmlformats.org/spreadsheetml/2006/main" count="2228" uniqueCount="584">
  <si>
    <t>Kulturális, Egyházi és Nemzetiségi feladatok</t>
  </si>
  <si>
    <t>Esélyegyenlőségi feladatok</t>
  </si>
  <si>
    <t>Jelzőrendszeres házi segítségnyújtás</t>
  </si>
  <si>
    <t>Civil szervezetek támogatása</t>
  </si>
  <si>
    <t>Egyházi jogi személyek, egyházi szervezetek támogatása</t>
  </si>
  <si>
    <t>Erdődy Kamarazenekar Alapítvány</t>
  </si>
  <si>
    <t xml:space="preserve">       - Közterület foglalási díj           </t>
  </si>
  <si>
    <t xml:space="preserve">       - Egyéb szolgáltatás </t>
  </si>
  <si>
    <t xml:space="preserve">       - Bérleti díjak  </t>
  </si>
  <si>
    <t xml:space="preserve">       - Helyiség megszerzési díj  </t>
  </si>
  <si>
    <t xml:space="preserve">       - Önkormányzat közvetített szolgáltatások ellenértéke  </t>
  </si>
  <si>
    <t xml:space="preserve">     - Működési célú költségvetési támogatások és kiegészítő támogatások</t>
  </si>
  <si>
    <t xml:space="preserve">     - Elszámolásból származó bevételek</t>
  </si>
  <si>
    <t xml:space="preserve">       - Nyomvonal létesítés kártalanítás</t>
  </si>
  <si>
    <t xml:space="preserve">Egyéb közhatalmi bevételek </t>
  </si>
  <si>
    <t>Akadálymentesítési támogatás</t>
  </si>
  <si>
    <t>Ferencvárosi Helytörténeti Egyesület</t>
  </si>
  <si>
    <t>Gyermekétkeztetés támogatása</t>
  </si>
  <si>
    <t>Gépkocsi elszállítás</t>
  </si>
  <si>
    <t>Jövedelempótló rendszeres támogatás</t>
  </si>
  <si>
    <t>Közüzemi díj és közös költség támogatása</t>
  </si>
  <si>
    <t>Lakások és helyiségek, ingatlan vásárlása</t>
  </si>
  <si>
    <t xml:space="preserve">                                   9TV</t>
  </si>
  <si>
    <t xml:space="preserve">                                   Pinceszínház</t>
  </si>
  <si>
    <t xml:space="preserve">                        ebből: kiemelt rendezvények</t>
  </si>
  <si>
    <t xml:space="preserve">                 ebből: őrzés</t>
  </si>
  <si>
    <t>Horvát Nemzetiségi Önkormányzat</t>
  </si>
  <si>
    <t>Rendkívüli gyermekvédelmi támogatás</t>
  </si>
  <si>
    <t>Egyéb közhatalmi bevétel</t>
  </si>
  <si>
    <t>Gépjárműelszállítás</t>
  </si>
  <si>
    <t>Közhatalmi bevétel összesen</t>
  </si>
  <si>
    <t xml:space="preserve">   Beruházási kiadások</t>
  </si>
  <si>
    <t>Közfoglalkoztatottak pályázat tám.önrésze, kapcs.egyéb kiad.tám.</t>
  </si>
  <si>
    <t>Termelői piac</t>
  </si>
  <si>
    <t>Egészségügyi Szociális és Sport Bizottság</t>
  </si>
  <si>
    <t>Kulturális, Egyházügyi és Nemzetiségi Bizottság</t>
  </si>
  <si>
    <t xml:space="preserve">Ferencvárosi Intézmény Üzemeltetési Központ </t>
  </si>
  <si>
    <t>FEV IX. Zrt.</t>
  </si>
  <si>
    <t>FEV IX. Zrt. támogatása</t>
  </si>
  <si>
    <t>Térfigyelő rendszer fejlesztése</t>
  </si>
  <si>
    <t>Humánszolgáltatási feladatok</t>
  </si>
  <si>
    <t>Karaván Művészeti Alapítvány</t>
  </si>
  <si>
    <t xml:space="preserve">   Munkaadókat terhelő járulékok</t>
  </si>
  <si>
    <t>Katasztrófa védelemhez kapcs. "M" készletek</t>
  </si>
  <si>
    <t xml:space="preserve">    Építményadó                        </t>
  </si>
  <si>
    <t xml:space="preserve">    Telekadó                   </t>
  </si>
  <si>
    <t>Oktatási intézmények, óvodák felújítása</t>
  </si>
  <si>
    <t xml:space="preserve">Felhalmozási finanszírozási kiadások </t>
  </si>
  <si>
    <t xml:space="preserve">Működési finanszírozási kiadások </t>
  </si>
  <si>
    <t>Jogvita rendezés</t>
  </si>
  <si>
    <t>FESZOFE Nonprofit Kft</t>
  </si>
  <si>
    <t>Szociális és köznevelési feladatok</t>
  </si>
  <si>
    <t>Idősügyi Koncepció</t>
  </si>
  <si>
    <t>Ifjusági és drogprevenciós feladatok</t>
  </si>
  <si>
    <t>Bűnmegelőzés</t>
  </si>
  <si>
    <t>Ferencvárosi naptár készítése</t>
  </si>
  <si>
    <t>Kommunikációs szolgáltatások</t>
  </si>
  <si>
    <t>Liliom Óvoda felújítása</t>
  </si>
  <si>
    <t>6.</t>
  </si>
  <si>
    <t>Felhalmozási finanszírozási kiadások mindösszesen</t>
  </si>
  <si>
    <t>Működési finanszírozási bevételek összesen</t>
  </si>
  <si>
    <t xml:space="preserve">   Önkormányzat költségvetésben szereplő  kiadások (3/C. sz. melléklet szerint)</t>
  </si>
  <si>
    <r>
      <t xml:space="preserve">    Fizetendő Általános forgalmi adó  </t>
    </r>
    <r>
      <rPr>
        <sz val="9"/>
        <rFont val="Arial CE"/>
        <family val="0"/>
      </rPr>
      <t>- Dologi kiadások</t>
    </r>
  </si>
  <si>
    <r>
      <t xml:space="preserve">Általános tartalék - </t>
    </r>
    <r>
      <rPr>
        <i/>
        <sz val="9"/>
        <rFont val="Arial CE"/>
        <family val="0"/>
      </rPr>
      <t>Egyéb működési célú kiadás</t>
    </r>
  </si>
  <si>
    <r>
      <t xml:space="preserve">Céltartalék - </t>
    </r>
    <r>
      <rPr>
        <i/>
        <sz val="9"/>
        <rFont val="Arial CE"/>
        <family val="0"/>
      </rPr>
      <t>Egyéb működési célú kiadás</t>
    </r>
  </si>
  <si>
    <t>IV. Költségvetési szervek bevételei</t>
  </si>
  <si>
    <t>IV. Költségvetési szervek bevételei mindösszesen:</t>
  </si>
  <si>
    <t>Üdülőhelyi szálláshely szolgáltatás</t>
  </si>
  <si>
    <t>Általános közszolgáltatások, közrend, közbiztonság</t>
  </si>
  <si>
    <t>Egészségügy, szociális védelem</t>
  </si>
  <si>
    <t>Kiadások összesen</t>
  </si>
  <si>
    <t>Szabadidő, sport, kultúra, vallás</t>
  </si>
  <si>
    <t>Egészszégügy, szociális védelem</t>
  </si>
  <si>
    <t>Közrend, közbiztonság, egyéb kommunális feladatok</t>
  </si>
  <si>
    <r>
      <t xml:space="preserve">Általános tartalék  - </t>
    </r>
    <r>
      <rPr>
        <sz val="10"/>
        <rFont val="Arial CE"/>
        <family val="0"/>
      </rPr>
      <t>egyéb működési célú kiadás</t>
    </r>
  </si>
  <si>
    <t>Pályázat kiemelt sport rendezvények megrendezésére</t>
  </si>
  <si>
    <r>
      <t xml:space="preserve">Céltartalék - </t>
    </r>
    <r>
      <rPr>
        <sz val="10"/>
        <rFont val="Arial CE"/>
        <family val="0"/>
      </rPr>
      <t>egyéb működés célú kiadás</t>
    </r>
  </si>
  <si>
    <t>Működési költségvetési kiadások mindösszesen</t>
  </si>
  <si>
    <t>Működési finanszírozási bevételek</t>
  </si>
  <si>
    <t>Működési finanszírozási kiadások</t>
  </si>
  <si>
    <t>Felhalmozási finanszírozási bevételek</t>
  </si>
  <si>
    <t>Felhalmozási finanszírozási kiadások</t>
  </si>
  <si>
    <t xml:space="preserve">     Munkáltatói kölcsön</t>
  </si>
  <si>
    <t>Felhalmozási költségvetési kiadások mindösszesen</t>
  </si>
  <si>
    <t>Működési költségvetési bevételek mindösszesen</t>
  </si>
  <si>
    <t>Felhalmozási költségvetési bevételek mindösszesen</t>
  </si>
  <si>
    <t>III. Közterület-felügyelet bevételei mindösszesen:</t>
  </si>
  <si>
    <t>Működési költségvetési kiadások</t>
  </si>
  <si>
    <t>Felhalmozási költségvetési kiadások</t>
  </si>
  <si>
    <t>Felhalmozási költségvetés kiadások mindösszesen</t>
  </si>
  <si>
    <t xml:space="preserve">       Közterület-felügyelet támogatása</t>
  </si>
  <si>
    <t>PH, Közterület-felügyelet és Önkormányzat költségvetési kiadásai mindössz:</t>
  </si>
  <si>
    <t>Bevételek mindösszesen</t>
  </si>
  <si>
    <t>Közterület-felügyelet</t>
  </si>
  <si>
    <t xml:space="preserve">   Közterület-felügyelet (3/B. sz. melléklet szerint)</t>
  </si>
  <si>
    <t>Polgármester tiszt. összefüggő egyéb feladatok</t>
  </si>
  <si>
    <t>Tartalék összesen</t>
  </si>
  <si>
    <t>ebből:társasházak lépcsőházi kamerák támogatása</t>
  </si>
  <si>
    <t>Pályázat előkészítés, lebonyolítás</t>
  </si>
  <si>
    <t xml:space="preserve">Kiadások összesen </t>
  </si>
  <si>
    <t>Óvodai sport tevékenység támogatása</t>
  </si>
  <si>
    <t>Ágazat összesen:</t>
  </si>
  <si>
    <t xml:space="preserve">      ebből tartalék:</t>
  </si>
  <si>
    <t>Közúti közlekedés</t>
  </si>
  <si>
    <t xml:space="preserve">   Ellátottak pénzbeli támogatása</t>
  </si>
  <si>
    <t xml:space="preserve">   Felhalmozási költségvetési kiadások</t>
  </si>
  <si>
    <t>Egyéb kiegészítő szolgáltatás</t>
  </si>
  <si>
    <t>Tulajdonosi bevétel</t>
  </si>
  <si>
    <t>Általános közszolgáltatások</t>
  </si>
  <si>
    <t>Általános közszolgáltatások, közrend - Gazdasági társaságok</t>
  </si>
  <si>
    <t>Szabadidő, sport, kultúra, és vallás</t>
  </si>
  <si>
    <t>Szabadidő, sport</t>
  </si>
  <si>
    <t xml:space="preserve">       - Egyéb szolgáltatás</t>
  </si>
  <si>
    <t xml:space="preserve">       - Bérleti díjak</t>
  </si>
  <si>
    <t xml:space="preserve">        - Önkormányzat kamat</t>
  </si>
  <si>
    <t xml:space="preserve">    Egyéb működési célú kiadások </t>
  </si>
  <si>
    <t>1/A melléklet</t>
  </si>
  <si>
    <t>Működési-felhalmozási bevételek-kiadások mérlegszerű bemutatása</t>
  </si>
  <si>
    <t>Egyéb működési célú kiadások</t>
  </si>
  <si>
    <t>Ellátottak pénzbeli juttatásai</t>
  </si>
  <si>
    <t>Örmény Nemzetiségi Önkormányzat</t>
  </si>
  <si>
    <t>Román Nemzetiségi Önkormányzat</t>
  </si>
  <si>
    <t>Szerb Nemzetiségi Önkormányzat</t>
  </si>
  <si>
    <t>Szlovák Nemzetiségi Önkormányzat</t>
  </si>
  <si>
    <t>Ukrán Nemzetiségi Önkormányzat</t>
  </si>
  <si>
    <t xml:space="preserve">     Munkaadókat terhelő járulékok és szociális hozzájárulási adó</t>
  </si>
  <si>
    <t xml:space="preserve">     Dologi kiadások</t>
  </si>
  <si>
    <t xml:space="preserve">          Viola u. 52. felújításra</t>
  </si>
  <si>
    <t xml:space="preserve">   Munkaadókat terhelő járulékok és szociális hozzájárulási adó</t>
  </si>
  <si>
    <t>6.sz. melléklet</t>
  </si>
  <si>
    <t>Kiadások mindösszesen</t>
  </si>
  <si>
    <t xml:space="preserve">     Személyi juttatások </t>
  </si>
  <si>
    <t>Balatonszéplaki Üdülő</t>
  </si>
  <si>
    <t xml:space="preserve">   Személyi juttatások </t>
  </si>
  <si>
    <t>Polgármesteri Hivatal összesen:</t>
  </si>
  <si>
    <t>Férőhely fenntartási díj Magyar Vöröskereszt</t>
  </si>
  <si>
    <t>Fogyatékos személyek nappali ellátása Gond-viselés Kht.</t>
  </si>
  <si>
    <t xml:space="preserve">     Ellátottak pénzbeli juttatásai</t>
  </si>
  <si>
    <t xml:space="preserve">   Ellátottak pénzbeli juttatásai</t>
  </si>
  <si>
    <t>Közutak üzemeltetése</t>
  </si>
  <si>
    <t>Bérlakás és egyéb ingatlan elidegenítés</t>
  </si>
  <si>
    <t>Ingatlanokkal kapcsolatos egyéb feladatok</t>
  </si>
  <si>
    <t>Nem önkormányzati tulajdonú lakóépületek veszélyelhárítása</t>
  </si>
  <si>
    <t xml:space="preserve">Helyiség megszerzési díj </t>
  </si>
  <si>
    <t>Oktatás</t>
  </si>
  <si>
    <t xml:space="preserve">Felújításokkal kapcsolatos tervezések </t>
  </si>
  <si>
    <t>Csicsergő Óvoda felújítás</t>
  </si>
  <si>
    <t>Kicsi Bocs Óvoda felújítás</t>
  </si>
  <si>
    <t>Csudafa Óvoda felújítás</t>
  </si>
  <si>
    <t>Kerekerdő Óvoda felújítás</t>
  </si>
  <si>
    <t>Méhecske Óvoda felújítás</t>
  </si>
  <si>
    <t>Napfény Óvoda felújítás</t>
  </si>
  <si>
    <t>Ugrifüles Óvoda felújítás</t>
  </si>
  <si>
    <t>Nemzetiségi Önkormányzat működési kiadásai</t>
  </si>
  <si>
    <t>Tankönyv támogatás</t>
  </si>
  <si>
    <t>Költségvetési kiadások</t>
  </si>
  <si>
    <t>Lakbértámogatás</t>
  </si>
  <si>
    <t>Adósságkezelési támogatás</t>
  </si>
  <si>
    <t>Köztisztasági feladatok</t>
  </si>
  <si>
    <t>Diáksport</t>
  </si>
  <si>
    <t>Testvérvárosi kapcsolatok</t>
  </si>
  <si>
    <t>Egyéb rendezvények</t>
  </si>
  <si>
    <t>Köztemetés</t>
  </si>
  <si>
    <t>Feladat megnevezése</t>
  </si>
  <si>
    <t>Felhasználást koordináló</t>
  </si>
  <si>
    <t>bizottság</t>
  </si>
  <si>
    <t>Támogatások összesen:</t>
  </si>
  <si>
    <t>4. sz. melléklet</t>
  </si>
  <si>
    <t>R e h a b i l i t á c i ó   ö s s z e s e n :</t>
  </si>
  <si>
    <t>5. sz. melléklet</t>
  </si>
  <si>
    <t>Egészségügyi prevenció</t>
  </si>
  <si>
    <t>Mindösszesen</t>
  </si>
  <si>
    <t xml:space="preserve">Összesen </t>
  </si>
  <si>
    <t>Társasház felújítási pályázat</t>
  </si>
  <si>
    <t>Kulturális feladatok összesen</t>
  </si>
  <si>
    <t xml:space="preserve">Hajléktalanok nappali melegedője (Új Út Szociális Egyesület) </t>
  </si>
  <si>
    <t>Támogató Szolgálat (Motiváció Alapítvány)</t>
  </si>
  <si>
    <t>Bursa Hungarica</t>
  </si>
  <si>
    <t xml:space="preserve">    Személyi juttatások</t>
  </si>
  <si>
    <t>Lakáslemondás térítés, lakásbiztosíték visszafizetés</t>
  </si>
  <si>
    <t>Városfejlesztési, Városgazdálkodási és</t>
  </si>
  <si>
    <t>Környezetvédelmi Bizottság</t>
  </si>
  <si>
    <t>Gazdasági Bizottság</t>
  </si>
  <si>
    <t xml:space="preserve">    Ellátottak pénzbeli juttatásai</t>
  </si>
  <si>
    <t>Megnevezés</t>
  </si>
  <si>
    <t>1.</t>
  </si>
  <si>
    <t>2.</t>
  </si>
  <si>
    <t>3.</t>
  </si>
  <si>
    <t>4.</t>
  </si>
  <si>
    <t>5.</t>
  </si>
  <si>
    <t>Városfejlesztés, üzemeltetés és közbiztonság</t>
  </si>
  <si>
    <t xml:space="preserve">   Kerékbilincs levétele</t>
  </si>
  <si>
    <t xml:space="preserve">       - Parkolási díj, ügyviteli költség</t>
  </si>
  <si>
    <t>Concerto Akadémia Nonprofit Kft.</t>
  </si>
  <si>
    <t xml:space="preserve">   Személyi juttatás</t>
  </si>
  <si>
    <t>Sport Alap</t>
  </si>
  <si>
    <t>KÉK Pont</t>
  </si>
  <si>
    <t>Összesen:</t>
  </si>
  <si>
    <t>Bevételek</t>
  </si>
  <si>
    <t>Összesen</t>
  </si>
  <si>
    <t xml:space="preserve">    Idegenforgalmi adó</t>
  </si>
  <si>
    <t>Kényszer kiköltöztetés</t>
  </si>
  <si>
    <t>Tűzoltó u. 33/A felújítás</t>
  </si>
  <si>
    <t>1/B. sz. melléklet</t>
  </si>
  <si>
    <t>(eFt-ban)</t>
  </si>
  <si>
    <t xml:space="preserve">    Iparűzési adó</t>
  </si>
  <si>
    <t xml:space="preserve">    Helyiség értékesítés</t>
  </si>
  <si>
    <t>Egyéb közhatalmi bevételek</t>
  </si>
  <si>
    <t>KF - rehabilitáció járulékos költségek</t>
  </si>
  <si>
    <t>Társasházak támogatása</t>
  </si>
  <si>
    <t>Deák ösztöndíj</t>
  </si>
  <si>
    <t>Lakás és helyiség felújítás</t>
  </si>
  <si>
    <t>Soszám</t>
  </si>
  <si>
    <t>Ügyvédi díjak</t>
  </si>
  <si>
    <t xml:space="preserve"> Elvonások és befizetések bevételei</t>
  </si>
  <si>
    <t xml:space="preserve"> Egyéb működési célú támogatások bevételei Áh-n belülről</t>
  </si>
  <si>
    <t>Működési célú támogatások Áh-n belülről összesen</t>
  </si>
  <si>
    <t xml:space="preserve"> Szolgáltatások ellenértéke</t>
  </si>
  <si>
    <t xml:space="preserve">    Egyéb szolgáltatás</t>
  </si>
  <si>
    <t xml:space="preserve">    Bérleti díjak</t>
  </si>
  <si>
    <t xml:space="preserve"> Közvetített szolgáltatások ellenértéke</t>
  </si>
  <si>
    <t xml:space="preserve"> Ellátási díjak</t>
  </si>
  <si>
    <t xml:space="preserve"> Kiszámlázott általános forgalmi adó</t>
  </si>
  <si>
    <t xml:space="preserve"> Egyéb működési bevételek</t>
  </si>
  <si>
    <t>Lakhatást segítő támogatás</t>
  </si>
  <si>
    <t>Iskolakezdési támogatás</t>
  </si>
  <si>
    <t>Védőoltás támogatása</t>
  </si>
  <si>
    <t>Kerekerdő Óvoda /Vágóhíd u. 35.-37./</t>
  </si>
  <si>
    <t>Működési célú támogatások Áh-n belülről</t>
  </si>
  <si>
    <t>Intézmények mindösszesen</t>
  </si>
  <si>
    <t>Önkormányzatok működési támogatásai</t>
  </si>
  <si>
    <t xml:space="preserve">     - Helyi önkormányzatok működésének általános támogatása</t>
  </si>
  <si>
    <t xml:space="preserve">     - Települési önkormányzatok egyes köznevelési feladatainak támogatása</t>
  </si>
  <si>
    <t xml:space="preserve">     - Települési önkormányzatok kulturális feladatainak támogatása</t>
  </si>
  <si>
    <t>Elvonások és befizetések bevételei</t>
  </si>
  <si>
    <t>Egyéb működési célú támogatások bevételei Áh-n belülről</t>
  </si>
  <si>
    <t>Működési célú támogatások Államháztartáson belülről összesen</t>
  </si>
  <si>
    <t>Vagyoni típusú adók (Helyi adó)</t>
  </si>
  <si>
    <t>Termékek és szolgáltatások adói</t>
  </si>
  <si>
    <t xml:space="preserve">   Igazgatásszolgáltatási díj</t>
  </si>
  <si>
    <t xml:space="preserve">   Környezetvédelmi bírság</t>
  </si>
  <si>
    <t xml:space="preserve">   Szabálysértési bírság</t>
  </si>
  <si>
    <t xml:space="preserve">   Parkolási bírság, pótdíj</t>
  </si>
  <si>
    <t xml:space="preserve">   Egyéb bírságból származó bevétel</t>
  </si>
  <si>
    <t>Közhatalmi bevételek összesen</t>
  </si>
  <si>
    <t>Szolgáltatások ellenértéke</t>
  </si>
  <si>
    <t>Közvetített szolgáltatások ellenértéke</t>
  </si>
  <si>
    <t xml:space="preserve">       - Vagyonkezeléssel kapcsolatos közvetített szolgáltatások ellenértéke </t>
  </si>
  <si>
    <t xml:space="preserve">       - Parkolással kapcsolatos közvetített szolgáltatások ellenértéke</t>
  </si>
  <si>
    <t>Ellátási díjak</t>
  </si>
  <si>
    <t>Kiszámlázott általános forgalmi adó</t>
  </si>
  <si>
    <t>Általános forgalmi adó visszatérítése</t>
  </si>
  <si>
    <t>Egyéb működési bevételek</t>
  </si>
  <si>
    <t>Egyéb működési célú átvett pénzeszköz</t>
  </si>
  <si>
    <t>Működési célú átvett pénzeszközök összesen</t>
  </si>
  <si>
    <t>Felhalmozási célú önkormányzati támogatások</t>
  </si>
  <si>
    <t>Egyéb felhalmozási célú támog.bevételei Áh-n belülről - EU-s pályázatok kapcsán</t>
  </si>
  <si>
    <t>Egyéb felhalmozási célú támog.bevételei ÁH-n belülről - Fővárosi Önkormányzattól</t>
  </si>
  <si>
    <t>Felhalmozási célú támogatások Államháztartáson belülről összesen</t>
  </si>
  <si>
    <t>Ingatlanok értékesítése</t>
  </si>
  <si>
    <t xml:space="preserve">    Földterület, telek értékesítése</t>
  </si>
  <si>
    <t>Felhalmozási bevételek összesen</t>
  </si>
  <si>
    <t>Egyéb felhalmozási célú átvett pénzeszközök</t>
  </si>
  <si>
    <t>Felhalmozási célú átvett pénzeszközök összesen</t>
  </si>
  <si>
    <t>Felhalmozási finanszírozási bevételek összesen</t>
  </si>
  <si>
    <t>Egyéb tárgyi eszköz értékesítése</t>
  </si>
  <si>
    <t xml:space="preserve">     Ellátottak pénzbeli juttatási</t>
  </si>
  <si>
    <t>Beruházások</t>
  </si>
  <si>
    <t>Felújítások</t>
  </si>
  <si>
    <t xml:space="preserve">     Beruházások</t>
  </si>
  <si>
    <t xml:space="preserve">     Felújítások</t>
  </si>
  <si>
    <r>
      <t xml:space="preserve">    </t>
    </r>
    <r>
      <rPr>
        <sz val="9"/>
        <rFont val="Arial CE"/>
        <family val="0"/>
      </rPr>
      <t>Beruházások</t>
    </r>
  </si>
  <si>
    <t xml:space="preserve">  Beruházások</t>
  </si>
  <si>
    <t xml:space="preserve">  Felújítások</t>
  </si>
  <si>
    <t xml:space="preserve">   Beruházások</t>
  </si>
  <si>
    <t xml:space="preserve">   Felújítások</t>
  </si>
  <si>
    <t xml:space="preserve">    Felújítások</t>
  </si>
  <si>
    <t>Egyéb felhalmozási célú támog.bevételei ÁH-n belülről - egyéb központi szervtől</t>
  </si>
  <si>
    <t>Költségvetési kiadások mindösszesen</t>
  </si>
  <si>
    <t>Egyéb kommunális feladatok</t>
  </si>
  <si>
    <t>Egyéb kommunális feladatok összesen</t>
  </si>
  <si>
    <t>Közrend és közbiztonság</t>
  </si>
  <si>
    <t>Közrend és közbiztonság összesen</t>
  </si>
  <si>
    <t>Nemzetiségi közfeladatok ellátása és támogatása</t>
  </si>
  <si>
    <t>Közrend és közbiztonság, közösségi szolgáltatások</t>
  </si>
  <si>
    <t>Egyéb általános szolgáltatások</t>
  </si>
  <si>
    <t>Önkormányzati vagyonnal való gazdálkodás - Ingatlanügyek</t>
  </si>
  <si>
    <t>Epres Óvoda felújítás</t>
  </si>
  <si>
    <t>Oktatás Összesen:</t>
  </si>
  <si>
    <t>Egészségügy, szociális védelem, szabadidő</t>
  </si>
  <si>
    <t>Egészségügy, szociális védelem, szabadidő összesen</t>
  </si>
  <si>
    <t>I. Önkormányzati felújítások</t>
  </si>
  <si>
    <t>I. Önkormányzati felújítások összesen:</t>
  </si>
  <si>
    <t xml:space="preserve">     Egyéb működési célú kiadás</t>
  </si>
  <si>
    <t>I. Önkormányzati beruházások</t>
  </si>
  <si>
    <t>I. Önkormányzati beruházások összesen</t>
  </si>
  <si>
    <t xml:space="preserve">   Egyéb felhalmozási célú kiadások</t>
  </si>
  <si>
    <t>Utcai szociális munka (Menhely Alapítvány)</t>
  </si>
  <si>
    <t>1/C. sz. melléklet</t>
  </si>
  <si>
    <t>I. Polgármesteri Hivatal kiadásai</t>
  </si>
  <si>
    <t xml:space="preserve">     Személyi juttatások</t>
  </si>
  <si>
    <t>Pénzforgalmi kiadások</t>
  </si>
  <si>
    <t>2. sz. melléklet</t>
  </si>
  <si>
    <t>Sorsz.</t>
  </si>
  <si>
    <t xml:space="preserve"> </t>
  </si>
  <si>
    <t xml:space="preserve"> 1.</t>
  </si>
  <si>
    <t xml:space="preserve">   Közterületek komplex megújítása pályázat - "Nehru projekt"</t>
  </si>
  <si>
    <t xml:space="preserve"> 2.</t>
  </si>
  <si>
    <t xml:space="preserve">   Személyi juttatások</t>
  </si>
  <si>
    <t xml:space="preserve">   Dologi kiadások és egyéb folyó kiadások</t>
  </si>
  <si>
    <t>Roma koncepció</t>
  </si>
  <si>
    <t xml:space="preserve">    Önkormányzati lakások értékesítése</t>
  </si>
  <si>
    <t>Templom felújítás támogatása</t>
  </si>
  <si>
    <t>Veszélyelhárítás</t>
  </si>
  <si>
    <t>Veszélyes tűzfalak, kémények vizsgálata, bontása</t>
  </si>
  <si>
    <t>Ingatlanokkal kapcsolatos bontási feladatok</t>
  </si>
  <si>
    <t>Ferenc busz működtetése</t>
  </si>
  <si>
    <t>Kiadás megnevezése</t>
  </si>
  <si>
    <t xml:space="preserve">     Egyéb működési célú kiadások</t>
  </si>
  <si>
    <t xml:space="preserve">   Egyéb működési célú kiadások</t>
  </si>
  <si>
    <t>Élelmiszerbank költségek</t>
  </si>
  <si>
    <t>Informatikai működés és fejlesztés</t>
  </si>
  <si>
    <t xml:space="preserve">   Dologi kiadások</t>
  </si>
  <si>
    <t>Városmarketing</t>
  </si>
  <si>
    <t>3/D. sz. melléklet</t>
  </si>
  <si>
    <t xml:space="preserve">   Munkaadókat terhelő jár. és szociális hozzájár.adó</t>
  </si>
  <si>
    <t>Bevétel</t>
  </si>
  <si>
    <t>Kiadások</t>
  </si>
  <si>
    <t>Személyi juttatások</t>
  </si>
  <si>
    <t>Dologi kiadások</t>
  </si>
  <si>
    <t xml:space="preserve">       - Önkormányzat ÁFA</t>
  </si>
  <si>
    <t>II. Polgármesteri Hivatal költségvetési bevételei</t>
  </si>
  <si>
    <t xml:space="preserve">    Munkaadókat terhelő járulékok és szociális hozzájárulási adó</t>
  </si>
  <si>
    <t xml:space="preserve">    Dologi kiadások</t>
  </si>
  <si>
    <t xml:space="preserve">       - Helyiség bérleti díj</t>
  </si>
  <si>
    <t>FESZGYI</t>
  </si>
  <si>
    <t>Bolgár Nemzetiségi Önkormányzat</t>
  </si>
  <si>
    <t>Görög Nemzetiségi Önkormányzat</t>
  </si>
  <si>
    <t>Német Nemzetiségi Önkormányzat</t>
  </si>
  <si>
    <t>III. Közterület-felügyelet bevételei</t>
  </si>
  <si>
    <t xml:space="preserve">          Tűzoltó u. 66.</t>
  </si>
  <si>
    <t>II. Közterületfelügyelet kiadásai</t>
  </si>
  <si>
    <t>III. Önkormányzat kiadásai</t>
  </si>
  <si>
    <t xml:space="preserve">   Önkormányzati Felújítási kiadások (4. sz. melléklet szerint)</t>
  </si>
  <si>
    <t xml:space="preserve">   Önkormányzati Fejlesztési, beruházási kiadások (5. sz. melléklet szerint)</t>
  </si>
  <si>
    <t xml:space="preserve">       - Parkolási feladatokkal kapcsolatos ÁFA</t>
  </si>
  <si>
    <t>3/B sz. melléklet</t>
  </si>
  <si>
    <t>3/C. sz. melléklet</t>
  </si>
  <si>
    <t>3/A sz. melléklet</t>
  </si>
  <si>
    <t xml:space="preserve">   Polgármesteri Hivatal kiadása (3/A. sz. melléklet szerint)</t>
  </si>
  <si>
    <t xml:space="preserve">     Helyi támogatás, házmesterek visszafizetése</t>
  </si>
  <si>
    <t xml:space="preserve">     Társasházak befizetései</t>
  </si>
  <si>
    <t xml:space="preserve">   Önkormányzat ktsv. szereplő Támogatások (3/D. sz. melléklet szerint)</t>
  </si>
  <si>
    <t>Csicsergő Óvoda /Thaly K. u. 38./</t>
  </si>
  <si>
    <t xml:space="preserve">     Egyéb felhalmozási célú kiadások</t>
  </si>
  <si>
    <t xml:space="preserve">       - Lakbér bevételek</t>
  </si>
  <si>
    <t xml:space="preserve">  Személyi juttatások</t>
  </si>
  <si>
    <t xml:space="preserve">  Munkaadókat terhelő járulékok és szociális hozzájárulási adó</t>
  </si>
  <si>
    <t xml:space="preserve">  Dologi kiadások</t>
  </si>
  <si>
    <t xml:space="preserve">  Egyéb működési célú kiadások</t>
  </si>
  <si>
    <t xml:space="preserve">  Ellátottak pénzbeli juttatásai</t>
  </si>
  <si>
    <t xml:space="preserve">    Intézményvezetői jutalom</t>
  </si>
  <si>
    <t xml:space="preserve">    Óvoda pedagógusok szeptemberi bérfejlesztése</t>
  </si>
  <si>
    <t>Csudafa Óvoda /Óbester u. 9./</t>
  </si>
  <si>
    <t>Epres Óvoda /Epreserdő u. 10./</t>
  </si>
  <si>
    <t>Kicsi Bocs Óvoda /Erkel u. 10./</t>
  </si>
  <si>
    <t>Liliom Óvoda  /Liliom u. 15./</t>
  </si>
  <si>
    <t>Méhecske Óvoda /Ifjúmunkás u. 30./</t>
  </si>
  <si>
    <t>Napfény Óvoda /Napfény u. 4./</t>
  </si>
  <si>
    <t>Ugrifüles Óvoda  /Hurok u. 9./</t>
  </si>
  <si>
    <t>Óvodák összesen</t>
  </si>
  <si>
    <t>Ferencvárosi Egyesített Bölcsöde</t>
  </si>
  <si>
    <t>Szociális ágazat összesen</t>
  </si>
  <si>
    <t>Ferencvárosi Művelődési Központ</t>
  </si>
  <si>
    <t>I. Helyi Önkormányzat bevételei</t>
  </si>
  <si>
    <t>I. Helyi Önkormányzat bevételei mindösszesen:</t>
  </si>
  <si>
    <t>II. Polgármesteri Hivatal bevételei mindösszesen:</t>
  </si>
  <si>
    <t>V. Kerületi bevételek</t>
  </si>
  <si>
    <t>Önkormányzati bérlemények üzemeltetési költségei</t>
  </si>
  <si>
    <t>Működési bevételek összesen</t>
  </si>
  <si>
    <t>Munkaadókat terh. járulékok és szociális hozzájárulási adó</t>
  </si>
  <si>
    <t>Tulajdonosi bevételek</t>
  </si>
  <si>
    <t xml:space="preserve">       Polgármesteri Hivatal támogatása</t>
  </si>
  <si>
    <t xml:space="preserve"> Általános forgalmi adó visszatérítése</t>
  </si>
  <si>
    <t>Roma Nemzetiségi Önkormányzat</t>
  </si>
  <si>
    <t>V. Kerületi kiadások</t>
  </si>
  <si>
    <t xml:space="preserve">HPV védőoltás </t>
  </si>
  <si>
    <t xml:space="preserve">          Balázs Béla u. 5.</t>
  </si>
  <si>
    <t>Önkormányzati szakmai feladatokkal kapcsolatos kiadások</t>
  </si>
  <si>
    <t>FTC támogatása</t>
  </si>
  <si>
    <t>Környezetvédelem</t>
  </si>
  <si>
    <t>Nemzetiségi önkormányzatok pályázati támogatása</t>
  </si>
  <si>
    <t xml:space="preserve">          Markusovszky park</t>
  </si>
  <si>
    <t>Születési és életkezdési támogatás</t>
  </si>
  <si>
    <t>Ferencvárosi Újság</t>
  </si>
  <si>
    <t>Városfejlesztéssel kapcsolatos önkormányzati kiadások (FEV IX.Zrt.)</t>
  </si>
  <si>
    <t>Önkormányzati vagyon gazd. kapcs. feladatok - általános</t>
  </si>
  <si>
    <t>Polgármesteri Hivatal igazgatási kiadásai</t>
  </si>
  <si>
    <t>Önkormányzati vagyon gazdálkodásával kapcs. feladatok</t>
  </si>
  <si>
    <t>Önkormányzati vagyon gazd. kapcs. feladatok - eseti</t>
  </si>
  <si>
    <t>eFt</t>
  </si>
  <si>
    <t>7.</t>
  </si>
  <si>
    <t>Balázs B. u. 25. felújítás</t>
  </si>
  <si>
    <t>Pályázatok</t>
  </si>
  <si>
    <t>IV. Költségvetési szervek kiadásai (2.sz.mell.sz.)</t>
  </si>
  <si>
    <t>IV. Költségvetési szervek kiadásai mindösszesen</t>
  </si>
  <si>
    <t xml:space="preserve">       Költségvetési szervek támogatása</t>
  </si>
  <si>
    <t xml:space="preserve">       Költségvetési szervek étkezés támogatása</t>
  </si>
  <si>
    <t>Orvosi rendelők felújítása</t>
  </si>
  <si>
    <t>Pszichiátriai betegek nappali ellátása Moravcsik Alapítvány</t>
  </si>
  <si>
    <t>Parkolóhely megváltás</t>
  </si>
  <si>
    <t xml:space="preserve">    Elvonások és befizetések</t>
  </si>
  <si>
    <t xml:space="preserve">    - Egyéb működési célú kiadások</t>
  </si>
  <si>
    <t xml:space="preserve">    Beruházások</t>
  </si>
  <si>
    <t>MÁV Szimfónikus Zenakari Alapítvány</t>
  </si>
  <si>
    <t>Turay Ida Színház Közhasznú Non-profit Kft.</t>
  </si>
  <si>
    <t>Ferencvárosi Úrhölgyek Polgári Egyesülete</t>
  </si>
  <si>
    <t>Kulturális, Egyházügyi és Nemzetiségügyi Bizottság</t>
  </si>
  <si>
    <t xml:space="preserve">          Márton 5./a</t>
  </si>
  <si>
    <t>FESZ KN Kft.</t>
  </si>
  <si>
    <t>MÁV lakótelep víz közmű hálózat kiépítése</t>
  </si>
  <si>
    <t>KÉSZ-ek tervezése</t>
  </si>
  <si>
    <t>Rendkívüli támogatás</t>
  </si>
  <si>
    <t>Közgyógytámogatás, gyógyszertámogatás</t>
  </si>
  <si>
    <t>Játszóterek javítása, megújítása</t>
  </si>
  <si>
    <t>Színes fák projekt</t>
  </si>
  <si>
    <t>Iskolai jogosítvány megszerzésének támogatása</t>
  </si>
  <si>
    <t>Ifjusági koncepció végrehajtásával összefüggő feladat</t>
  </si>
  <si>
    <t>VIII. kerület Józsefváros Önkormányzata ellátási szerződés</t>
  </si>
  <si>
    <t>Humánszolgáltatási kiadványok</t>
  </si>
  <si>
    <t>Sport és szabadidős feladatok</t>
  </si>
  <si>
    <t>Sebességkorlátozó küszöbök építése, cseréje</t>
  </si>
  <si>
    <t>Térfigyelő rendszer karbantartásának, üzemeltetésének költs.</t>
  </si>
  <si>
    <t>Lakás és helyiség karbantartás, berendezési tárgyak cseréje</t>
  </si>
  <si>
    <t>Egyéb felhalmozási célú kiadások</t>
  </si>
  <si>
    <t>Személyi juttatás</t>
  </si>
  <si>
    <t>Munkaadókat terhelő járulékok</t>
  </si>
  <si>
    <t xml:space="preserve">     Beruházási kiadások</t>
  </si>
  <si>
    <t>Zeneművészeti szervezetek támogatása</t>
  </si>
  <si>
    <t>Polgármesteri Hivatal épületeinek felújítása</t>
  </si>
  <si>
    <t xml:space="preserve">             ebből: Ferenc tér kivitelezés</t>
  </si>
  <si>
    <t xml:space="preserve">     Beruházások (2.mell.,3.A mell.,3.B., 3/C, 3/D mell.nélkül)</t>
  </si>
  <si>
    <t>Karácsonyi támogatás</t>
  </si>
  <si>
    <t>Élelmiszer támogatás</t>
  </si>
  <si>
    <t>Ferencvárosi fűtés támogatás</t>
  </si>
  <si>
    <t xml:space="preserve">                           térfelügyelet</t>
  </si>
  <si>
    <t>Egyéb felhalmozási célú támog.bevételei Áh-n belülről - Fővárosi Önkormányzattól</t>
  </si>
  <si>
    <t>Kulturális koncepció</t>
  </si>
  <si>
    <t>Tűzoltó u. 33/B felújítás</t>
  </si>
  <si>
    <t>József Attila lakótelepen "Nagyjátszótér" felújítása</t>
  </si>
  <si>
    <t>KEHOP-5.2.9 "Önkormányzati Épületek Energ. Fejl. Ferencvárosban"</t>
  </si>
  <si>
    <t xml:space="preserve">    KEHOP-5.2.9. "Önkormányzati épületek Energetikai Fejlesztése Ferencvárosban"</t>
  </si>
  <si>
    <r>
      <t xml:space="preserve">    Kamat kiadás </t>
    </r>
    <r>
      <rPr>
        <sz val="9"/>
        <rFont val="Arial CE"/>
        <family val="0"/>
      </rPr>
      <t>- Dologi kiadások</t>
    </r>
  </si>
  <si>
    <t>FESZGYI felújítás</t>
  </si>
  <si>
    <r>
      <t xml:space="preserve">    Fővárosi IPA visszafizetése </t>
    </r>
    <r>
      <rPr>
        <sz val="9"/>
        <rFont val="Arial CE"/>
        <family val="0"/>
      </rPr>
      <t>- Dologi kiadások</t>
    </r>
  </si>
  <si>
    <t>Egészségügy, szabadidő, sport, kultúra, vallás</t>
  </si>
  <si>
    <t>Vágóhíd u. 35-37. előtt gyalogos átkelő létesítése</t>
  </si>
  <si>
    <t>Közművelődés érdekeltségnöv. pályázat FMK eszközbeszerzés</t>
  </si>
  <si>
    <t xml:space="preserve">    KEHOP-5.2.9 "Önkormányzati Ép. Energ. Fejl. Ferencv.</t>
  </si>
  <si>
    <t>Viola u. 37/A felújítás</t>
  </si>
  <si>
    <t>Viola u. 37/B felújítás</t>
  </si>
  <si>
    <t>Közvilágítás fejlesztése</t>
  </si>
  <si>
    <t>Termelői piac forgalomtechnikai kialakítás</t>
  </si>
  <si>
    <t>"Lázár Ervin szobor"</t>
  </si>
  <si>
    <t>FESZ műszer beszerzés</t>
  </si>
  <si>
    <t>Informatikai eszközök beszerzése</t>
  </si>
  <si>
    <t>VVKB</t>
  </si>
  <si>
    <t>Belföldi értékpapírok bevételei</t>
  </si>
  <si>
    <t>"Végre Önnek is van esélye felújítani otthonát"</t>
  </si>
  <si>
    <t>Kulturális tevékenység támogatása</t>
  </si>
  <si>
    <t>"Marhagödöri" kutyafuttató felújítása</t>
  </si>
  <si>
    <t>Játszóterek karbantartása</t>
  </si>
  <si>
    <t>Utcanév és tájékoztató táblák</t>
  </si>
  <si>
    <t>Az önkormányzat 2017. évi bevételei</t>
  </si>
  <si>
    <t>Az önkormányzat 2017. évi kiadásai</t>
  </si>
  <si>
    <t>Költségvetési szervek 2017. évi költségvetése</t>
  </si>
  <si>
    <t>A Polgármesteri Hivatal kiadásai 2017.</t>
  </si>
  <si>
    <t>Közterület-felügyelet  2017. év</t>
  </si>
  <si>
    <t xml:space="preserve">Az önkormányzat  költségvetésében szereplő 2017. évi kiadások </t>
  </si>
  <si>
    <t xml:space="preserve">Az önkormányzat  költségvetésében szereplő támogatások 2017. évi kiadásai </t>
  </si>
  <si>
    <t>2017. évi felújítások</t>
  </si>
  <si>
    <t>2017. évi beruházási, fejlesztési kiadások</t>
  </si>
  <si>
    <t>Az önkormányzat költségvetésében szereplő 2017. évi tartalékok</t>
  </si>
  <si>
    <t>Képviselők és választott tisztségviselők juttatásai</t>
  </si>
  <si>
    <t>Parkolási feladatok (FEV IX. Zrt. által ellátott feladatokkal együtt)</t>
  </si>
  <si>
    <t>Az 5021 sorból 8 millió Ft és az 5042 sor nettó értékkel szerepel</t>
  </si>
  <si>
    <t>Vállalkozás ösztönző program</t>
  </si>
  <si>
    <t>Egyéb működési célú támogatások bevételei államháztartáson belülről</t>
  </si>
  <si>
    <t>Működési célú támogatások államháztartáson belülről összesen</t>
  </si>
  <si>
    <t xml:space="preserve">    Belföldi gépjárművek adójának a helyi önkormányzatot megillető része</t>
  </si>
  <si>
    <t xml:space="preserve">   Helyi adó pótlék, bírság </t>
  </si>
  <si>
    <t xml:space="preserve">   Iparűzési adó pótlék, bírság</t>
  </si>
  <si>
    <t>Egyéb működési bevételek - Parkolási feladatokkal kapcsolatban</t>
  </si>
  <si>
    <t xml:space="preserve">       - Vagyonkezelési és városfejlesztési feladatokkal kapcsolatos ÁFA</t>
  </si>
  <si>
    <t>Felhalmozási célú támogatások államháztartáson belülről összesen</t>
  </si>
  <si>
    <t>Működési célú támogatások államháztartáson belülről</t>
  </si>
  <si>
    <t>Felhalmozási célú visszat. tám., kölcsönök visszatérülései államháztartáson kívülről</t>
  </si>
  <si>
    <t>Előző év költségvetési maradványának igénybevétele</t>
  </si>
  <si>
    <t>Előző év költségvetési maradványának igánybevétele</t>
  </si>
  <si>
    <t>Felhalmozási célú bevételek összesen</t>
  </si>
  <si>
    <t>Egyéb felhalmozási célú támogatás bevételei államháztartáson belülről</t>
  </si>
  <si>
    <t>Egyéb felhalmozási célú támog.bevételei államháztartáson belülről - EU-s pályázatok kapcsán</t>
  </si>
  <si>
    <t>Egyéb felhalmozási célú támog.bevételei államháztartáson belülről - Fővárosi Önkormányzattól</t>
  </si>
  <si>
    <t>Felhalmozási célú visszatérítendő tám. kölcsönök visszatérülései államháztartáson kívülről</t>
  </si>
  <si>
    <r>
      <t xml:space="preserve">    Szolidaritási hozzájárulási adó  -</t>
    </r>
    <r>
      <rPr>
        <sz val="9"/>
        <rFont val="Arial CE"/>
        <family val="0"/>
      </rPr>
      <t xml:space="preserve"> Egyéb működési célú kiadások</t>
    </r>
  </si>
  <si>
    <t xml:space="preserve">     Egyéb felhalmozási célú kiadások - Munkáltatói kölcsön</t>
  </si>
  <si>
    <t xml:space="preserve">     Egyéb felhalmozási célú  kiadások</t>
  </si>
  <si>
    <t xml:space="preserve">  Egyéb felhalmozási célú kiadások</t>
  </si>
  <si>
    <t xml:space="preserve">   Egyéb felhalmozási célú kiadások - Munkáltatói kölcsön</t>
  </si>
  <si>
    <t xml:space="preserve">    Egyéb felhalmozási célú kiadások</t>
  </si>
  <si>
    <t>"Útravaló" Jegyescsomag</t>
  </si>
  <si>
    <t xml:space="preserve">   Közigazgatási bírság</t>
  </si>
  <si>
    <t>KEN Bizottság</t>
  </si>
  <si>
    <t>ESZS és KEN Bizottságok</t>
  </si>
  <si>
    <t>2017. évi előirányzat 6/2017.</t>
  </si>
  <si>
    <t>2017. évi előirányzat  6/2017.</t>
  </si>
  <si>
    <t xml:space="preserve">2017. évi előirányzat 6/2017. </t>
  </si>
  <si>
    <t>Előző év vállalkozkozási maradványának igénybevétele</t>
  </si>
  <si>
    <t>Előző év vállalkozási maradványának igénybevétele</t>
  </si>
  <si>
    <t xml:space="preserve">Megemlékezés 1956 eseményeiről Ferencvárosban </t>
  </si>
  <si>
    <t>Balázs B. u. 32/a-b lakóházfelújítás</t>
  </si>
  <si>
    <t>Haller terv -Dologi kiadás</t>
  </si>
  <si>
    <t>Közterület-felügyelet épületének felújítása</t>
  </si>
  <si>
    <t xml:space="preserve">    Peres eljárás miatti visszafizetés - tőke, kamat</t>
  </si>
  <si>
    <t>Készletértékesítés ellenértéke</t>
  </si>
  <si>
    <t>Kamatbevételek és más nyereségjellegű bevételek</t>
  </si>
  <si>
    <t>Államháztartáson belüli megelőlegezések</t>
  </si>
  <si>
    <t>BEVÉTELEK MINDÖSSZ.:(Irányítószervi támogatás nélkül)</t>
  </si>
  <si>
    <t>Államháztatáson belüli megelőlegezések visszafizetése</t>
  </si>
  <si>
    <t>Hitel-, kölcsöntörlesztés államháztartáson kívülre</t>
  </si>
  <si>
    <t>KIADÁSOK MINDÖSSZ.:(Irányítószervi tám. folyósítása nélkül)</t>
  </si>
  <si>
    <t xml:space="preserve">     - Települési önkormányzatok szociális, gyermekjóléti és gyermekétkeztési feladatainak támogatása</t>
  </si>
  <si>
    <t>Egyéb felhalmozási célú támogatás bevételei</t>
  </si>
  <si>
    <t>Felhalmozási célú visszatérítendő tám., kölcsönök visszatérülései államháztartáson kívülről</t>
  </si>
  <si>
    <t xml:space="preserve">Egyéb felhalmozási célú támogatás bevételei </t>
  </si>
  <si>
    <t xml:space="preserve">Felhalmozási célú visszatérítendő tám., kölcsönönök törlesztése államháztartáson belülre </t>
  </si>
  <si>
    <t>Államháztartáson belüli megelőlegezések visszafizetése</t>
  </si>
  <si>
    <t>Hitel-, kölcsön törlesztése államháztartáson kívülre</t>
  </si>
  <si>
    <t xml:space="preserve">V. Kiadások mindösszesen  ((I+II+III.IV.) Irányítószervi támogatás folyósítása nélkül) </t>
  </si>
  <si>
    <t xml:space="preserve">V. Bevételek mindösszesen  ((I+II+III.IV.) Irányítószervi támogatása nélkül) </t>
  </si>
  <si>
    <t xml:space="preserve"> Kamatbevételek és más nyereségjelegű bevételek</t>
  </si>
  <si>
    <t xml:space="preserve"> Kamatbevételek és más nyereségjellegű bevételek</t>
  </si>
  <si>
    <t xml:space="preserve"> Egyéb működési célú támogatások bevételei államháztartáson belülről</t>
  </si>
  <si>
    <t xml:space="preserve">     Felújítások </t>
  </si>
  <si>
    <t>A 4.sz. melléklet 4114, 4115, 4116, 4117, 4118, 4119 sz. költségvetési sorai (lakóházfelújítások) és a 4135. sz. költségvetési sor a táblázatban nettó értékkel szerepelnek.</t>
  </si>
  <si>
    <t>Küldetés Egyesület ellátási szerződés</t>
  </si>
  <si>
    <t>Kifli, túró rudi, tej beszerzés</t>
  </si>
  <si>
    <t>FESZOFE kiemelkedően közhasznú Non-profit Kft működési tám.</t>
  </si>
  <si>
    <t>Belföldi értékpapírok kiadásai</t>
  </si>
  <si>
    <t>Irányító szervi támogatás</t>
  </si>
  <si>
    <t>Irányító szervi támogatások folyósítása</t>
  </si>
  <si>
    <t>Irányító szervi támogatás folyosítása</t>
  </si>
  <si>
    <t>Irányító szervi támogatás - étkezés</t>
  </si>
  <si>
    <t xml:space="preserve">         Dologi kiadások</t>
  </si>
  <si>
    <t xml:space="preserve">         Egyéb működési célú kiadás</t>
  </si>
  <si>
    <t xml:space="preserve">         Beruházási kiadások</t>
  </si>
  <si>
    <t>Egyéb felhalmozási célú támogatások bevételei államháztartáson belülről</t>
  </si>
  <si>
    <t>József Attila lakótelepen járdák felújítása</t>
  </si>
  <si>
    <t>"Bakáts projekt" tervezések</t>
  </si>
  <si>
    <t xml:space="preserve">    "Bakáts projekt"</t>
  </si>
  <si>
    <t>2017. évi előirányzat 17/2017.</t>
  </si>
  <si>
    <t>2017. évi előirányzat   17/2017.</t>
  </si>
  <si>
    <t>2017. évi előirányzat  17/2017.</t>
  </si>
  <si>
    <t>2017. évi előirányzat    17/2017.</t>
  </si>
  <si>
    <t xml:space="preserve">2017. évi előirányzat 17/2017. </t>
  </si>
  <si>
    <t xml:space="preserve">   Felhalmozási célú kiadások</t>
  </si>
  <si>
    <t>Frerencvárosi Egyesített Bölcsődék felújítás</t>
  </si>
  <si>
    <t>FMK felújítás</t>
  </si>
  <si>
    <t xml:space="preserve"> Készlet értékesítés</t>
  </si>
  <si>
    <t xml:space="preserve"> Tárgyi eszköz értékesítés</t>
  </si>
  <si>
    <t>Egyéb működési célú pénzeszközátvét</t>
  </si>
  <si>
    <t>2017. évi I.-IX. havi teljesítés</t>
  </si>
  <si>
    <t>Index     5./4.</t>
  </si>
  <si>
    <t>Készletértékesítés</t>
  </si>
  <si>
    <t>Tárgyi eszköz értékesítés</t>
  </si>
  <si>
    <t>Index        5./4.</t>
  </si>
  <si>
    <t>Index       5./4.</t>
  </si>
  <si>
    <t>Index            5./4.</t>
  </si>
  <si>
    <t>2017. I.-IX. havi teljesítés</t>
  </si>
  <si>
    <t>Index    5./4.</t>
  </si>
  <si>
    <t xml:space="preserve">       ebből: piacú alapú bérlakás</t>
  </si>
  <si>
    <t xml:space="preserve">                  szociális alapú bérlakás</t>
  </si>
  <si>
    <t xml:space="preserve">                  pályázaton eladott üres lakás</t>
  </si>
  <si>
    <t>Index   5./4.</t>
  </si>
</sst>
</file>

<file path=xl/styles.xml><?xml version="1.0" encoding="utf-8"?>
<styleSheet xmlns="http://schemas.openxmlformats.org/spreadsheetml/2006/main">
  <numFmts count="2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  <numFmt numFmtId="165" formatCode="#,##0.0"/>
    <numFmt numFmtId="166" formatCode="0.0"/>
    <numFmt numFmtId="167" formatCode="#,##0_ ;\-#,##0\ "/>
    <numFmt numFmtId="168" formatCode="#,##0;[Red]\-#,##0"/>
    <numFmt numFmtId="169" formatCode="0.00000000"/>
    <numFmt numFmtId="170" formatCode="yyyy/\ m/\ d/\ h:mm"/>
    <numFmt numFmtId="171" formatCode="_-* #,##0\ _F_t_-;\-* #,##0\ _F_t_-;_-* &quot;-&quot;??\ _F_t_-;_-@_-"/>
    <numFmt numFmtId="172" formatCode="#,##0.000"/>
    <numFmt numFmtId="173" formatCode="0000"/>
    <numFmt numFmtId="174" formatCode="000000"/>
    <numFmt numFmtId="175" formatCode="000000000000"/>
    <numFmt numFmtId="176" formatCode="&quot;Igen&quot;;&quot;Igen&quot;;&quot;Nem&quot;"/>
    <numFmt numFmtId="177" formatCode="&quot;Igaz&quot;;&quot;Igaz&quot;;&quot;Hamis&quot;"/>
    <numFmt numFmtId="178" formatCode="&quot;Be&quot;;&quot;Be&quot;;&quot;Ki&quot;"/>
    <numFmt numFmtId="179" formatCode="#,##0;;0"/>
    <numFmt numFmtId="180" formatCode="0.000"/>
    <numFmt numFmtId="181" formatCode="[$-40E]yyyy\.\ mmmm\ d\."/>
    <numFmt numFmtId="182" formatCode="[$¥€-2]\ #\ ##,000_);[Red]\([$€-2]\ #\ ##,000\)"/>
    <numFmt numFmtId="183" formatCode="&quot;H-&quot;0000"/>
  </numFmts>
  <fonts count="49">
    <font>
      <sz val="10"/>
      <name val="Arial CE"/>
      <family val="0"/>
    </font>
    <font>
      <b/>
      <sz val="9"/>
      <name val="Arial CE"/>
      <family val="2"/>
    </font>
    <font>
      <sz val="9"/>
      <name val="Arial CE"/>
      <family val="2"/>
    </font>
    <font>
      <b/>
      <sz val="10"/>
      <name val="Arial CE"/>
      <family val="2"/>
    </font>
    <font>
      <i/>
      <sz val="9"/>
      <name val="Arial CE"/>
      <family val="2"/>
    </font>
    <font>
      <b/>
      <i/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1"/>
      <name val="Arial CE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Times New Roman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sz val="10"/>
      <name val="Times New Roman"/>
      <family val="1"/>
    </font>
    <font>
      <b/>
      <i/>
      <sz val="11"/>
      <name val="Arial CE"/>
      <family val="2"/>
    </font>
    <font>
      <b/>
      <i/>
      <sz val="9"/>
      <name val="Times New Roman"/>
      <family val="1"/>
    </font>
    <font>
      <b/>
      <sz val="12"/>
      <name val="Times New Roman"/>
      <family val="1"/>
    </font>
    <font>
      <i/>
      <sz val="9"/>
      <name val="Arial"/>
      <family val="2"/>
    </font>
    <font>
      <b/>
      <i/>
      <sz val="9"/>
      <name val="Arial"/>
      <family val="2"/>
    </font>
    <font>
      <b/>
      <sz val="12"/>
      <name val="Arial CE"/>
      <family val="2"/>
    </font>
    <font>
      <sz val="11"/>
      <name val="Arial"/>
      <family val="2"/>
    </font>
    <font>
      <i/>
      <sz val="10"/>
      <name val="Arial CE"/>
      <family val="0"/>
    </font>
    <font>
      <b/>
      <sz val="9"/>
      <name val="Arial "/>
      <family val="0"/>
    </font>
  </fonts>
  <fills count="2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2" borderId="0" applyNumberFormat="0" applyBorder="0" applyAlignment="0" applyProtection="0"/>
    <xf numFmtId="0" fontId="15" fillId="5" borderId="0" applyNumberFormat="0" applyBorder="0" applyAlignment="0" applyProtection="0"/>
    <xf numFmtId="0" fontId="15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7" borderId="0" applyNumberFormat="0" applyBorder="0" applyAlignment="0" applyProtection="0"/>
    <xf numFmtId="0" fontId="15" fillId="6" borderId="0" applyNumberFormat="0" applyBorder="0" applyAlignment="0" applyProtection="0"/>
    <xf numFmtId="0" fontId="15" fillId="8" borderId="0" applyNumberFormat="0" applyBorder="0" applyAlignment="0" applyProtection="0"/>
    <xf numFmtId="0" fontId="15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3" borderId="0" applyNumberFormat="0" applyBorder="0" applyAlignment="0" applyProtection="0"/>
    <xf numFmtId="0" fontId="16" fillId="7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3" borderId="0" applyNumberFormat="0" applyBorder="0" applyAlignment="0" applyProtection="0"/>
    <xf numFmtId="0" fontId="17" fillId="7" borderId="1" applyNumberFormat="0" applyAlignment="0" applyProtection="0"/>
    <xf numFmtId="0" fontId="18" fillId="0" borderId="0" applyNumberFormat="0" applyFill="0" applyBorder="0" applyAlignment="0" applyProtection="0"/>
    <xf numFmtId="0" fontId="19" fillId="0" borderId="2" applyNumberFormat="0" applyFill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1" fillId="0" borderId="0" applyNumberFormat="0" applyFill="0" applyBorder="0" applyAlignment="0" applyProtection="0"/>
    <xf numFmtId="0" fontId="22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0" fillId="4" borderId="7" applyNumberFormat="0" applyFont="0" applyAlignment="0" applyProtection="0"/>
    <xf numFmtId="0" fontId="16" fillId="9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9" borderId="0" applyNumberFormat="0" applyBorder="0" applyAlignment="0" applyProtection="0"/>
    <xf numFmtId="0" fontId="16" fillId="14" borderId="0" applyNumberFormat="0" applyBorder="0" applyAlignment="0" applyProtection="0"/>
    <xf numFmtId="0" fontId="25" fillId="15" borderId="0" applyNumberFormat="0" applyBorder="0" applyAlignment="0" applyProtection="0"/>
    <xf numFmtId="0" fontId="26" fillId="16" borderId="8" applyNumberFormat="0" applyAlignment="0" applyProtection="0"/>
    <xf numFmtId="0" fontId="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2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17" borderId="0" applyNumberFormat="0" applyBorder="0" applyAlignment="0" applyProtection="0"/>
    <xf numFmtId="0" fontId="31" fillId="7" borderId="0" applyNumberFormat="0" applyBorder="0" applyAlignment="0" applyProtection="0"/>
    <xf numFmtId="0" fontId="32" fillId="16" borderId="1" applyNumberFormat="0" applyAlignment="0" applyProtection="0"/>
    <xf numFmtId="9" fontId="0" fillId="0" borderId="0" applyFont="0" applyFill="0" applyBorder="0" applyAlignment="0" applyProtection="0"/>
  </cellStyleXfs>
  <cellXfs count="1091">
    <xf numFmtId="0" fontId="0" fillId="0" borderId="0" xfId="0" applyAlignment="1">
      <alignment/>
    </xf>
    <xf numFmtId="3" fontId="1" fillId="0" borderId="10" xfId="0" applyNumberFormat="1" applyFont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1" fillId="0" borderId="10" xfId="0" applyFont="1" applyBorder="1" applyAlignment="1">
      <alignment horizontal="center"/>
    </xf>
    <xf numFmtId="3" fontId="3" fillId="0" borderId="12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1" fillId="0" borderId="11" xfId="0" applyFont="1" applyBorder="1" applyAlignment="1">
      <alignment horizontal="center"/>
    </xf>
    <xf numFmtId="3" fontId="3" fillId="0" borderId="12" xfId="0" applyNumberFormat="1" applyFont="1" applyBorder="1" applyAlignment="1">
      <alignment/>
    </xf>
    <xf numFmtId="0" fontId="1" fillId="0" borderId="0" xfId="0" applyFont="1" applyAlignment="1">
      <alignment/>
    </xf>
    <xf numFmtId="3" fontId="3" fillId="0" borderId="12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1" fillId="0" borderId="13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1" fillId="0" borderId="14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left"/>
    </xf>
    <xf numFmtId="3" fontId="1" fillId="0" borderId="0" xfId="0" applyNumberFormat="1" applyFont="1" applyAlignment="1">
      <alignment/>
    </xf>
    <xf numFmtId="3" fontId="2" fillId="0" borderId="10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3" fontId="5" fillId="0" borderId="15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3" fontId="5" fillId="0" borderId="14" xfId="0" applyNumberFormat="1" applyFont="1" applyBorder="1" applyAlignment="1">
      <alignment/>
    </xf>
    <xf numFmtId="0" fontId="1" fillId="0" borderId="0" xfId="0" applyFont="1" applyAlignment="1">
      <alignment horizontal="centerContinuous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3" fontId="2" fillId="0" borderId="0" xfId="0" applyNumberFormat="1" applyFont="1" applyAlignment="1">
      <alignment horizontal="right"/>
    </xf>
    <xf numFmtId="0" fontId="0" fillId="0" borderId="13" xfId="0" applyFont="1" applyBorder="1" applyAlignment="1">
      <alignment/>
    </xf>
    <xf numFmtId="0" fontId="3" fillId="0" borderId="17" xfId="0" applyFont="1" applyBorder="1" applyAlignment="1">
      <alignment horizontal="centerContinuous" vertical="top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 horizontal="centerContinuous" vertical="top"/>
    </xf>
    <xf numFmtId="0" fontId="3" fillId="0" borderId="14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3" fontId="3" fillId="0" borderId="0" xfId="0" applyNumberFormat="1" applyFont="1" applyAlignment="1">
      <alignment horizontal="center"/>
    </xf>
    <xf numFmtId="3" fontId="0" fillId="0" borderId="12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1" fillId="0" borderId="18" xfId="0" applyNumberFormat="1" applyFont="1" applyBorder="1" applyAlignment="1">
      <alignment/>
    </xf>
    <xf numFmtId="0" fontId="1" fillId="0" borderId="15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3" fontId="1" fillId="0" borderId="0" xfId="0" applyNumberFormat="1" applyFont="1" applyBorder="1" applyAlignment="1">
      <alignment horizontal="centerContinuous"/>
    </xf>
    <xf numFmtId="0" fontId="8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3" fontId="4" fillId="0" borderId="11" xfId="0" applyNumberFormat="1" applyFont="1" applyBorder="1" applyAlignment="1">
      <alignment/>
    </xf>
    <xf numFmtId="0" fontId="1" fillId="0" borderId="0" xfId="0" applyFont="1" applyBorder="1" applyAlignment="1">
      <alignment/>
    </xf>
    <xf numFmtId="3" fontId="3" fillId="0" borderId="11" xfId="0" applyNumberFormat="1" applyFont="1" applyBorder="1" applyAlignment="1">
      <alignment horizontal="center"/>
    </xf>
    <xf numFmtId="3" fontId="2" fillId="0" borderId="11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3" fontId="8" fillId="0" borderId="10" xfId="71" applyNumberFormat="1" applyFont="1" applyFill="1" applyBorder="1" applyAlignment="1">
      <alignment horizontal="right"/>
    </xf>
    <xf numFmtId="0" fontId="2" fillId="0" borderId="12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3" fontId="2" fillId="0" borderId="12" xfId="0" applyNumberFormat="1" applyFont="1" applyBorder="1" applyAlignment="1">
      <alignment/>
    </xf>
    <xf numFmtId="0" fontId="3" fillId="0" borderId="0" xfId="0" applyFont="1" applyBorder="1" applyAlignment="1">
      <alignment horizontal="right"/>
    </xf>
    <xf numFmtId="3" fontId="2" fillId="0" borderId="14" xfId="0" applyNumberFormat="1" applyFont="1" applyBorder="1" applyAlignment="1">
      <alignment/>
    </xf>
    <xf numFmtId="3" fontId="2" fillId="0" borderId="19" xfId="0" applyNumberFormat="1" applyFont="1" applyBorder="1" applyAlignment="1">
      <alignment/>
    </xf>
    <xf numFmtId="0" fontId="1" fillId="0" borderId="20" xfId="0" applyFont="1" applyBorder="1" applyAlignment="1">
      <alignment horizontal="right"/>
    </xf>
    <xf numFmtId="3" fontId="2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3" fontId="5" fillId="0" borderId="11" xfId="0" applyNumberFormat="1" applyFont="1" applyBorder="1" applyAlignment="1">
      <alignment/>
    </xf>
    <xf numFmtId="0" fontId="8" fillId="0" borderId="10" xfId="0" applyFont="1" applyBorder="1" applyAlignment="1">
      <alignment/>
    </xf>
    <xf numFmtId="3" fontId="1" fillId="0" borderId="17" xfId="0" applyNumberFormat="1" applyFont="1" applyBorder="1" applyAlignment="1">
      <alignment horizontal="center"/>
    </xf>
    <xf numFmtId="3" fontId="1" fillId="0" borderId="21" xfId="0" applyNumberFormat="1" applyFont="1" applyBorder="1" applyAlignment="1">
      <alignment horizontal="left"/>
    </xf>
    <xf numFmtId="0" fontId="2" fillId="0" borderId="10" xfId="0" applyFont="1" applyBorder="1" applyAlignment="1">
      <alignment/>
    </xf>
    <xf numFmtId="0" fontId="3" fillId="0" borderId="16" xfId="0" applyFont="1" applyBorder="1" applyAlignment="1">
      <alignment horizontal="centerContinuous" vertical="top"/>
    </xf>
    <xf numFmtId="3" fontId="3" fillId="0" borderId="13" xfId="0" applyNumberFormat="1" applyFont="1" applyBorder="1" applyAlignment="1">
      <alignment horizontal="center"/>
    </xf>
    <xf numFmtId="3" fontId="1" fillId="0" borderId="11" xfId="0" applyNumberFormat="1" applyFont="1" applyBorder="1" applyAlignment="1">
      <alignment horizontal="left"/>
    </xf>
    <xf numFmtId="3" fontId="8" fillId="0" borderId="10" xfId="0" applyNumberFormat="1" applyFont="1" applyBorder="1" applyAlignment="1">
      <alignment/>
    </xf>
    <xf numFmtId="3" fontId="1" fillId="0" borderId="0" xfId="0" applyNumberFormat="1" applyFont="1" applyAlignment="1">
      <alignment horizontal="center"/>
    </xf>
    <xf numFmtId="3" fontId="5" fillId="0" borderId="10" xfId="0" applyNumberFormat="1" applyFont="1" applyBorder="1" applyAlignment="1">
      <alignment/>
    </xf>
    <xf numFmtId="3" fontId="5" fillId="0" borderId="11" xfId="0" applyNumberFormat="1" applyFont="1" applyBorder="1" applyAlignment="1">
      <alignment/>
    </xf>
    <xf numFmtId="3" fontId="1" fillId="0" borderId="22" xfId="0" applyNumberFormat="1" applyFont="1" applyBorder="1" applyAlignment="1">
      <alignment/>
    </xf>
    <xf numFmtId="3" fontId="1" fillId="0" borderId="15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3" fontId="2" fillId="0" borderId="22" xfId="0" applyNumberFormat="1" applyFont="1" applyBorder="1" applyAlignment="1">
      <alignment/>
    </xf>
    <xf numFmtId="3" fontId="5" fillId="0" borderId="12" xfId="0" applyNumberFormat="1" applyFont="1" applyBorder="1" applyAlignment="1">
      <alignment/>
    </xf>
    <xf numFmtId="0" fontId="10" fillId="0" borderId="0" xfId="58">
      <alignment/>
      <protection/>
    </xf>
    <xf numFmtId="0" fontId="2" fillId="0" borderId="14" xfId="0" applyFont="1" applyBorder="1" applyAlignment="1">
      <alignment horizontal="center"/>
    </xf>
    <xf numFmtId="3" fontId="3" fillId="0" borderId="12" xfId="0" applyNumberFormat="1" applyFont="1" applyBorder="1" applyAlignment="1">
      <alignment horizontal="left"/>
    </xf>
    <xf numFmtId="3" fontId="3" fillId="0" borderId="11" xfId="0" applyNumberFormat="1" applyFont="1" applyBorder="1" applyAlignment="1">
      <alignment/>
    </xf>
    <xf numFmtId="0" fontId="1" fillId="0" borderId="13" xfId="0" applyFont="1" applyBorder="1" applyAlignment="1">
      <alignment horizontal="center" vertical="top"/>
    </xf>
    <xf numFmtId="0" fontId="1" fillId="0" borderId="0" xfId="59" applyFont="1" applyBorder="1" applyAlignment="1">
      <alignment horizontal="center"/>
      <protection/>
    </xf>
    <xf numFmtId="0" fontId="0" fillId="0" borderId="0" xfId="59" applyAlignment="1">
      <alignment/>
      <protection/>
    </xf>
    <xf numFmtId="0" fontId="2" fillId="0" borderId="0" xfId="59" applyFont="1" applyAlignment="1">
      <alignment/>
      <protection/>
    </xf>
    <xf numFmtId="0" fontId="3" fillId="0" borderId="0" xfId="59" applyFont="1" applyBorder="1" applyAlignment="1">
      <alignment horizontal="right"/>
      <protection/>
    </xf>
    <xf numFmtId="0" fontId="1" fillId="0" borderId="0" xfId="59" applyFont="1" applyAlignment="1">
      <alignment/>
      <protection/>
    </xf>
    <xf numFmtId="3" fontId="1" fillId="0" borderId="12" xfId="59" applyNumberFormat="1" applyFont="1" applyBorder="1" applyAlignment="1">
      <alignment horizontal="center"/>
      <protection/>
    </xf>
    <xf numFmtId="0" fontId="1" fillId="0" borderId="12" xfId="59" applyFont="1" applyBorder="1" applyAlignment="1">
      <alignment horizontal="center"/>
      <protection/>
    </xf>
    <xf numFmtId="3" fontId="0" fillId="0" borderId="12" xfId="59" applyNumberFormat="1" applyFont="1" applyBorder="1" applyAlignment="1">
      <alignment/>
      <protection/>
    </xf>
    <xf numFmtId="0" fontId="3" fillId="0" borderId="12" xfId="59" applyFont="1" applyBorder="1" applyAlignment="1">
      <alignment/>
      <protection/>
    </xf>
    <xf numFmtId="0" fontId="0" fillId="0" borderId="0" xfId="59" applyFont="1" applyAlignment="1">
      <alignment/>
      <protection/>
    </xf>
    <xf numFmtId="3" fontId="2" fillId="0" borderId="12" xfId="59" applyNumberFormat="1" applyFont="1" applyBorder="1" applyAlignment="1">
      <alignment/>
      <protection/>
    </xf>
    <xf numFmtId="0" fontId="2" fillId="0" borderId="12" xfId="59" applyFont="1" applyBorder="1" applyAlignment="1">
      <alignment/>
      <protection/>
    </xf>
    <xf numFmtId="3" fontId="1" fillId="0" borderId="12" xfId="59" applyNumberFormat="1" applyFont="1" applyBorder="1" applyAlignment="1">
      <alignment/>
      <protection/>
    </xf>
    <xf numFmtId="0" fontId="1" fillId="0" borderId="12" xfId="59" applyFont="1" applyBorder="1" applyAlignment="1">
      <alignment/>
      <protection/>
    </xf>
    <xf numFmtId="3" fontId="1" fillId="0" borderId="12" xfId="59" applyNumberFormat="1" applyFont="1" applyBorder="1" applyAlignment="1">
      <alignment/>
      <protection/>
    </xf>
    <xf numFmtId="0" fontId="1" fillId="0" borderId="11" xfId="59" applyFont="1" applyBorder="1" applyAlignment="1">
      <alignment/>
      <protection/>
    </xf>
    <xf numFmtId="3" fontId="1" fillId="0" borderId="11" xfId="59" applyNumberFormat="1" applyFont="1" applyBorder="1" applyAlignment="1">
      <alignment/>
      <protection/>
    </xf>
    <xf numFmtId="0" fontId="1" fillId="0" borderId="11" xfId="59" applyFont="1" applyBorder="1" applyAlignment="1">
      <alignment/>
      <protection/>
    </xf>
    <xf numFmtId="0" fontId="2" fillId="0" borderId="11" xfId="59" applyFont="1" applyBorder="1" applyAlignment="1">
      <alignment/>
      <protection/>
    </xf>
    <xf numFmtId="0" fontId="2" fillId="0" borderId="12" xfId="59" applyFont="1" applyBorder="1" applyAlignment="1">
      <alignment/>
      <protection/>
    </xf>
    <xf numFmtId="0" fontId="1" fillId="0" borderId="15" xfId="59" applyFont="1" applyBorder="1" applyAlignment="1">
      <alignment/>
      <protection/>
    </xf>
    <xf numFmtId="3" fontId="2" fillId="0" borderId="12" xfId="59" applyNumberFormat="1" applyFont="1" applyBorder="1" applyAlignment="1">
      <alignment/>
      <protection/>
    </xf>
    <xf numFmtId="3" fontId="2" fillId="0" borderId="11" xfId="59" applyNumberFormat="1" applyFont="1" applyBorder="1" applyAlignment="1">
      <alignment/>
      <protection/>
    </xf>
    <xf numFmtId="0" fontId="2" fillId="0" borderId="11" xfId="59" applyFont="1" applyBorder="1" applyAlignment="1">
      <alignment/>
      <protection/>
    </xf>
    <xf numFmtId="0" fontId="1" fillId="0" borderId="12" xfId="59" applyFont="1" applyBorder="1" applyAlignment="1">
      <alignment/>
      <protection/>
    </xf>
    <xf numFmtId="0" fontId="2" fillId="0" borderId="10" xfId="59" applyFont="1" applyBorder="1" applyAlignment="1">
      <alignment/>
      <protection/>
    </xf>
    <xf numFmtId="3" fontId="2" fillId="0" borderId="22" xfId="59" applyNumberFormat="1" applyFont="1" applyBorder="1" applyAlignment="1">
      <alignment/>
      <protection/>
    </xf>
    <xf numFmtId="0" fontId="2" fillId="0" borderId="22" xfId="59" applyFont="1" applyBorder="1" applyAlignment="1">
      <alignment/>
      <protection/>
    </xf>
    <xf numFmtId="0" fontId="1" fillId="0" borderId="15" xfId="59" applyFont="1" applyBorder="1" applyAlignment="1">
      <alignment/>
      <protection/>
    </xf>
    <xf numFmtId="3" fontId="1" fillId="0" borderId="15" xfId="59" applyNumberFormat="1" applyFont="1" applyBorder="1" applyAlignment="1">
      <alignment/>
      <protection/>
    </xf>
    <xf numFmtId="0" fontId="1" fillId="0" borderId="13" xfId="59" applyFont="1" applyBorder="1" applyAlignment="1">
      <alignment/>
      <protection/>
    </xf>
    <xf numFmtId="0" fontId="2" fillId="0" borderId="13" xfId="59" applyFont="1" applyBorder="1" applyAlignment="1">
      <alignment/>
      <protection/>
    </xf>
    <xf numFmtId="0" fontId="3" fillId="0" borderId="15" xfId="59" applyFont="1" applyBorder="1" applyAlignment="1">
      <alignment/>
      <protection/>
    </xf>
    <xf numFmtId="3" fontId="1" fillId="0" borderId="10" xfId="59" applyNumberFormat="1" applyFont="1" applyBorder="1" applyAlignment="1">
      <alignment/>
      <protection/>
    </xf>
    <xf numFmtId="3" fontId="2" fillId="0" borderId="18" xfId="59" applyNumberFormat="1" applyFont="1" applyBorder="1" applyAlignment="1">
      <alignment/>
      <protection/>
    </xf>
    <xf numFmtId="0" fontId="2" fillId="0" borderId="18" xfId="59" applyFont="1" applyBorder="1" applyAlignment="1">
      <alignment/>
      <protection/>
    </xf>
    <xf numFmtId="3" fontId="1" fillId="0" borderId="18" xfId="59" applyNumberFormat="1" applyFont="1" applyBorder="1" applyAlignment="1">
      <alignment/>
      <protection/>
    </xf>
    <xf numFmtId="3" fontId="2" fillId="0" borderId="14" xfId="59" applyNumberFormat="1" applyFont="1" applyBorder="1" applyAlignment="1">
      <alignment/>
      <protection/>
    </xf>
    <xf numFmtId="3" fontId="1" fillId="0" borderId="14" xfId="59" applyNumberFormat="1" applyFont="1" applyBorder="1" applyAlignment="1">
      <alignment/>
      <protection/>
    </xf>
    <xf numFmtId="3" fontId="2" fillId="0" borderId="15" xfId="59" applyNumberFormat="1" applyFont="1" applyBorder="1" applyAlignment="1">
      <alignment/>
      <protection/>
    </xf>
    <xf numFmtId="3" fontId="1" fillId="0" borderId="22" xfId="59" applyNumberFormat="1" applyFont="1" applyBorder="1" applyAlignment="1">
      <alignment/>
      <protection/>
    </xf>
    <xf numFmtId="3" fontId="3" fillId="0" borderId="10" xfId="59" applyNumberFormat="1" applyFont="1" applyBorder="1" applyAlignment="1">
      <alignment horizontal="right"/>
      <protection/>
    </xf>
    <xf numFmtId="0" fontId="3" fillId="0" borderId="0" xfId="59" applyFont="1" applyAlignment="1">
      <alignment/>
      <protection/>
    </xf>
    <xf numFmtId="3" fontId="3" fillId="0" borderId="12" xfId="59" applyNumberFormat="1" applyFont="1" applyBorder="1" applyAlignment="1">
      <alignment/>
      <protection/>
    </xf>
    <xf numFmtId="0" fontId="2" fillId="0" borderId="14" xfId="59" applyFont="1" applyBorder="1" applyAlignment="1">
      <alignment/>
      <protection/>
    </xf>
    <xf numFmtId="3" fontId="2" fillId="0" borderId="0" xfId="59" applyNumberFormat="1" applyFont="1" applyAlignment="1">
      <alignment/>
      <protection/>
    </xf>
    <xf numFmtId="3" fontId="0" fillId="0" borderId="12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0" fontId="1" fillId="0" borderId="10" xfId="59" applyFont="1" applyBorder="1" applyAlignment="1">
      <alignment/>
      <protection/>
    </xf>
    <xf numFmtId="0" fontId="35" fillId="0" borderId="0" xfId="58" applyFont="1">
      <alignment/>
      <protection/>
    </xf>
    <xf numFmtId="0" fontId="8" fillId="0" borderId="0" xfId="58" applyFont="1">
      <alignment/>
      <protection/>
    </xf>
    <xf numFmtId="0" fontId="37" fillId="0" borderId="16" xfId="58" applyFont="1" applyBorder="1">
      <alignment/>
      <protection/>
    </xf>
    <xf numFmtId="0" fontId="37" fillId="0" borderId="23" xfId="58" applyFont="1" applyBorder="1">
      <alignment/>
      <protection/>
    </xf>
    <xf numFmtId="0" fontId="37" fillId="0" borderId="24" xfId="58" applyFont="1" applyBorder="1">
      <alignment/>
      <protection/>
    </xf>
    <xf numFmtId="0" fontId="37" fillId="0" borderId="21" xfId="58" applyFont="1" applyBorder="1">
      <alignment/>
      <protection/>
    </xf>
    <xf numFmtId="0" fontId="37" fillId="0" borderId="25" xfId="58" applyFont="1" applyBorder="1">
      <alignment/>
      <protection/>
    </xf>
    <xf numFmtId="0" fontId="36" fillId="0" borderId="24" xfId="58" applyFont="1" applyBorder="1">
      <alignment/>
      <protection/>
    </xf>
    <xf numFmtId="3" fontId="37" fillId="0" borderId="12" xfId="58" applyNumberFormat="1" applyFont="1" applyBorder="1">
      <alignment/>
      <protection/>
    </xf>
    <xf numFmtId="3" fontId="36" fillId="0" borderId="26" xfId="58" applyNumberFormat="1" applyFont="1" applyBorder="1">
      <alignment/>
      <protection/>
    </xf>
    <xf numFmtId="0" fontId="36" fillId="0" borderId="17" xfId="58" applyFont="1" applyBorder="1">
      <alignment/>
      <protection/>
    </xf>
    <xf numFmtId="3" fontId="37" fillId="0" borderId="27" xfId="58" applyNumberFormat="1" applyFont="1" applyBorder="1">
      <alignment/>
      <protection/>
    </xf>
    <xf numFmtId="3" fontId="37" fillId="0" borderId="25" xfId="58" applyNumberFormat="1" applyFont="1" applyBorder="1">
      <alignment/>
      <protection/>
    </xf>
    <xf numFmtId="3" fontId="3" fillId="0" borderId="28" xfId="0" applyNumberFormat="1" applyFont="1" applyBorder="1" applyAlignment="1">
      <alignment/>
    </xf>
    <xf numFmtId="3" fontId="2" fillId="0" borderId="22" xfId="0" applyNumberFormat="1" applyFont="1" applyBorder="1" applyAlignment="1">
      <alignment/>
    </xf>
    <xf numFmtId="3" fontId="3" fillId="0" borderId="15" xfId="0" applyNumberFormat="1" applyFont="1" applyBorder="1" applyAlignment="1">
      <alignment vertical="center"/>
    </xf>
    <xf numFmtId="0" fontId="36" fillId="0" borderId="11" xfId="58" applyFont="1" applyBorder="1">
      <alignment/>
      <protection/>
    </xf>
    <xf numFmtId="3" fontId="37" fillId="0" borderId="11" xfId="58" applyNumberFormat="1" applyFont="1" applyBorder="1">
      <alignment/>
      <protection/>
    </xf>
    <xf numFmtId="0" fontId="3" fillId="0" borderId="10" xfId="59" applyFont="1" applyBorder="1" applyAlignment="1">
      <alignment/>
      <protection/>
    </xf>
    <xf numFmtId="0" fontId="36" fillId="0" borderId="19" xfId="58" applyFont="1" applyBorder="1">
      <alignment/>
      <protection/>
    </xf>
    <xf numFmtId="3" fontId="36" fillId="0" borderId="24" xfId="0" applyNumberFormat="1" applyFont="1" applyBorder="1" applyAlignment="1">
      <alignment/>
    </xf>
    <xf numFmtId="3" fontId="2" fillId="0" borderId="24" xfId="0" applyNumberFormat="1" applyFont="1" applyBorder="1" applyAlignment="1">
      <alignment/>
    </xf>
    <xf numFmtId="0" fontId="34" fillId="0" borderId="26" xfId="58" applyFont="1" applyBorder="1" applyAlignment="1">
      <alignment vertical="center"/>
      <protection/>
    </xf>
    <xf numFmtId="3" fontId="34" fillId="0" borderId="26" xfId="58" applyNumberFormat="1" applyFont="1" applyBorder="1" applyAlignment="1">
      <alignment vertical="center"/>
      <protection/>
    </xf>
    <xf numFmtId="0" fontId="34" fillId="0" borderId="23" xfId="58" applyFont="1" applyBorder="1" applyAlignment="1">
      <alignment vertical="center"/>
      <protection/>
    </xf>
    <xf numFmtId="3" fontId="34" fillId="0" borderId="29" xfId="58" applyNumberFormat="1" applyFont="1" applyBorder="1" applyAlignment="1">
      <alignment vertical="center"/>
      <protection/>
    </xf>
    <xf numFmtId="0" fontId="34" fillId="0" borderId="30" xfId="58" applyFont="1" applyBorder="1" applyAlignment="1">
      <alignment vertical="center"/>
      <protection/>
    </xf>
    <xf numFmtId="0" fontId="3" fillId="0" borderId="15" xfId="59" applyFont="1" applyBorder="1" applyAlignment="1">
      <alignment vertical="center"/>
      <protection/>
    </xf>
    <xf numFmtId="0" fontId="11" fillId="0" borderId="14" xfId="59" applyFont="1" applyBorder="1" applyAlignment="1">
      <alignment vertical="center"/>
      <protection/>
    </xf>
    <xf numFmtId="0" fontId="11" fillId="0" borderId="15" xfId="59" applyFont="1" applyBorder="1" applyAlignment="1">
      <alignment/>
      <protection/>
    </xf>
    <xf numFmtId="3" fontId="1" fillId="0" borderId="15" xfId="0" applyNumberFormat="1" applyFont="1" applyBorder="1" applyAlignment="1">
      <alignment vertical="center"/>
    </xf>
    <xf numFmtId="3" fontId="3" fillId="0" borderId="14" xfId="0" applyNumberFormat="1" applyFont="1" applyBorder="1" applyAlignment="1">
      <alignment vertical="center"/>
    </xf>
    <xf numFmtId="3" fontId="1" fillId="0" borderId="14" xfId="0" applyNumberFormat="1" applyFont="1" applyBorder="1" applyAlignment="1">
      <alignment vertical="center"/>
    </xf>
    <xf numFmtId="3" fontId="2" fillId="0" borderId="12" xfId="0" applyNumberFormat="1" applyFont="1" applyFill="1" applyBorder="1" applyAlignment="1">
      <alignment/>
    </xf>
    <xf numFmtId="3" fontId="1" fillId="0" borderId="18" xfId="0" applyNumberFormat="1" applyFont="1" applyBorder="1" applyAlignment="1">
      <alignment/>
    </xf>
    <xf numFmtId="3" fontId="40" fillId="0" borderId="14" xfId="0" applyNumberFormat="1" applyFont="1" applyBorder="1" applyAlignment="1">
      <alignment vertical="center"/>
    </xf>
    <xf numFmtId="3" fontId="2" fillId="0" borderId="24" xfId="59" applyNumberFormat="1" applyFont="1" applyBorder="1" applyAlignment="1">
      <alignment/>
      <protection/>
    </xf>
    <xf numFmtId="0" fontId="0" fillId="0" borderId="12" xfId="59" applyFont="1" applyBorder="1" applyAlignment="1">
      <alignment/>
      <protection/>
    </xf>
    <xf numFmtId="0" fontId="1" fillId="0" borderId="18" xfId="59" applyFont="1" applyBorder="1" applyAlignment="1">
      <alignment/>
      <protection/>
    </xf>
    <xf numFmtId="0" fontId="1" fillId="0" borderId="22" xfId="59" applyFont="1" applyBorder="1" applyAlignment="1">
      <alignment/>
      <protection/>
    </xf>
    <xf numFmtId="9" fontId="1" fillId="0" borderId="12" xfId="0" applyNumberFormat="1" applyFont="1" applyBorder="1" applyAlignment="1">
      <alignment/>
    </xf>
    <xf numFmtId="0" fontId="13" fillId="0" borderId="20" xfId="58" applyFont="1" applyBorder="1" applyAlignment="1">
      <alignment horizontal="center" vertical="center"/>
      <protection/>
    </xf>
    <xf numFmtId="0" fontId="4" fillId="0" borderId="10" xfId="0" applyFont="1" applyBorder="1" applyAlignment="1">
      <alignment/>
    </xf>
    <xf numFmtId="3" fontId="4" fillId="0" borderId="22" xfId="0" applyNumberFormat="1" applyFont="1" applyBorder="1" applyAlignment="1">
      <alignment/>
    </xf>
    <xf numFmtId="0" fontId="33" fillId="0" borderId="29" xfId="58" applyFont="1" applyBorder="1" applyAlignment="1">
      <alignment vertical="center"/>
      <protection/>
    </xf>
    <xf numFmtId="0" fontId="8" fillId="0" borderId="12" xfId="59" applyFont="1" applyBorder="1" applyAlignment="1">
      <alignment/>
      <protection/>
    </xf>
    <xf numFmtId="0" fontId="37" fillId="0" borderId="11" xfId="59" applyFont="1" applyBorder="1" applyAlignment="1">
      <alignment/>
      <protection/>
    </xf>
    <xf numFmtId="3" fontId="3" fillId="0" borderId="10" xfId="0" applyNumberFormat="1" applyFont="1" applyBorder="1" applyAlignment="1">
      <alignment/>
    </xf>
    <xf numFmtId="0" fontId="3" fillId="0" borderId="18" xfId="0" applyFont="1" applyBorder="1" applyAlignment="1">
      <alignment horizontal="center" vertical="center"/>
    </xf>
    <xf numFmtId="3" fontId="3" fillId="0" borderId="31" xfId="0" applyNumberFormat="1" applyFont="1" applyBorder="1" applyAlignment="1">
      <alignment horizontal="center" vertical="center"/>
    </xf>
    <xf numFmtId="3" fontId="3" fillId="0" borderId="18" xfId="0" applyNumberFormat="1" applyFont="1" applyBorder="1" applyAlignment="1">
      <alignment horizontal="center" vertical="center"/>
    </xf>
    <xf numFmtId="0" fontId="1" fillId="0" borderId="18" xfId="59" applyFont="1" applyBorder="1" applyAlignment="1">
      <alignment/>
      <protection/>
    </xf>
    <xf numFmtId="3" fontId="36" fillId="0" borderId="19" xfId="58" applyNumberFormat="1" applyFont="1" applyBorder="1">
      <alignment/>
      <protection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/>
    </xf>
    <xf numFmtId="0" fontId="9" fillId="0" borderId="15" xfId="0" applyFont="1" applyBorder="1" applyAlignment="1">
      <alignment horizontal="center"/>
    </xf>
    <xf numFmtId="0" fontId="9" fillId="0" borderId="15" xfId="0" applyFont="1" applyBorder="1" applyAlignment="1">
      <alignment/>
    </xf>
    <xf numFmtId="0" fontId="9" fillId="0" borderId="32" xfId="0" applyFont="1" applyBorder="1" applyAlignment="1">
      <alignment horizontal="center"/>
    </xf>
    <xf numFmtId="0" fontId="8" fillId="0" borderId="0" xfId="0" applyFont="1" applyAlignment="1">
      <alignment/>
    </xf>
    <xf numFmtId="0" fontId="9" fillId="0" borderId="32" xfId="0" applyFont="1" applyBorder="1" applyAlignment="1">
      <alignment/>
    </xf>
    <xf numFmtId="3" fontId="10" fillId="0" borderId="12" xfId="0" applyNumberFormat="1" applyFont="1" applyBorder="1" applyAlignment="1">
      <alignment/>
    </xf>
    <xf numFmtId="3" fontId="4" fillId="0" borderId="12" xfId="0" applyNumberFormat="1" applyFont="1" applyBorder="1" applyAlignment="1">
      <alignment/>
    </xf>
    <xf numFmtId="0" fontId="8" fillId="0" borderId="11" xfId="59" applyFont="1" applyBorder="1" applyAlignment="1">
      <alignment/>
      <protection/>
    </xf>
    <xf numFmtId="3" fontId="37" fillId="0" borderId="21" xfId="58" applyNumberFormat="1" applyFont="1" applyBorder="1">
      <alignment/>
      <protection/>
    </xf>
    <xf numFmtId="0" fontId="1" fillId="0" borderId="33" xfId="0" applyFont="1" applyFill="1" applyBorder="1" applyAlignment="1">
      <alignment horizontal="left" vertical="top"/>
    </xf>
    <xf numFmtId="0" fontId="11" fillId="0" borderId="10" xfId="59" applyFont="1" applyBorder="1" applyAlignment="1">
      <alignment/>
      <protection/>
    </xf>
    <xf numFmtId="0" fontId="3" fillId="0" borderId="11" xfId="0" applyFont="1" applyBorder="1" applyAlignment="1">
      <alignment horizontal="center"/>
    </xf>
    <xf numFmtId="3" fontId="2" fillId="0" borderId="13" xfId="59" applyNumberFormat="1" applyFont="1" applyBorder="1" applyAlignment="1">
      <alignment/>
      <protection/>
    </xf>
    <xf numFmtId="3" fontId="36" fillId="0" borderId="29" xfId="58" applyNumberFormat="1" applyFont="1" applyBorder="1">
      <alignment/>
      <protection/>
    </xf>
    <xf numFmtId="0" fontId="11" fillId="0" borderId="11" xfId="59" applyFont="1" applyBorder="1" applyAlignment="1">
      <alignment/>
      <protection/>
    </xf>
    <xf numFmtId="0" fontId="2" fillId="0" borderId="24" xfId="0" applyFont="1" applyBorder="1" applyAlignment="1">
      <alignment horizontal="center"/>
    </xf>
    <xf numFmtId="3" fontId="9" fillId="0" borderId="12" xfId="0" applyNumberFormat="1" applyFont="1" applyBorder="1" applyAlignment="1">
      <alignment/>
    </xf>
    <xf numFmtId="3" fontId="9" fillId="0" borderId="0" xfId="0" applyNumberFormat="1" applyFont="1" applyBorder="1" applyAlignment="1">
      <alignment horizontal="centerContinuous"/>
    </xf>
    <xf numFmtId="3" fontId="8" fillId="0" borderId="0" xfId="0" applyNumberFormat="1" applyFont="1" applyBorder="1" applyAlignment="1">
      <alignment/>
    </xf>
    <xf numFmtId="3" fontId="3" fillId="0" borderId="28" xfId="0" applyNumberFormat="1" applyFont="1" applyBorder="1" applyAlignment="1">
      <alignment vertical="center"/>
    </xf>
    <xf numFmtId="3" fontId="1" fillId="0" borderId="0" xfId="0" applyNumberFormat="1" applyFont="1" applyAlignment="1">
      <alignment horizontal="right"/>
    </xf>
    <xf numFmtId="0" fontId="0" fillId="0" borderId="0" xfId="61">
      <alignment/>
      <protection/>
    </xf>
    <xf numFmtId="0" fontId="1" fillId="0" borderId="0" xfId="61" applyFont="1" applyBorder="1" applyAlignment="1">
      <alignment horizontal="centerContinuous"/>
      <protection/>
    </xf>
    <xf numFmtId="3" fontId="11" fillId="0" borderId="10" xfId="61" applyNumberFormat="1" applyFont="1" applyFill="1" applyBorder="1" applyAlignment="1">
      <alignment horizontal="center"/>
      <protection/>
    </xf>
    <xf numFmtId="3" fontId="11" fillId="0" borderId="10" xfId="61" applyNumberFormat="1" applyFont="1" applyFill="1" applyBorder="1" applyAlignment="1" applyProtection="1">
      <alignment horizontal="center"/>
      <protection locked="0"/>
    </xf>
    <xf numFmtId="3" fontId="11" fillId="0" borderId="32" xfId="61" applyNumberFormat="1" applyFont="1" applyFill="1" applyBorder="1" applyAlignment="1" applyProtection="1">
      <alignment horizontal="center"/>
      <protection locked="0"/>
    </xf>
    <xf numFmtId="3" fontId="14" fillId="0" borderId="10" xfId="61" applyNumberFormat="1" applyFont="1" applyFill="1" applyBorder="1" applyAlignment="1" applyProtection="1">
      <alignment horizontal="center"/>
      <protection locked="0"/>
    </xf>
    <xf numFmtId="0" fontId="11" fillId="0" borderId="32" xfId="61" applyFont="1" applyFill="1" applyBorder="1" applyProtection="1">
      <alignment/>
      <protection locked="0"/>
    </xf>
    <xf numFmtId="3" fontId="3" fillId="0" borderId="19" xfId="59" applyNumberFormat="1" applyFont="1" applyBorder="1" applyAlignment="1">
      <alignment/>
      <protection/>
    </xf>
    <xf numFmtId="0" fontId="11" fillId="0" borderId="14" xfId="59" applyFont="1" applyBorder="1" applyAlignment="1">
      <alignment/>
      <protection/>
    </xf>
    <xf numFmtId="0" fontId="9" fillId="0" borderId="12" xfId="59" applyFont="1" applyBorder="1" applyAlignment="1">
      <alignment/>
      <protection/>
    </xf>
    <xf numFmtId="0" fontId="11" fillId="0" borderId="18" xfId="59" applyFont="1" applyBorder="1" applyAlignment="1">
      <alignment/>
      <protection/>
    </xf>
    <xf numFmtId="0" fontId="45" fillId="0" borderId="15" xfId="59" applyFont="1" applyBorder="1" applyAlignment="1">
      <alignment/>
      <protection/>
    </xf>
    <xf numFmtId="0" fontId="45" fillId="0" borderId="10" xfId="59" applyFont="1" applyBorder="1" applyAlignment="1">
      <alignment/>
      <protection/>
    </xf>
    <xf numFmtId="0" fontId="45" fillId="0" borderId="15" xfId="59" applyFont="1" applyBorder="1" applyAlignment="1">
      <alignment vertical="center"/>
      <protection/>
    </xf>
    <xf numFmtId="0" fontId="45" fillId="0" borderId="15" xfId="59" applyFont="1" applyBorder="1" applyAlignment="1">
      <alignment vertical="center"/>
      <protection/>
    </xf>
    <xf numFmtId="0" fontId="3" fillId="0" borderId="13" xfId="59" applyFont="1" applyBorder="1" applyAlignment="1">
      <alignment/>
      <protection/>
    </xf>
    <xf numFmtId="0" fontId="11" fillId="0" borderId="12" xfId="59" applyFont="1" applyBorder="1" applyAlignment="1">
      <alignment vertical="center"/>
      <protection/>
    </xf>
    <xf numFmtId="0" fontId="11" fillId="0" borderId="12" xfId="59" applyFont="1" applyBorder="1" applyAlignment="1">
      <alignment/>
      <protection/>
    </xf>
    <xf numFmtId="0" fontId="11" fillId="0" borderId="15" xfId="59" applyFont="1" applyBorder="1" applyAlignment="1">
      <alignment vertical="center"/>
      <protection/>
    </xf>
    <xf numFmtId="0" fontId="45" fillId="0" borderId="18" xfId="59" applyFont="1" applyBorder="1" applyAlignment="1">
      <alignment vertical="center"/>
      <protection/>
    </xf>
    <xf numFmtId="0" fontId="45" fillId="0" borderId="12" xfId="59" applyFont="1" applyBorder="1" applyAlignment="1">
      <alignment vertical="center"/>
      <protection/>
    </xf>
    <xf numFmtId="0" fontId="13" fillId="0" borderId="15" xfId="59" applyFont="1" applyBorder="1" applyAlignment="1">
      <alignment/>
      <protection/>
    </xf>
    <xf numFmtId="0" fontId="3" fillId="0" borderId="26" xfId="59" applyFont="1" applyBorder="1" applyAlignment="1">
      <alignment/>
      <protection/>
    </xf>
    <xf numFmtId="0" fontId="45" fillId="0" borderId="29" xfId="59" applyFont="1" applyBorder="1" applyAlignment="1">
      <alignment/>
      <protection/>
    </xf>
    <xf numFmtId="0" fontId="3" fillId="0" borderId="34" xfId="59" applyFont="1" applyBorder="1" applyAlignment="1">
      <alignment/>
      <protection/>
    </xf>
    <xf numFmtId="0" fontId="45" fillId="0" borderId="29" xfId="59" applyFont="1" applyBorder="1" applyAlignment="1">
      <alignment vertical="center"/>
      <protection/>
    </xf>
    <xf numFmtId="0" fontId="2" fillId="0" borderId="15" xfId="59" applyFont="1" applyBorder="1" applyAlignment="1">
      <alignment/>
      <protection/>
    </xf>
    <xf numFmtId="0" fontId="37" fillId="0" borderId="12" xfId="59" applyFont="1" applyBorder="1" applyAlignment="1">
      <alignment/>
      <protection/>
    </xf>
    <xf numFmtId="0" fontId="37" fillId="0" borderId="22" xfId="59" applyFont="1" applyBorder="1" applyAlignment="1">
      <alignment/>
      <protection/>
    </xf>
    <xf numFmtId="0" fontId="36" fillId="0" borderId="15" xfId="59" applyFont="1" applyBorder="1" applyAlignment="1">
      <alignment/>
      <protection/>
    </xf>
    <xf numFmtId="0" fontId="33" fillId="0" borderId="15" xfId="59" applyFont="1" applyBorder="1" applyAlignment="1">
      <alignment/>
      <protection/>
    </xf>
    <xf numFmtId="0" fontId="37" fillId="0" borderId="15" xfId="59" applyFont="1" applyBorder="1" applyAlignment="1">
      <alignment/>
      <protection/>
    </xf>
    <xf numFmtId="0" fontId="33" fillId="0" borderId="34" xfId="59" applyFont="1" applyBorder="1" applyAlignment="1">
      <alignment/>
      <protection/>
    </xf>
    <xf numFmtId="0" fontId="42" fillId="0" borderId="29" xfId="59" applyFont="1" applyBorder="1" applyAlignment="1">
      <alignment/>
      <protection/>
    </xf>
    <xf numFmtId="0" fontId="37" fillId="0" borderId="18" xfId="59" applyFont="1" applyBorder="1" applyAlignment="1">
      <alignment/>
      <protection/>
    </xf>
    <xf numFmtId="0" fontId="37" fillId="0" borderId="14" xfId="59" applyFont="1" applyBorder="1" applyAlignment="1">
      <alignment/>
      <protection/>
    </xf>
    <xf numFmtId="3" fontId="37" fillId="0" borderId="22" xfId="58" applyNumberFormat="1" applyFont="1" applyBorder="1">
      <alignment/>
      <protection/>
    </xf>
    <xf numFmtId="3" fontId="36" fillId="0" borderId="15" xfId="58" applyNumberFormat="1" applyFont="1" applyBorder="1">
      <alignment/>
      <protection/>
    </xf>
    <xf numFmtId="3" fontId="37" fillId="0" borderId="15" xfId="58" applyNumberFormat="1" applyFont="1" applyBorder="1">
      <alignment/>
      <protection/>
    </xf>
    <xf numFmtId="0" fontId="37" fillId="0" borderId="19" xfId="58" applyFont="1" applyBorder="1">
      <alignment/>
      <protection/>
    </xf>
    <xf numFmtId="0" fontId="34" fillId="0" borderId="15" xfId="58" applyFont="1" applyBorder="1" applyAlignment="1">
      <alignment vertical="center"/>
      <protection/>
    </xf>
    <xf numFmtId="3" fontId="1" fillId="0" borderId="34" xfId="59" applyNumberFormat="1" applyFont="1" applyBorder="1" applyAlignment="1">
      <alignment/>
      <protection/>
    </xf>
    <xf numFmtId="3" fontId="1" fillId="0" borderId="29" xfId="59" applyNumberFormat="1" applyFont="1" applyBorder="1" applyAlignment="1">
      <alignment/>
      <protection/>
    </xf>
    <xf numFmtId="3" fontId="1" fillId="0" borderId="26" xfId="59" applyNumberFormat="1" applyFont="1" applyBorder="1" applyAlignment="1">
      <alignment/>
      <protection/>
    </xf>
    <xf numFmtId="3" fontId="37" fillId="0" borderId="18" xfId="58" applyNumberFormat="1" applyFont="1" applyBorder="1">
      <alignment/>
      <protection/>
    </xf>
    <xf numFmtId="0" fontId="42" fillId="0" borderId="26" xfId="59" applyFont="1" applyBorder="1" applyAlignment="1">
      <alignment vertical="center"/>
      <protection/>
    </xf>
    <xf numFmtId="3" fontId="36" fillId="0" borderId="34" xfId="58" applyNumberFormat="1" applyFont="1" applyBorder="1">
      <alignment/>
      <protection/>
    </xf>
    <xf numFmtId="3" fontId="36" fillId="0" borderId="21" xfId="58" applyNumberFormat="1" applyFont="1" applyBorder="1">
      <alignment/>
      <protection/>
    </xf>
    <xf numFmtId="0" fontId="33" fillId="0" borderId="35" xfId="59" applyFont="1" applyBorder="1" applyAlignment="1">
      <alignment/>
      <protection/>
    </xf>
    <xf numFmtId="3" fontId="36" fillId="0" borderId="35" xfId="58" applyNumberFormat="1" applyFont="1" applyBorder="1">
      <alignment/>
      <protection/>
    </xf>
    <xf numFmtId="3" fontId="2" fillId="0" borderId="36" xfId="0" applyNumberFormat="1" applyFont="1" applyBorder="1" applyAlignment="1">
      <alignment horizontal="right"/>
    </xf>
    <xf numFmtId="3" fontId="8" fillId="0" borderId="36" xfId="0" applyNumberFormat="1" applyFont="1" applyBorder="1" applyAlignment="1">
      <alignment/>
    </xf>
    <xf numFmtId="3" fontId="4" fillId="0" borderId="22" xfId="0" applyNumberFormat="1" applyFont="1" applyFill="1" applyBorder="1" applyAlignment="1">
      <alignment/>
    </xf>
    <xf numFmtId="0" fontId="37" fillId="0" borderId="37" xfId="58" applyFont="1" applyBorder="1">
      <alignment/>
      <protection/>
    </xf>
    <xf numFmtId="0" fontId="37" fillId="0" borderId="26" xfId="58" applyFont="1" applyBorder="1">
      <alignment/>
      <protection/>
    </xf>
    <xf numFmtId="0" fontId="36" fillId="0" borderId="16" xfId="58" applyFont="1" applyBorder="1">
      <alignment/>
      <protection/>
    </xf>
    <xf numFmtId="0" fontId="0" fillId="0" borderId="16" xfId="0" applyBorder="1" applyAlignment="1">
      <alignment/>
    </xf>
    <xf numFmtId="0" fontId="0" fillId="0" borderId="23" xfId="0" applyBorder="1" applyAlignment="1">
      <alignment/>
    </xf>
    <xf numFmtId="0" fontId="37" fillId="0" borderId="35" xfId="59" applyFont="1" applyBorder="1" applyAlignment="1">
      <alignment/>
      <protection/>
    </xf>
    <xf numFmtId="3" fontId="37" fillId="0" borderId="35" xfId="58" applyNumberFormat="1" applyFont="1" applyBorder="1">
      <alignment/>
      <protection/>
    </xf>
    <xf numFmtId="0" fontId="34" fillId="0" borderId="26" xfId="59" applyFont="1" applyBorder="1" applyAlignment="1">
      <alignment vertical="center"/>
      <protection/>
    </xf>
    <xf numFmtId="3" fontId="37" fillId="0" borderId="10" xfId="58" applyNumberFormat="1" applyFont="1" applyBorder="1">
      <alignment/>
      <protection/>
    </xf>
    <xf numFmtId="3" fontId="36" fillId="0" borderId="25" xfId="58" applyNumberFormat="1" applyFont="1" applyBorder="1">
      <alignment/>
      <protection/>
    </xf>
    <xf numFmtId="3" fontId="37" fillId="0" borderId="23" xfId="0" applyNumberFormat="1" applyFont="1" applyBorder="1" applyAlignment="1">
      <alignment/>
    </xf>
    <xf numFmtId="0" fontId="8" fillId="0" borderId="14" xfId="59" applyFont="1" applyBorder="1" applyAlignment="1">
      <alignment/>
      <protection/>
    </xf>
    <xf numFmtId="9" fontId="1" fillId="0" borderId="12" xfId="59" applyNumberFormat="1" applyFont="1" applyBorder="1" applyAlignment="1">
      <alignment/>
      <protection/>
    </xf>
    <xf numFmtId="0" fontId="9" fillId="0" borderId="10" xfId="59" applyFont="1" applyBorder="1" applyAlignment="1">
      <alignment/>
      <protection/>
    </xf>
    <xf numFmtId="0" fontId="8" fillId="0" borderId="0" xfId="0" applyFont="1" applyBorder="1" applyAlignment="1">
      <alignment/>
    </xf>
    <xf numFmtId="3" fontId="39" fillId="0" borderId="38" xfId="58" applyNumberFormat="1" applyFont="1" applyBorder="1" applyAlignment="1">
      <alignment vertical="center"/>
      <protection/>
    </xf>
    <xf numFmtId="0" fontId="2" fillId="0" borderId="16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9" fontId="2" fillId="0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/>
    </xf>
    <xf numFmtId="3" fontId="0" fillId="0" borderId="0" xfId="59" applyNumberFormat="1" applyFont="1" applyAlignment="1">
      <alignment/>
      <protection/>
    </xf>
    <xf numFmtId="3" fontId="2" fillId="0" borderId="11" xfId="0" applyNumberFormat="1" applyFont="1" applyFill="1" applyBorder="1" applyAlignment="1">
      <alignment horizontal="right"/>
    </xf>
    <xf numFmtId="3" fontId="2" fillId="0" borderId="11" xfId="0" applyNumberFormat="1" applyFont="1" applyFill="1" applyBorder="1" applyAlignment="1">
      <alignment/>
    </xf>
    <xf numFmtId="0" fontId="2" fillId="0" borderId="0" xfId="59" applyFont="1" applyFill="1" applyAlignment="1">
      <alignment/>
      <protection/>
    </xf>
    <xf numFmtId="0" fontId="1" fillId="0" borderId="0" xfId="59" applyFont="1" applyFill="1" applyAlignment="1">
      <alignment/>
      <protection/>
    </xf>
    <xf numFmtId="3" fontId="1" fillId="0" borderId="12" xfId="0" applyNumberFormat="1" applyFont="1" applyFill="1" applyBorder="1" applyAlignment="1">
      <alignment/>
    </xf>
    <xf numFmtId="3" fontId="1" fillId="0" borderId="11" xfId="0" applyNumberFormat="1" applyFont="1" applyFill="1" applyBorder="1" applyAlignment="1">
      <alignment/>
    </xf>
    <xf numFmtId="3" fontId="1" fillId="0" borderId="11" xfId="0" applyNumberFormat="1" applyFont="1" applyFill="1" applyBorder="1" applyAlignment="1">
      <alignment/>
    </xf>
    <xf numFmtId="3" fontId="2" fillId="0" borderId="12" xfId="0" applyNumberFormat="1" applyFont="1" applyFill="1" applyBorder="1" applyAlignment="1">
      <alignment/>
    </xf>
    <xf numFmtId="3" fontId="1" fillId="0" borderId="13" xfId="0" applyNumberFormat="1" applyFont="1" applyFill="1" applyBorder="1" applyAlignment="1">
      <alignment/>
    </xf>
    <xf numFmtId="3" fontId="1" fillId="0" borderId="12" xfId="0" applyNumberFormat="1" applyFont="1" applyFill="1" applyBorder="1" applyAlignment="1">
      <alignment/>
    </xf>
    <xf numFmtId="0" fontId="2" fillId="0" borderId="20" xfId="61" applyFont="1" applyFill="1" applyBorder="1" applyAlignment="1">
      <alignment horizontal="center"/>
      <protection/>
    </xf>
    <xf numFmtId="0" fontId="2" fillId="0" borderId="20" xfId="61" applyFont="1" applyFill="1" applyBorder="1">
      <alignment/>
      <protection/>
    </xf>
    <xf numFmtId="0" fontId="1" fillId="0" borderId="20" xfId="61" applyFont="1" applyFill="1" applyBorder="1" applyAlignment="1">
      <alignment horizontal="right"/>
      <protection/>
    </xf>
    <xf numFmtId="0" fontId="1" fillId="0" borderId="14" xfId="61" applyFont="1" applyFill="1" applyBorder="1" applyAlignment="1">
      <alignment horizontal="center"/>
      <protection/>
    </xf>
    <xf numFmtId="0" fontId="1" fillId="0" borderId="39" xfId="61" applyFont="1" applyFill="1" applyBorder="1" applyAlignment="1">
      <alignment horizontal="center"/>
      <protection/>
    </xf>
    <xf numFmtId="0" fontId="11" fillId="0" borderId="16" xfId="61" applyFont="1" applyFill="1" applyBorder="1">
      <alignment/>
      <protection/>
    </xf>
    <xf numFmtId="0" fontId="1" fillId="0" borderId="10" xfId="61" applyFont="1" applyFill="1" applyBorder="1" applyAlignment="1">
      <alignment horizontal="center"/>
      <protection/>
    </xf>
    <xf numFmtId="9" fontId="0" fillId="0" borderId="10" xfId="61" applyNumberFormat="1" applyFill="1" applyBorder="1">
      <alignment/>
      <protection/>
    </xf>
    <xf numFmtId="0" fontId="2" fillId="0" borderId="16" xfId="61" applyFont="1" applyFill="1" applyBorder="1">
      <alignment/>
      <protection/>
    </xf>
    <xf numFmtId="0" fontId="2" fillId="0" borderId="14" xfId="61" applyFont="1" applyFill="1" applyBorder="1">
      <alignment/>
      <protection/>
    </xf>
    <xf numFmtId="0" fontId="1" fillId="0" borderId="15" xfId="61" applyFont="1" applyFill="1" applyBorder="1">
      <alignment/>
      <protection/>
    </xf>
    <xf numFmtId="3" fontId="2" fillId="0" borderId="10" xfId="61" applyNumberFormat="1" applyFont="1" applyFill="1" applyBorder="1" applyAlignment="1">
      <alignment horizontal="center"/>
      <protection/>
    </xf>
    <xf numFmtId="3" fontId="2" fillId="0" borderId="10" xfId="61" applyNumberFormat="1" applyFont="1" applyFill="1" applyBorder="1" applyAlignment="1">
      <alignment horizontal="right"/>
      <protection/>
    </xf>
    <xf numFmtId="9" fontId="2" fillId="0" borderId="10" xfId="61" applyNumberFormat="1" applyFont="1" applyFill="1" applyBorder="1">
      <alignment/>
      <protection/>
    </xf>
    <xf numFmtId="0" fontId="4" fillId="0" borderId="16" xfId="61" applyFont="1" applyFill="1" applyBorder="1">
      <alignment/>
      <protection/>
    </xf>
    <xf numFmtId="3" fontId="4" fillId="0" borderId="10" xfId="61" applyNumberFormat="1" applyFont="1" applyFill="1" applyBorder="1" applyAlignment="1">
      <alignment horizontal="right"/>
      <protection/>
    </xf>
    <xf numFmtId="0" fontId="2" fillId="0" borderId="16" xfId="61" applyFont="1" applyFill="1" applyBorder="1">
      <alignment/>
      <protection/>
    </xf>
    <xf numFmtId="0" fontId="2" fillId="0" borderId="10" xfId="61" applyFont="1" applyFill="1" applyBorder="1">
      <alignment/>
      <protection/>
    </xf>
    <xf numFmtId="0" fontId="2" fillId="0" borderId="14" xfId="61" applyFont="1" applyFill="1" applyBorder="1">
      <alignment/>
      <protection/>
    </xf>
    <xf numFmtId="3" fontId="2" fillId="0" borderId="14" xfId="61" applyNumberFormat="1" applyFont="1" applyFill="1" applyBorder="1" applyAlignment="1">
      <alignment horizontal="right"/>
      <protection/>
    </xf>
    <xf numFmtId="0" fontId="1" fillId="0" borderId="15" xfId="61" applyFont="1" applyFill="1" applyBorder="1">
      <alignment/>
      <protection/>
    </xf>
    <xf numFmtId="3" fontId="1" fillId="0" borderId="15" xfId="61" applyNumberFormat="1" applyFont="1" applyFill="1" applyBorder="1" applyAlignment="1">
      <alignment horizontal="right"/>
      <protection/>
    </xf>
    <xf numFmtId="3" fontId="1" fillId="0" borderId="10" xfId="61" applyNumberFormat="1" applyFont="1" applyFill="1" applyBorder="1" applyAlignment="1">
      <alignment horizontal="center"/>
      <protection/>
    </xf>
    <xf numFmtId="0" fontId="3" fillId="0" borderId="39" xfId="61" applyFont="1" applyFill="1" applyBorder="1" applyAlignment="1">
      <alignment vertical="center"/>
      <protection/>
    </xf>
    <xf numFmtId="3" fontId="3" fillId="0" borderId="15" xfId="61" applyNumberFormat="1" applyFont="1" applyFill="1" applyBorder="1" applyAlignment="1">
      <alignment horizontal="right" vertical="center"/>
      <protection/>
    </xf>
    <xf numFmtId="0" fontId="1" fillId="0" borderId="40" xfId="61" applyFont="1" applyFill="1" applyBorder="1" applyAlignment="1">
      <alignment vertical="center"/>
      <protection/>
    </xf>
    <xf numFmtId="3" fontId="2" fillId="0" borderId="15" xfId="61" applyNumberFormat="1" applyFont="1" applyFill="1" applyBorder="1" applyAlignment="1">
      <alignment horizontal="right" vertical="center"/>
      <protection/>
    </xf>
    <xf numFmtId="0" fontId="2" fillId="0" borderId="32" xfId="59" applyFont="1" applyFill="1" applyBorder="1" applyAlignment="1">
      <alignment/>
      <protection/>
    </xf>
    <xf numFmtId="3" fontId="2" fillId="0" borderId="10" xfId="61" applyNumberFormat="1" applyFont="1" applyFill="1" applyBorder="1" applyAlignment="1">
      <alignment horizontal="right" vertical="center"/>
      <protection/>
    </xf>
    <xf numFmtId="0" fontId="2" fillId="0" borderId="10" xfId="59" applyFont="1" applyFill="1" applyBorder="1" applyAlignment="1">
      <alignment/>
      <protection/>
    </xf>
    <xf numFmtId="0" fontId="2" fillId="0" borderId="14" xfId="59" applyFont="1" applyFill="1" applyBorder="1" applyAlignment="1">
      <alignment/>
      <protection/>
    </xf>
    <xf numFmtId="0" fontId="3" fillId="0" borderId="39" xfId="57" applyFont="1" applyFill="1" applyBorder="1" applyAlignment="1">
      <alignment vertical="center"/>
      <protection/>
    </xf>
    <xf numFmtId="3" fontId="3" fillId="0" borderId="14" xfId="61" applyNumberFormat="1" applyFont="1" applyFill="1" applyBorder="1" applyAlignment="1">
      <alignment horizontal="right" vertical="center"/>
      <protection/>
    </xf>
    <xf numFmtId="3" fontId="4" fillId="0" borderId="10" xfId="61" applyNumberFormat="1" applyFont="1" applyFill="1" applyBorder="1" applyAlignment="1">
      <alignment horizontal="center"/>
      <protection/>
    </xf>
    <xf numFmtId="0" fontId="11" fillId="0" borderId="40" xfId="57" applyFont="1" applyFill="1" applyBorder="1">
      <alignment/>
      <protection/>
    </xf>
    <xf numFmtId="3" fontId="11" fillId="0" borderId="15" xfId="61" applyNumberFormat="1" applyFont="1" applyFill="1" applyBorder="1" applyAlignment="1">
      <alignment horizontal="right"/>
      <protection/>
    </xf>
    <xf numFmtId="0" fontId="2" fillId="0" borderId="16" xfId="57" applyFont="1" applyFill="1" applyBorder="1" applyAlignment="1">
      <alignment horizontal="left"/>
      <protection/>
    </xf>
    <xf numFmtId="0" fontId="2" fillId="0" borderId="10" xfId="57" applyFont="1" applyFill="1" applyBorder="1" applyAlignment="1">
      <alignment horizontal="left"/>
      <protection/>
    </xf>
    <xf numFmtId="0" fontId="2" fillId="0" borderId="14" xfId="57" applyFont="1" applyFill="1" applyBorder="1" applyAlignment="1">
      <alignment horizontal="left"/>
      <protection/>
    </xf>
    <xf numFmtId="0" fontId="1" fillId="0" borderId="14" xfId="57" applyFont="1" applyFill="1" applyBorder="1" applyAlignment="1">
      <alignment horizontal="left"/>
      <protection/>
    </xf>
    <xf numFmtId="0" fontId="1" fillId="0" borderId="40" xfId="57" applyFont="1" applyFill="1" applyBorder="1" applyAlignment="1">
      <alignment horizontal="left"/>
      <protection/>
    </xf>
    <xf numFmtId="0" fontId="11" fillId="0" borderId="40" xfId="57" applyFont="1" applyFill="1" applyBorder="1" applyAlignment="1">
      <alignment horizontal="left"/>
      <protection/>
    </xf>
    <xf numFmtId="0" fontId="11" fillId="0" borderId="32" xfId="61" applyFont="1" applyFill="1" applyBorder="1">
      <alignment/>
      <protection/>
    </xf>
    <xf numFmtId="0" fontId="11" fillId="0" borderId="16" xfId="61" applyFont="1" applyFill="1" applyBorder="1" applyProtection="1">
      <alignment/>
      <protection locked="0"/>
    </xf>
    <xf numFmtId="3" fontId="11" fillId="0" borderId="32" xfId="61" applyNumberFormat="1" applyFont="1" applyFill="1" applyBorder="1" applyAlignment="1" applyProtection="1">
      <alignment horizontal="left"/>
      <protection locked="0"/>
    </xf>
    <xf numFmtId="3" fontId="2" fillId="0" borderId="10" xfId="61" applyNumberFormat="1" applyFont="1" applyFill="1" applyBorder="1" applyAlignment="1" applyProtection="1">
      <alignment horizontal="right"/>
      <protection locked="0"/>
    </xf>
    <xf numFmtId="0" fontId="11" fillId="0" borderId="40" xfId="57" applyFont="1" applyFill="1" applyBorder="1" applyAlignment="1">
      <alignment vertical="center"/>
      <protection/>
    </xf>
    <xf numFmtId="3" fontId="11" fillId="0" borderId="15" xfId="61" applyNumberFormat="1" applyFont="1" applyFill="1" applyBorder="1" applyAlignment="1">
      <alignment horizontal="right" vertical="center"/>
      <protection/>
    </xf>
    <xf numFmtId="0" fontId="14" fillId="0" borderId="32" xfId="61" applyFont="1" applyFill="1" applyBorder="1" applyProtection="1">
      <alignment/>
      <protection locked="0"/>
    </xf>
    <xf numFmtId="3" fontId="37" fillId="0" borderId="10" xfId="61" applyNumberFormat="1" applyFont="1" applyFill="1" applyBorder="1" applyAlignment="1">
      <alignment horizontal="right"/>
      <protection/>
    </xf>
    <xf numFmtId="3" fontId="1" fillId="0" borderId="14" xfId="61" applyNumberFormat="1" applyFont="1" applyFill="1" applyBorder="1" applyAlignment="1">
      <alignment horizontal="right"/>
      <protection/>
    </xf>
    <xf numFmtId="3" fontId="2" fillId="0" borderId="14" xfId="61" applyNumberFormat="1" applyFont="1" applyFill="1" applyBorder="1" applyAlignment="1">
      <alignment/>
      <protection/>
    </xf>
    <xf numFmtId="3" fontId="1" fillId="0" borderId="14" xfId="61" applyNumberFormat="1" applyFont="1" applyFill="1" applyBorder="1" applyAlignment="1">
      <alignment/>
      <protection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1" fillId="0" borderId="17" xfId="0" applyFont="1" applyFill="1" applyBorder="1" applyAlignment="1">
      <alignment horizontal="center"/>
    </xf>
    <xf numFmtId="0" fontId="1" fillId="0" borderId="17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16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 vertical="top"/>
    </xf>
    <xf numFmtId="0" fontId="1" fillId="0" borderId="39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 vertical="top"/>
    </xf>
    <xf numFmtId="0" fontId="1" fillId="0" borderId="18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center"/>
    </xf>
    <xf numFmtId="0" fontId="1" fillId="0" borderId="24" xfId="0" applyFont="1" applyFill="1" applyBorder="1" applyAlignment="1">
      <alignment/>
    </xf>
    <xf numFmtId="3" fontId="1" fillId="0" borderId="11" xfId="0" applyNumberFormat="1" applyFont="1" applyFill="1" applyBorder="1" applyAlignment="1">
      <alignment horizontal="right"/>
    </xf>
    <xf numFmtId="9" fontId="1" fillId="0" borderId="12" xfId="0" applyNumberFormat="1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3" fontId="2" fillId="0" borderId="12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/>
    </xf>
    <xf numFmtId="3" fontId="2" fillId="0" borderId="10" xfId="0" applyNumberFormat="1" applyFont="1" applyFill="1" applyBorder="1" applyAlignment="1">
      <alignment horizontal="right"/>
    </xf>
    <xf numFmtId="0" fontId="1" fillId="0" borderId="40" xfId="0" applyFont="1" applyFill="1" applyBorder="1" applyAlignment="1">
      <alignment/>
    </xf>
    <xf numFmtId="3" fontId="1" fillId="0" borderId="15" xfId="0" applyNumberFormat="1" applyFont="1" applyFill="1" applyBorder="1" applyAlignment="1">
      <alignment horizontal="right"/>
    </xf>
    <xf numFmtId="0" fontId="1" fillId="0" borderId="41" xfId="0" applyFont="1" applyFill="1" applyBorder="1" applyAlignment="1">
      <alignment horizontal="center"/>
    </xf>
    <xf numFmtId="3" fontId="1" fillId="0" borderId="18" xfId="0" applyNumberFormat="1" applyFont="1" applyFill="1" applyBorder="1" applyAlignment="1">
      <alignment horizontal="right"/>
    </xf>
    <xf numFmtId="0" fontId="1" fillId="0" borderId="19" xfId="0" applyFont="1" applyFill="1" applyBorder="1" applyAlignment="1">
      <alignment horizontal="left"/>
    </xf>
    <xf numFmtId="0" fontId="1" fillId="0" borderId="18" xfId="0" applyFont="1" applyFill="1" applyBorder="1" applyAlignment="1">
      <alignment/>
    </xf>
    <xf numFmtId="0" fontId="1" fillId="0" borderId="14" xfId="0" applyFont="1" applyFill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0" fontId="1" fillId="0" borderId="33" xfId="0" applyFont="1" applyFill="1" applyBorder="1" applyAlignment="1">
      <alignment/>
    </xf>
    <xf numFmtId="3" fontId="1" fillId="0" borderId="12" xfId="0" applyNumberFormat="1" applyFont="1" applyFill="1" applyBorder="1" applyAlignment="1">
      <alignment horizontal="right"/>
    </xf>
    <xf numFmtId="3" fontId="1" fillId="0" borderId="13" xfId="0" applyNumberFormat="1" applyFont="1" applyFill="1" applyBorder="1" applyAlignment="1">
      <alignment horizontal="right"/>
    </xf>
    <xf numFmtId="3" fontId="2" fillId="0" borderId="12" xfId="0" applyNumberFormat="1" applyFont="1" applyFill="1" applyBorder="1" applyAlignment="1">
      <alignment horizontal="right"/>
    </xf>
    <xf numFmtId="3" fontId="2" fillId="0" borderId="22" xfId="0" applyNumberFormat="1" applyFont="1" applyFill="1" applyBorder="1" applyAlignment="1">
      <alignment horizontal="right"/>
    </xf>
    <xf numFmtId="0" fontId="1" fillId="0" borderId="19" xfId="0" applyFont="1" applyFill="1" applyBorder="1" applyAlignment="1">
      <alignment/>
    </xf>
    <xf numFmtId="3" fontId="5" fillId="0" borderId="11" xfId="0" applyNumberFormat="1" applyFont="1" applyFill="1" applyBorder="1" applyAlignment="1">
      <alignment/>
    </xf>
    <xf numFmtId="3" fontId="1" fillId="0" borderId="11" xfId="0" applyNumberFormat="1" applyFont="1" applyFill="1" applyBorder="1" applyAlignment="1">
      <alignment horizontal="right"/>
    </xf>
    <xf numFmtId="3" fontId="5" fillId="0" borderId="12" xfId="0" applyNumberFormat="1" applyFont="1" applyFill="1" applyBorder="1" applyAlignment="1">
      <alignment/>
    </xf>
    <xf numFmtId="0" fontId="1" fillId="0" borderId="15" xfId="0" applyFont="1" applyFill="1" applyBorder="1" applyAlignment="1">
      <alignment horizontal="center"/>
    </xf>
    <xf numFmtId="0" fontId="1" fillId="0" borderId="15" xfId="0" applyFont="1" applyFill="1" applyBorder="1" applyAlignment="1">
      <alignment/>
    </xf>
    <xf numFmtId="3" fontId="2" fillId="0" borderId="0" xfId="0" applyNumberFormat="1" applyFont="1" applyFill="1" applyAlignment="1">
      <alignment/>
    </xf>
    <xf numFmtId="0" fontId="10" fillId="0" borderId="0" xfId="63" applyFill="1">
      <alignment/>
      <protection/>
    </xf>
    <xf numFmtId="0" fontId="13" fillId="0" borderId="0" xfId="63" applyFont="1" applyFill="1" applyAlignment="1">
      <alignment horizontal="center"/>
      <protection/>
    </xf>
    <xf numFmtId="0" fontId="13" fillId="0" borderId="20" xfId="63" applyFont="1" applyFill="1" applyBorder="1" applyAlignment="1">
      <alignment horizontal="right"/>
      <protection/>
    </xf>
    <xf numFmtId="0" fontId="10" fillId="0" borderId="13" xfId="63" applyFill="1" applyBorder="1">
      <alignment/>
      <protection/>
    </xf>
    <xf numFmtId="0" fontId="1" fillId="0" borderId="17" xfId="63" applyFont="1" applyFill="1" applyBorder="1" applyAlignment="1">
      <alignment horizontal="center"/>
      <protection/>
    </xf>
    <xf numFmtId="0" fontId="10" fillId="0" borderId="10" xfId="63" applyFill="1" applyBorder="1">
      <alignment/>
      <protection/>
    </xf>
    <xf numFmtId="0" fontId="1" fillId="0" borderId="16" xfId="63" applyFont="1" applyFill="1" applyBorder="1" applyAlignment="1">
      <alignment horizontal="center"/>
      <protection/>
    </xf>
    <xf numFmtId="0" fontId="10" fillId="0" borderId="14" xfId="63" applyFill="1" applyBorder="1">
      <alignment/>
      <protection/>
    </xf>
    <xf numFmtId="0" fontId="1" fillId="0" borderId="39" xfId="63" applyFont="1" applyFill="1" applyBorder="1" applyAlignment="1">
      <alignment horizontal="center"/>
      <protection/>
    </xf>
    <xf numFmtId="0" fontId="9" fillId="0" borderId="14" xfId="63" applyFont="1" applyFill="1" applyBorder="1" applyAlignment="1">
      <alignment horizontal="center"/>
      <protection/>
    </xf>
    <xf numFmtId="0" fontId="1" fillId="0" borderId="14" xfId="63" applyFont="1" applyFill="1" applyBorder="1" applyAlignment="1">
      <alignment horizontal="center"/>
      <protection/>
    </xf>
    <xf numFmtId="0" fontId="13" fillId="0" borderId="10" xfId="63" applyFont="1" applyFill="1" applyBorder="1">
      <alignment/>
      <protection/>
    </xf>
    <xf numFmtId="0" fontId="3" fillId="0" borderId="16" xfId="63" applyFont="1" applyFill="1" applyBorder="1" applyAlignment="1">
      <alignment horizontal="left"/>
      <protection/>
    </xf>
    <xf numFmtId="0" fontId="1" fillId="0" borderId="10" xfId="63" applyFont="1" applyFill="1" applyBorder="1" applyAlignment="1">
      <alignment horizontal="center"/>
      <protection/>
    </xf>
    <xf numFmtId="0" fontId="10" fillId="0" borderId="32" xfId="63" applyFill="1" applyBorder="1">
      <alignment/>
      <protection/>
    </xf>
    <xf numFmtId="3" fontId="2" fillId="0" borderId="14" xfId="63" applyNumberFormat="1" applyFont="1" applyFill="1" applyBorder="1" applyAlignment="1">
      <alignment horizontal="right"/>
      <protection/>
    </xf>
    <xf numFmtId="0" fontId="13" fillId="0" borderId="15" xfId="63" applyFont="1" applyFill="1" applyBorder="1">
      <alignment/>
      <protection/>
    </xf>
    <xf numFmtId="3" fontId="1" fillId="0" borderId="10" xfId="63" applyNumberFormat="1" applyFont="1" applyFill="1" applyBorder="1" applyAlignment="1">
      <alignment horizontal="right"/>
      <protection/>
    </xf>
    <xf numFmtId="0" fontId="13" fillId="0" borderId="14" xfId="63" applyFont="1" applyFill="1" applyBorder="1">
      <alignment/>
      <protection/>
    </xf>
    <xf numFmtId="3" fontId="1" fillId="0" borderId="14" xfId="63" applyNumberFormat="1" applyFont="1" applyFill="1" applyBorder="1" applyAlignment="1">
      <alignment horizontal="right"/>
      <protection/>
    </xf>
    <xf numFmtId="0" fontId="0" fillId="0" borderId="0" xfId="0" applyFill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164" fontId="1" fillId="0" borderId="20" xfId="0" applyNumberFormat="1" applyFont="1" applyFill="1" applyBorder="1" applyAlignment="1">
      <alignment horizontal="right"/>
    </xf>
    <xf numFmtId="0" fontId="1" fillId="0" borderId="20" xfId="0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3" fontId="1" fillId="0" borderId="10" xfId="0" applyNumberFormat="1" applyFont="1" applyFill="1" applyBorder="1" applyAlignment="1">
      <alignment horizontal="center"/>
    </xf>
    <xf numFmtId="3" fontId="1" fillId="0" borderId="18" xfId="0" applyNumberFormat="1" applyFont="1" applyFill="1" applyBorder="1" applyAlignment="1">
      <alignment horizontal="center"/>
    </xf>
    <xf numFmtId="0" fontId="1" fillId="0" borderId="24" xfId="0" applyFont="1" applyFill="1" applyBorder="1" applyAlignment="1">
      <alignment horizontal="left" vertical="center"/>
    </xf>
    <xf numFmtId="3" fontId="1" fillId="0" borderId="12" xfId="0" applyNumberFormat="1" applyFont="1" applyFill="1" applyBorder="1" applyAlignment="1">
      <alignment horizontal="right" vertical="center"/>
    </xf>
    <xf numFmtId="9" fontId="1" fillId="0" borderId="11" xfId="0" applyNumberFormat="1" applyFont="1" applyFill="1" applyBorder="1" applyAlignment="1">
      <alignment horizontal="right" vertical="center"/>
    </xf>
    <xf numFmtId="3" fontId="1" fillId="0" borderId="12" xfId="0" applyNumberFormat="1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left" vertical="top"/>
    </xf>
    <xf numFmtId="3" fontId="9" fillId="0" borderId="11" xfId="0" applyNumberFormat="1" applyFont="1" applyFill="1" applyBorder="1" applyAlignment="1">
      <alignment horizontal="right"/>
    </xf>
    <xf numFmtId="3" fontId="41" fillId="0" borderId="42" xfId="0" applyNumberFormat="1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8" fillId="0" borderId="11" xfId="0" applyFont="1" applyFill="1" applyBorder="1" applyAlignment="1">
      <alignment/>
    </xf>
    <xf numFmtId="3" fontId="41" fillId="0" borderId="43" xfId="0" applyNumberFormat="1" applyFont="1" applyFill="1" applyBorder="1" applyAlignment="1">
      <alignment horizontal="center"/>
    </xf>
    <xf numFmtId="3" fontId="8" fillId="0" borderId="12" xfId="0" applyNumberFormat="1" applyFont="1" applyFill="1" applyBorder="1" applyAlignment="1">
      <alignment/>
    </xf>
    <xf numFmtId="0" fontId="8" fillId="0" borderId="19" xfId="0" applyFont="1" applyFill="1" applyBorder="1" applyAlignment="1">
      <alignment/>
    </xf>
    <xf numFmtId="3" fontId="8" fillId="0" borderId="11" xfId="0" applyNumberFormat="1" applyFont="1" applyFill="1" applyBorder="1" applyAlignment="1">
      <alignment/>
    </xf>
    <xf numFmtId="0" fontId="8" fillId="0" borderId="12" xfId="0" applyFont="1" applyFill="1" applyBorder="1" applyAlignment="1">
      <alignment/>
    </xf>
    <xf numFmtId="3" fontId="9" fillId="0" borderId="22" xfId="0" applyNumberFormat="1" applyFont="1" applyFill="1" applyBorder="1" applyAlignment="1">
      <alignment horizontal="right"/>
    </xf>
    <xf numFmtId="3" fontId="41" fillId="0" borderId="44" xfId="0" applyNumberFormat="1" applyFont="1" applyFill="1" applyBorder="1" applyAlignment="1">
      <alignment horizontal="center"/>
    </xf>
    <xf numFmtId="0" fontId="44" fillId="0" borderId="39" xfId="0" applyFont="1" applyFill="1" applyBorder="1" applyAlignment="1">
      <alignment horizontal="center"/>
    </xf>
    <xf numFmtId="0" fontId="9" fillId="0" borderId="40" xfId="0" applyFont="1" applyFill="1" applyBorder="1" applyAlignment="1">
      <alignment/>
    </xf>
    <xf numFmtId="3" fontId="41" fillId="0" borderId="28" xfId="0" applyNumberFormat="1" applyFont="1" applyFill="1" applyBorder="1" applyAlignment="1">
      <alignment horizontal="center"/>
    </xf>
    <xf numFmtId="0" fontId="9" fillId="0" borderId="19" xfId="0" applyFont="1" applyFill="1" applyBorder="1" applyAlignment="1">
      <alignment/>
    </xf>
    <xf numFmtId="0" fontId="9" fillId="0" borderId="24" xfId="0" applyFont="1" applyFill="1" applyBorder="1" applyAlignment="1">
      <alignment horizontal="left" vertical="top"/>
    </xf>
    <xf numFmtId="3" fontId="38" fillId="0" borderId="11" xfId="0" applyNumberFormat="1" applyFont="1" applyFill="1" applyBorder="1" applyAlignment="1">
      <alignment horizontal="center"/>
    </xf>
    <xf numFmtId="3" fontId="8" fillId="0" borderId="11" xfId="0" applyNumberFormat="1" applyFont="1" applyFill="1" applyBorder="1" applyAlignment="1">
      <alignment horizontal="right"/>
    </xf>
    <xf numFmtId="0" fontId="8" fillId="0" borderId="10" xfId="0" applyFont="1" applyFill="1" applyBorder="1" applyAlignment="1">
      <alignment horizontal="center"/>
    </xf>
    <xf numFmtId="3" fontId="41" fillId="0" borderId="14" xfId="0" applyNumberFormat="1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3" fontId="41" fillId="0" borderId="15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3" fontId="1" fillId="0" borderId="11" xfId="0" applyNumberFormat="1" applyFont="1" applyFill="1" applyBorder="1" applyAlignment="1">
      <alignment horizontal="center"/>
    </xf>
    <xf numFmtId="3" fontId="2" fillId="0" borderId="11" xfId="0" applyNumberFormat="1" applyFont="1" applyFill="1" applyBorder="1" applyAlignment="1">
      <alignment horizontal="center"/>
    </xf>
    <xf numFmtId="3" fontId="2" fillId="0" borderId="12" xfId="0" applyNumberFormat="1" applyFont="1" applyFill="1" applyBorder="1" applyAlignment="1">
      <alignment horizontal="center"/>
    </xf>
    <xf numFmtId="3" fontId="1" fillId="0" borderId="22" xfId="0" applyNumberFormat="1" applyFont="1" applyFill="1" applyBorder="1" applyAlignment="1">
      <alignment horizontal="center"/>
    </xf>
    <xf numFmtId="0" fontId="9" fillId="0" borderId="39" xfId="0" applyFont="1" applyFill="1" applyBorder="1" applyAlignment="1">
      <alignment horizontal="center"/>
    </xf>
    <xf numFmtId="3" fontId="1" fillId="0" borderId="15" xfId="0" applyNumberFormat="1" applyFont="1" applyFill="1" applyBorder="1" applyAlignment="1">
      <alignment horizontal="center"/>
    </xf>
    <xf numFmtId="0" fontId="9" fillId="0" borderId="11" xfId="0" applyFont="1" applyFill="1" applyBorder="1" applyAlignment="1">
      <alignment/>
    </xf>
    <xf numFmtId="3" fontId="2" fillId="0" borderId="13" xfId="0" applyNumberFormat="1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9" fillId="0" borderId="18" xfId="0" applyFont="1" applyFill="1" applyBorder="1" applyAlignment="1">
      <alignment/>
    </xf>
    <xf numFmtId="0" fontId="9" fillId="0" borderId="32" xfId="0" applyFont="1" applyFill="1" applyBorder="1" applyAlignment="1">
      <alignment horizontal="center"/>
    </xf>
    <xf numFmtId="0" fontId="9" fillId="0" borderId="33" xfId="0" applyFont="1" applyFill="1" applyBorder="1" applyAlignment="1">
      <alignment horizontal="left" vertical="top"/>
    </xf>
    <xf numFmtId="0" fontId="1" fillId="0" borderId="19" xfId="0" applyFont="1" applyFill="1" applyBorder="1" applyAlignment="1">
      <alignment horizontal="left" vertical="top"/>
    </xf>
    <xf numFmtId="0" fontId="1" fillId="0" borderId="12" xfId="0" applyFont="1" applyFill="1" applyBorder="1" applyAlignment="1">
      <alignment/>
    </xf>
    <xf numFmtId="0" fontId="1" fillId="0" borderId="15" xfId="0" applyFont="1" applyFill="1" applyBorder="1" applyAlignment="1">
      <alignment horizontal="center"/>
    </xf>
    <xf numFmtId="0" fontId="1" fillId="0" borderId="18" xfId="0" applyFont="1" applyFill="1" applyBorder="1" applyAlignment="1">
      <alignment/>
    </xf>
    <xf numFmtId="3" fontId="2" fillId="0" borderId="12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41" xfId="0" applyFont="1" applyFill="1" applyBorder="1" applyAlignment="1">
      <alignment/>
    </xf>
    <xf numFmtId="3" fontId="1" fillId="0" borderId="14" xfId="0" applyNumberFormat="1" applyFont="1" applyFill="1" applyBorder="1" applyAlignment="1">
      <alignment horizontal="center"/>
    </xf>
    <xf numFmtId="3" fontId="2" fillId="0" borderId="11" xfId="0" applyNumberFormat="1" applyFont="1" applyFill="1" applyBorder="1" applyAlignment="1">
      <alignment horizontal="center"/>
    </xf>
    <xf numFmtId="3" fontId="43" fillId="0" borderId="11" xfId="0" applyNumberFormat="1" applyFont="1" applyFill="1" applyBorder="1" applyAlignment="1">
      <alignment horizontal="center"/>
    </xf>
    <xf numFmtId="3" fontId="8" fillId="0" borderId="11" xfId="0" applyNumberFormat="1" applyFont="1" applyFill="1" applyBorder="1" applyAlignment="1">
      <alignment horizontal="center"/>
    </xf>
    <xf numFmtId="3" fontId="44" fillId="0" borderId="14" xfId="0" applyNumberFormat="1" applyFont="1" applyFill="1" applyBorder="1" applyAlignment="1">
      <alignment horizontal="center"/>
    </xf>
    <xf numFmtId="3" fontId="44" fillId="0" borderId="15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/>
    </xf>
    <xf numFmtId="0" fontId="1" fillId="0" borderId="24" xfId="0" applyFont="1" applyFill="1" applyBorder="1" applyAlignment="1">
      <alignment horizontal="left"/>
    </xf>
    <xf numFmtId="3" fontId="2" fillId="0" borderId="19" xfId="0" applyNumberFormat="1" applyFont="1" applyFill="1" applyBorder="1" applyAlignment="1">
      <alignment/>
    </xf>
    <xf numFmtId="0" fontId="2" fillId="0" borderId="24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164" fontId="1" fillId="0" borderId="15" xfId="0" applyNumberFormat="1" applyFont="1" applyFill="1" applyBorder="1" applyAlignment="1">
      <alignment horizontal="center"/>
    </xf>
    <xf numFmtId="3" fontId="44" fillId="0" borderId="18" xfId="0" applyNumberFormat="1" applyFont="1" applyFill="1" applyBorder="1" applyAlignment="1">
      <alignment horizontal="center"/>
    </xf>
    <xf numFmtId="3" fontId="44" fillId="0" borderId="12" xfId="0" applyNumberFormat="1" applyFont="1" applyFill="1" applyBorder="1" applyAlignment="1">
      <alignment horizontal="center"/>
    </xf>
    <xf numFmtId="3" fontId="8" fillId="0" borderId="12" xfId="0" applyNumberFormat="1" applyFont="1" applyFill="1" applyBorder="1" applyAlignment="1">
      <alignment horizontal="center"/>
    </xf>
    <xf numFmtId="3" fontId="8" fillId="0" borderId="19" xfId="0" applyNumberFormat="1" applyFont="1" applyFill="1" applyBorder="1" applyAlignment="1">
      <alignment/>
    </xf>
    <xf numFmtId="3" fontId="44" fillId="0" borderId="22" xfId="0" applyNumberFormat="1" applyFont="1" applyFill="1" applyBorder="1" applyAlignment="1">
      <alignment horizontal="center"/>
    </xf>
    <xf numFmtId="3" fontId="44" fillId="0" borderId="11" xfId="0" applyNumberFormat="1" applyFont="1" applyFill="1" applyBorder="1" applyAlignment="1">
      <alignment horizontal="center"/>
    </xf>
    <xf numFmtId="3" fontId="2" fillId="0" borderId="15" xfId="0" applyNumberFormat="1" applyFont="1" applyFill="1" applyBorder="1" applyAlignment="1">
      <alignment horizontal="center"/>
    </xf>
    <xf numFmtId="3" fontId="1" fillId="0" borderId="44" xfId="0" applyNumberFormat="1" applyFont="1" applyFill="1" applyBorder="1" applyAlignment="1">
      <alignment horizontal="center"/>
    </xf>
    <xf numFmtId="0" fontId="3" fillId="0" borderId="42" xfId="0" applyFont="1" applyFill="1" applyBorder="1" applyAlignment="1">
      <alignment/>
    </xf>
    <xf numFmtId="0" fontId="3" fillId="0" borderId="43" xfId="0" applyFont="1" applyFill="1" applyBorder="1" applyAlignment="1">
      <alignment/>
    </xf>
    <xf numFmtId="0" fontId="0" fillId="0" borderId="43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0" fillId="0" borderId="43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3" fontId="1" fillId="0" borderId="13" xfId="0" applyNumberFormat="1" applyFont="1" applyFill="1" applyBorder="1" applyAlignment="1">
      <alignment horizontal="center"/>
    </xf>
    <xf numFmtId="0" fontId="0" fillId="0" borderId="42" xfId="0" applyFont="1" applyFill="1" applyBorder="1" applyAlignment="1">
      <alignment horizontal="center"/>
    </xf>
    <xf numFmtId="3" fontId="2" fillId="0" borderId="42" xfId="0" applyNumberFormat="1" applyFont="1" applyFill="1" applyBorder="1" applyAlignment="1">
      <alignment horizontal="center"/>
    </xf>
    <xf numFmtId="3" fontId="2" fillId="0" borderId="14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3" fontId="9" fillId="0" borderId="14" xfId="0" applyNumberFormat="1" applyFont="1" applyFill="1" applyBorder="1" applyAlignment="1">
      <alignment horizontal="center"/>
    </xf>
    <xf numFmtId="3" fontId="9" fillId="0" borderId="15" xfId="0" applyNumberFormat="1" applyFont="1" applyFill="1" applyBorder="1" applyAlignment="1">
      <alignment horizontal="center"/>
    </xf>
    <xf numFmtId="3" fontId="8" fillId="0" borderId="14" xfId="0" applyNumberFormat="1" applyFont="1" applyFill="1" applyBorder="1" applyAlignment="1">
      <alignment horizontal="center"/>
    </xf>
    <xf numFmtId="3" fontId="9" fillId="0" borderId="18" xfId="0" applyNumberFormat="1" applyFont="1" applyFill="1" applyBorder="1" applyAlignment="1">
      <alignment horizontal="center"/>
    </xf>
    <xf numFmtId="3" fontId="9" fillId="0" borderId="12" xfId="0" applyNumberFormat="1" applyFont="1" applyFill="1" applyBorder="1" applyAlignment="1">
      <alignment horizontal="center"/>
    </xf>
    <xf numFmtId="3" fontId="2" fillId="0" borderId="22" xfId="0" applyNumberFormat="1" applyFont="1" applyFill="1" applyBorder="1" applyAlignment="1">
      <alignment/>
    </xf>
    <xf numFmtId="3" fontId="1" fillId="0" borderId="14" xfId="0" applyNumberFormat="1" applyFont="1" applyFill="1" applyBorder="1" applyAlignment="1">
      <alignment/>
    </xf>
    <xf numFmtId="3" fontId="5" fillId="0" borderId="11" xfId="0" applyNumberFormat="1" applyFont="1" applyFill="1" applyBorder="1" applyAlignment="1">
      <alignment/>
    </xf>
    <xf numFmtId="164" fontId="2" fillId="0" borderId="0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1" fillId="0" borderId="13" xfId="0" applyFont="1" applyFill="1" applyBorder="1" applyAlignment="1">
      <alignment/>
    </xf>
    <xf numFmtId="1" fontId="1" fillId="0" borderId="13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Continuous" vertical="top"/>
    </xf>
    <xf numFmtId="0" fontId="1" fillId="0" borderId="39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Continuous" vertical="top"/>
    </xf>
    <xf numFmtId="0" fontId="1" fillId="0" borderId="33" xfId="0" applyFont="1" applyFill="1" applyBorder="1" applyAlignment="1">
      <alignment horizontal="center"/>
    </xf>
    <xf numFmtId="3" fontId="1" fillId="0" borderId="33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left" vertical="top"/>
    </xf>
    <xf numFmtId="3" fontId="1" fillId="0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horizontal="center"/>
    </xf>
    <xf numFmtId="3" fontId="2" fillId="0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3" fontId="4" fillId="0" borderId="1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3" fontId="4" fillId="0" borderId="10" xfId="0" applyNumberFormat="1" applyFont="1" applyFill="1" applyBorder="1" applyAlignment="1">
      <alignment/>
    </xf>
    <xf numFmtId="3" fontId="8" fillId="0" borderId="10" xfId="0" applyNumberFormat="1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0" fontId="1" fillId="0" borderId="42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2" fillId="0" borderId="16" xfId="0" applyFont="1" applyFill="1" applyBorder="1" applyAlignment="1">
      <alignment horizontal="center"/>
    </xf>
    <xf numFmtId="0" fontId="2" fillId="0" borderId="16" xfId="0" applyFont="1" applyFill="1" applyBorder="1" applyAlignment="1">
      <alignment/>
    </xf>
    <xf numFmtId="0" fontId="1" fillId="0" borderId="19" xfId="0" applyFont="1" applyFill="1" applyBorder="1" applyAlignment="1">
      <alignment horizontal="center"/>
    </xf>
    <xf numFmtId="0" fontId="1" fillId="0" borderId="19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6" xfId="0" applyFont="1" applyFill="1" applyBorder="1" applyAlignment="1">
      <alignment horizontal="left"/>
    </xf>
    <xf numFmtId="3" fontId="5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3" fontId="5" fillId="0" borderId="10" xfId="0" applyNumberFormat="1" applyFont="1" applyFill="1" applyBorder="1" applyAlignment="1">
      <alignment/>
    </xf>
    <xf numFmtId="0" fontId="2" fillId="0" borderId="19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Continuous"/>
    </xf>
    <xf numFmtId="3" fontId="1" fillId="0" borderId="0" xfId="0" applyNumberFormat="1" applyFont="1" applyFill="1" applyBorder="1" applyAlignment="1">
      <alignment horizontal="centerContinuous"/>
    </xf>
    <xf numFmtId="3" fontId="9" fillId="0" borderId="0" xfId="0" applyNumberFormat="1" applyFont="1" applyFill="1" applyBorder="1" applyAlignment="1">
      <alignment horizontal="centerContinuous"/>
    </xf>
    <xf numFmtId="0" fontId="3" fillId="0" borderId="12" xfId="0" applyFont="1" applyFill="1" applyBorder="1" applyAlignment="1">
      <alignment horizontal="left"/>
    </xf>
    <xf numFmtId="9" fontId="2" fillId="0" borderId="10" xfId="0" applyNumberFormat="1" applyFont="1" applyFill="1" applyBorder="1" applyAlignment="1">
      <alignment/>
    </xf>
    <xf numFmtId="9" fontId="8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9" fontId="8" fillId="0" borderId="10" xfId="71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horizontal="left"/>
    </xf>
    <xf numFmtId="0" fontId="38" fillId="0" borderId="10" xfId="0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 horizontal="right"/>
    </xf>
    <xf numFmtId="0" fontId="2" fillId="0" borderId="12" xfId="0" applyFont="1" applyFill="1" applyBorder="1" applyAlignment="1">
      <alignment horizontal="center"/>
    </xf>
    <xf numFmtId="3" fontId="1" fillId="0" borderId="12" xfId="0" applyNumberFormat="1" applyFont="1" applyFill="1" applyBorder="1" applyAlignment="1">
      <alignment horizontal="right"/>
    </xf>
    <xf numFmtId="3" fontId="2" fillId="0" borderId="16" xfId="61" applyNumberFormat="1" applyFont="1" applyFill="1" applyBorder="1" applyAlignment="1">
      <alignment horizontal="right"/>
      <protection/>
    </xf>
    <xf numFmtId="3" fontId="2" fillId="0" borderId="16" xfId="61" applyNumberFormat="1" applyFont="1" applyFill="1" applyBorder="1" applyAlignment="1">
      <alignment horizontal="right" vertical="center"/>
      <protection/>
    </xf>
    <xf numFmtId="3" fontId="3" fillId="0" borderId="0" xfId="59" applyNumberFormat="1" applyFont="1" applyFill="1" applyBorder="1" applyAlignment="1">
      <alignment/>
      <protection/>
    </xf>
    <xf numFmtId="3" fontId="2" fillId="0" borderId="22" xfId="59" applyNumberFormat="1" applyFont="1" applyFill="1" applyBorder="1" applyAlignment="1">
      <alignment/>
      <protection/>
    </xf>
    <xf numFmtId="0" fontId="2" fillId="0" borderId="22" xfId="59" applyFont="1" applyFill="1" applyBorder="1" applyAlignment="1">
      <alignment/>
      <protection/>
    </xf>
    <xf numFmtId="0" fontId="2" fillId="0" borderId="12" xfId="59" applyFont="1" applyFill="1" applyBorder="1" applyAlignment="1">
      <alignment/>
      <protection/>
    </xf>
    <xf numFmtId="0" fontId="1" fillId="0" borderId="12" xfId="59" applyFont="1" applyFill="1" applyBorder="1" applyAlignment="1">
      <alignment/>
      <protection/>
    </xf>
    <xf numFmtId="3" fontId="1" fillId="0" borderId="11" xfId="59" applyNumberFormat="1" applyFont="1" applyFill="1" applyBorder="1" applyAlignment="1">
      <alignment/>
      <protection/>
    </xf>
    <xf numFmtId="3" fontId="2" fillId="0" borderId="12" xfId="59" applyNumberFormat="1" applyFont="1" applyFill="1" applyBorder="1" applyAlignment="1">
      <alignment/>
      <protection/>
    </xf>
    <xf numFmtId="0" fontId="2" fillId="0" borderId="14" xfId="61" applyFont="1" applyFill="1" applyBorder="1" applyAlignment="1">
      <alignment/>
      <protection/>
    </xf>
    <xf numFmtId="0" fontId="1" fillId="0" borderId="14" xfId="61" applyFont="1" applyFill="1" applyBorder="1" applyAlignment="1">
      <alignment/>
      <protection/>
    </xf>
    <xf numFmtId="0" fontId="1" fillId="0" borderId="14" xfId="61" applyFont="1" applyFill="1" applyBorder="1" applyAlignment="1">
      <alignment horizontal="right"/>
      <protection/>
    </xf>
    <xf numFmtId="0" fontId="2" fillId="0" borderId="14" xfId="61" applyFont="1" applyFill="1" applyBorder="1" applyAlignment="1">
      <alignment horizontal="right"/>
      <protection/>
    </xf>
    <xf numFmtId="9" fontId="8" fillId="0" borderId="14" xfId="63" applyNumberFormat="1" applyFont="1" applyFill="1" applyBorder="1">
      <alignment/>
      <protection/>
    </xf>
    <xf numFmtId="9" fontId="8" fillId="0" borderId="10" xfId="63" applyNumberFormat="1" applyFont="1" applyFill="1" applyBorder="1">
      <alignment/>
      <protection/>
    </xf>
    <xf numFmtId="3" fontId="9" fillId="0" borderId="11" xfId="0" applyNumberFormat="1" applyFont="1" applyFill="1" applyBorder="1" applyAlignment="1">
      <alignment horizontal="center"/>
    </xf>
    <xf numFmtId="0" fontId="46" fillId="0" borderId="0" xfId="63" applyFont="1" applyFill="1">
      <alignment/>
      <protection/>
    </xf>
    <xf numFmtId="3" fontId="4" fillId="0" borderId="11" xfId="0" applyNumberFormat="1" applyFont="1" applyFill="1" applyBorder="1" applyAlignment="1">
      <alignment horizontal="center"/>
    </xf>
    <xf numFmtId="3" fontId="4" fillId="0" borderId="12" xfId="0" applyNumberFormat="1" applyFont="1" applyFill="1" applyBorder="1" applyAlignment="1">
      <alignment horizontal="center"/>
    </xf>
    <xf numFmtId="3" fontId="4" fillId="0" borderId="14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3" fontId="43" fillId="0" borderId="12" xfId="0" applyNumberFormat="1" applyFont="1" applyFill="1" applyBorder="1" applyAlignment="1">
      <alignment horizontal="center"/>
    </xf>
    <xf numFmtId="0" fontId="47" fillId="0" borderId="43" xfId="0" applyFont="1" applyFill="1" applyBorder="1" applyAlignment="1">
      <alignment horizontal="center"/>
    </xf>
    <xf numFmtId="0" fontId="47" fillId="0" borderId="42" xfId="0" applyFont="1" applyFill="1" applyBorder="1" applyAlignment="1">
      <alignment horizontal="center"/>
    </xf>
    <xf numFmtId="3" fontId="4" fillId="0" borderId="11" xfId="0" applyNumberFormat="1" applyFont="1" applyFill="1" applyBorder="1" applyAlignment="1">
      <alignment horizontal="center"/>
    </xf>
    <xf numFmtId="3" fontId="3" fillId="0" borderId="0" xfId="0" applyNumberFormat="1" applyFont="1" applyAlignment="1">
      <alignment/>
    </xf>
    <xf numFmtId="0" fontId="3" fillId="0" borderId="14" xfId="59" applyFont="1" applyBorder="1" applyAlignment="1">
      <alignment/>
      <protection/>
    </xf>
    <xf numFmtId="3" fontId="2" fillId="0" borderId="16" xfId="0" applyNumberFormat="1" applyFont="1" applyFill="1" applyBorder="1" applyAlignment="1">
      <alignment/>
    </xf>
    <xf numFmtId="0" fontId="4" fillId="0" borderId="21" xfId="0" applyFont="1" applyFill="1" applyBorder="1" applyAlignment="1">
      <alignment/>
    </xf>
    <xf numFmtId="0" fontId="1" fillId="0" borderId="16" xfId="57" applyFont="1" applyFill="1" applyBorder="1" applyAlignment="1">
      <alignment horizontal="left"/>
      <protection/>
    </xf>
    <xf numFmtId="0" fontId="4" fillId="0" borderId="16" xfId="57" applyFont="1" applyFill="1" applyBorder="1" applyAlignment="1">
      <alignment horizontal="left"/>
      <protection/>
    </xf>
    <xf numFmtId="0" fontId="4" fillId="0" borderId="39" xfId="57" applyFont="1" applyFill="1" applyBorder="1" applyAlignment="1">
      <alignment horizontal="left"/>
      <protection/>
    </xf>
    <xf numFmtId="3" fontId="4" fillId="0" borderId="14" xfId="61" applyNumberFormat="1" applyFont="1" applyFill="1" applyBorder="1" applyAlignment="1">
      <alignment horizontal="right"/>
      <protection/>
    </xf>
    <xf numFmtId="0" fontId="1" fillId="0" borderId="16" xfId="61" applyFont="1" applyFill="1" applyBorder="1" applyAlignment="1">
      <alignment horizontal="center"/>
      <protection/>
    </xf>
    <xf numFmtId="0" fontId="2" fillId="0" borderId="39" xfId="57" applyFont="1" applyFill="1" applyBorder="1" applyAlignment="1">
      <alignment horizontal="left"/>
      <protection/>
    </xf>
    <xf numFmtId="0" fontId="13" fillId="0" borderId="0" xfId="63" applyFont="1" applyFill="1" applyBorder="1">
      <alignment/>
      <protection/>
    </xf>
    <xf numFmtId="0" fontId="4" fillId="0" borderId="10" xfId="57" applyFont="1" applyFill="1" applyBorder="1" applyAlignment="1">
      <alignment horizontal="left"/>
      <protection/>
    </xf>
    <xf numFmtId="0" fontId="13" fillId="0" borderId="39" xfId="63" applyFont="1" applyFill="1" applyBorder="1">
      <alignment/>
      <protection/>
    </xf>
    <xf numFmtId="0" fontId="13" fillId="0" borderId="16" xfId="63" applyFont="1" applyFill="1" applyBorder="1">
      <alignment/>
      <protection/>
    </xf>
    <xf numFmtId="0" fontId="1" fillId="0" borderId="10" xfId="57" applyFont="1" applyFill="1" applyBorder="1" applyAlignment="1">
      <alignment horizontal="left"/>
      <protection/>
    </xf>
    <xf numFmtId="9" fontId="1" fillId="0" borderId="0" xfId="0" applyNumberFormat="1" applyFont="1" applyBorder="1" applyAlignment="1">
      <alignment/>
    </xf>
    <xf numFmtId="3" fontId="1" fillId="0" borderId="10" xfId="61" applyNumberFormat="1" applyFont="1" applyFill="1" applyBorder="1" applyAlignment="1">
      <alignment horizontal="right"/>
      <protection/>
    </xf>
    <xf numFmtId="3" fontId="1" fillId="0" borderId="16" xfId="0" applyNumberFormat="1" applyFont="1" applyBorder="1" applyAlignment="1">
      <alignment horizontal="center"/>
    </xf>
    <xf numFmtId="0" fontId="2" fillId="0" borderId="28" xfId="0" applyFont="1" applyBorder="1" applyAlignment="1">
      <alignment/>
    </xf>
    <xf numFmtId="0" fontId="1" fillId="0" borderId="45" xfId="0" applyFont="1" applyBorder="1" applyAlignment="1">
      <alignment/>
    </xf>
    <xf numFmtId="0" fontId="2" fillId="0" borderId="21" xfId="0" applyFont="1" applyBorder="1" applyAlignment="1">
      <alignment horizontal="center" vertical="center" wrapText="1"/>
    </xf>
    <xf numFmtId="3" fontId="2" fillId="0" borderId="21" xfId="0" applyNumberFormat="1" applyFont="1" applyFill="1" applyBorder="1" applyAlignment="1">
      <alignment horizontal="center"/>
    </xf>
    <xf numFmtId="0" fontId="2" fillId="0" borderId="21" xfId="0" applyFont="1" applyBorder="1" applyAlignment="1">
      <alignment horizontal="left"/>
    </xf>
    <xf numFmtId="0" fontId="2" fillId="0" borderId="28" xfId="0" applyFont="1" applyBorder="1" applyAlignment="1">
      <alignment horizontal="center"/>
    </xf>
    <xf numFmtId="0" fontId="1" fillId="0" borderId="28" xfId="0" applyFont="1" applyBorder="1" applyAlignment="1">
      <alignment/>
    </xf>
    <xf numFmtId="0" fontId="1" fillId="0" borderId="21" xfId="0" applyFont="1" applyBorder="1" applyAlignment="1">
      <alignment/>
    </xf>
    <xf numFmtId="0" fontId="2" fillId="0" borderId="21" xfId="0" applyFont="1" applyBorder="1" applyAlignment="1">
      <alignment horizontal="center"/>
    </xf>
    <xf numFmtId="0" fontId="1" fillId="0" borderId="46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46" xfId="0" applyFont="1" applyBorder="1" applyAlignment="1">
      <alignment/>
    </xf>
    <xf numFmtId="0" fontId="41" fillId="0" borderId="21" xfId="0" applyFont="1" applyBorder="1" applyAlignment="1">
      <alignment/>
    </xf>
    <xf numFmtId="0" fontId="5" fillId="0" borderId="21" xfId="0" applyFont="1" applyBorder="1" applyAlignment="1">
      <alignment vertical="center" wrapText="1"/>
    </xf>
    <xf numFmtId="0" fontId="1" fillId="0" borderId="42" xfId="0" applyFont="1" applyBorder="1" applyAlignment="1">
      <alignment/>
    </xf>
    <xf numFmtId="0" fontId="8" fillId="0" borderId="22" xfId="59" applyFont="1" applyBorder="1" applyAlignment="1">
      <alignment/>
      <protection/>
    </xf>
    <xf numFmtId="0" fontId="3" fillId="0" borderId="12" xfId="59" applyFont="1" applyBorder="1" applyAlignment="1">
      <alignment/>
      <protection/>
    </xf>
    <xf numFmtId="0" fontId="14" fillId="0" borderId="14" xfId="59" applyFont="1" applyBorder="1" applyAlignment="1">
      <alignment/>
      <protection/>
    </xf>
    <xf numFmtId="0" fontId="1" fillId="0" borderId="16" xfId="61" applyFont="1" applyFill="1" applyBorder="1">
      <alignment/>
      <protection/>
    </xf>
    <xf numFmtId="0" fontId="1" fillId="0" borderId="39" xfId="61" applyFont="1" applyFill="1" applyBorder="1">
      <alignment/>
      <protection/>
    </xf>
    <xf numFmtId="0" fontId="2" fillId="0" borderId="39" xfId="61" applyFont="1" applyFill="1" applyBorder="1">
      <alignment/>
      <protection/>
    </xf>
    <xf numFmtId="3" fontId="2" fillId="0" borderId="39" xfId="63" applyNumberFormat="1" applyFont="1" applyFill="1" applyBorder="1" applyAlignment="1">
      <alignment horizontal="right"/>
      <protection/>
    </xf>
    <xf numFmtId="3" fontId="1" fillId="0" borderId="40" xfId="63" applyNumberFormat="1" applyFont="1" applyFill="1" applyBorder="1" applyAlignment="1">
      <alignment horizontal="right"/>
      <protection/>
    </xf>
    <xf numFmtId="3" fontId="2" fillId="0" borderId="16" xfId="63" applyNumberFormat="1" applyFont="1" applyFill="1" applyBorder="1" applyAlignment="1">
      <alignment horizontal="right"/>
      <protection/>
    </xf>
    <xf numFmtId="3" fontId="1" fillId="0" borderId="39" xfId="63" applyNumberFormat="1" applyFont="1" applyFill="1" applyBorder="1" applyAlignment="1">
      <alignment horizontal="right"/>
      <protection/>
    </xf>
    <xf numFmtId="3" fontId="1" fillId="0" borderId="16" xfId="63" applyNumberFormat="1" applyFont="1" applyFill="1" applyBorder="1" applyAlignment="1">
      <alignment horizontal="right"/>
      <protection/>
    </xf>
    <xf numFmtId="3" fontId="4" fillId="0" borderId="16" xfId="63" applyNumberFormat="1" applyFont="1" applyFill="1" applyBorder="1" applyAlignment="1">
      <alignment horizontal="right"/>
      <protection/>
    </xf>
    <xf numFmtId="3" fontId="4" fillId="0" borderId="39" xfId="63" applyNumberFormat="1" applyFont="1" applyFill="1" applyBorder="1" applyAlignment="1">
      <alignment horizontal="right"/>
      <protection/>
    </xf>
    <xf numFmtId="3" fontId="2" fillId="0" borderId="16" xfId="63" applyNumberFormat="1" applyFont="1" applyFill="1" applyBorder="1" applyAlignment="1">
      <alignment horizontal="right"/>
      <protection/>
    </xf>
    <xf numFmtId="3" fontId="4" fillId="0" borderId="14" xfId="0" applyNumberFormat="1" applyFont="1" applyBorder="1" applyAlignment="1">
      <alignment/>
    </xf>
    <xf numFmtId="3" fontId="1" fillId="0" borderId="13" xfId="0" applyNumberFormat="1" applyFont="1" applyBorder="1" applyAlignment="1">
      <alignment horizontal="center"/>
    </xf>
    <xf numFmtId="0" fontId="2" fillId="0" borderId="21" xfId="0" applyFont="1" applyBorder="1" applyAlignment="1">
      <alignment/>
    </xf>
    <xf numFmtId="9" fontId="2" fillId="0" borderId="10" xfId="0" applyNumberFormat="1" applyFont="1" applyBorder="1" applyAlignment="1">
      <alignment/>
    </xf>
    <xf numFmtId="0" fontId="1" fillId="0" borderId="0" xfId="59" applyFont="1" applyBorder="1" applyAlignment="1">
      <alignment horizontal="right"/>
      <protection/>
    </xf>
    <xf numFmtId="0" fontId="0" fillId="0" borderId="43" xfId="0" applyFont="1" applyFill="1" applyBorder="1" applyAlignment="1">
      <alignment horizontal="center"/>
    </xf>
    <xf numFmtId="9" fontId="8" fillId="0" borderId="14" xfId="63" applyNumberFormat="1" applyFont="1" applyFill="1" applyBorder="1">
      <alignment/>
      <protection/>
    </xf>
    <xf numFmtId="9" fontId="8" fillId="0" borderId="10" xfId="63" applyNumberFormat="1" applyFont="1" applyFill="1" applyBorder="1">
      <alignment/>
      <protection/>
    </xf>
    <xf numFmtId="0" fontId="2" fillId="0" borderId="0" xfId="59" applyFont="1" applyFill="1" applyAlignment="1">
      <alignment/>
      <protection/>
    </xf>
    <xf numFmtId="0" fontId="1" fillId="0" borderId="11" xfId="0" applyFont="1" applyFill="1" applyBorder="1" applyAlignment="1">
      <alignment horizontal="left"/>
    </xf>
    <xf numFmtId="3" fontId="1" fillId="0" borderId="14" xfId="61" applyNumberFormat="1" applyFont="1" applyFill="1" applyBorder="1" applyAlignment="1">
      <alignment horizontal="right"/>
      <protection/>
    </xf>
    <xf numFmtId="3" fontId="3" fillId="0" borderId="14" xfId="61" applyNumberFormat="1" applyFont="1" applyFill="1" applyBorder="1" applyAlignment="1">
      <alignment horizontal="right" vertical="center"/>
      <protection/>
    </xf>
    <xf numFmtId="3" fontId="2" fillId="0" borderId="14" xfId="61" applyNumberFormat="1" applyFont="1" applyFill="1" applyBorder="1" applyAlignment="1">
      <alignment horizontal="right" vertical="center"/>
      <protection/>
    </xf>
    <xf numFmtId="3" fontId="1" fillId="0" borderId="42" xfId="0" applyNumberFormat="1" applyFont="1" applyFill="1" applyBorder="1" applyAlignment="1">
      <alignment horizontal="center"/>
    </xf>
    <xf numFmtId="3" fontId="1" fillId="0" borderId="43" xfId="0" applyNumberFormat="1" applyFont="1" applyFill="1" applyBorder="1" applyAlignment="1">
      <alignment horizontal="center"/>
    </xf>
    <xf numFmtId="3" fontId="38" fillId="0" borderId="42" xfId="0" applyNumberFormat="1" applyFont="1" applyFill="1" applyBorder="1" applyAlignment="1">
      <alignment horizontal="center"/>
    </xf>
    <xf numFmtId="3" fontId="1" fillId="0" borderId="46" xfId="0" applyNumberFormat="1" applyFont="1" applyFill="1" applyBorder="1" applyAlignment="1">
      <alignment horizontal="center"/>
    </xf>
    <xf numFmtId="3" fontId="11" fillId="0" borderId="14" xfId="61" applyNumberFormat="1" applyFont="1" applyFill="1" applyBorder="1" applyAlignment="1">
      <alignment horizontal="right"/>
      <protection/>
    </xf>
    <xf numFmtId="3" fontId="39" fillId="0" borderId="10" xfId="58" applyNumberFormat="1" applyFont="1" applyBorder="1" applyAlignment="1">
      <alignment vertical="center"/>
      <protection/>
    </xf>
    <xf numFmtId="3" fontId="37" fillId="0" borderId="11" xfId="58" applyNumberFormat="1" applyFont="1" applyBorder="1" applyAlignment="1">
      <alignment vertical="center"/>
      <protection/>
    </xf>
    <xf numFmtId="0" fontId="8" fillId="0" borderId="11" xfId="0" applyFont="1" applyFill="1" applyBorder="1" applyAlignment="1">
      <alignment horizontal="left"/>
    </xf>
    <xf numFmtId="0" fontId="1" fillId="0" borderId="13" xfId="0" applyFont="1" applyFill="1" applyBorder="1" applyAlignment="1">
      <alignment horizontal="left"/>
    </xf>
    <xf numFmtId="0" fontId="1" fillId="0" borderId="13" xfId="0" applyFont="1" applyFill="1" applyBorder="1" applyAlignment="1">
      <alignment/>
    </xf>
    <xf numFmtId="0" fontId="3" fillId="0" borderId="11" xfId="0" applyFont="1" applyFill="1" applyBorder="1" applyAlignment="1">
      <alignment horizontal="left"/>
    </xf>
    <xf numFmtId="3" fontId="2" fillId="0" borderId="10" xfId="59" applyNumberFormat="1" applyFont="1" applyBorder="1" applyAlignment="1">
      <alignment/>
      <protection/>
    </xf>
    <xf numFmtId="0" fontId="14" fillId="0" borderId="15" xfId="59" applyFont="1" applyBorder="1" applyAlignment="1">
      <alignment vertical="center"/>
      <protection/>
    </xf>
    <xf numFmtId="0" fontId="2" fillId="0" borderId="11" xfId="0" applyFont="1" applyFill="1" applyBorder="1" applyAlignment="1">
      <alignment horizontal="left"/>
    </xf>
    <xf numFmtId="3" fontId="4" fillId="0" borderId="16" xfId="0" applyNumberFormat="1" applyFont="1" applyFill="1" applyBorder="1" applyAlignment="1">
      <alignment/>
    </xf>
    <xf numFmtId="0" fontId="1" fillId="0" borderId="14" xfId="59" applyFont="1" applyBorder="1" applyAlignment="1">
      <alignment/>
      <protection/>
    </xf>
    <xf numFmtId="3" fontId="1" fillId="18" borderId="24" xfId="59" applyNumberFormat="1" applyFont="1" applyFill="1" applyBorder="1" applyAlignment="1">
      <alignment/>
      <protection/>
    </xf>
    <xf numFmtId="3" fontId="2" fillId="18" borderId="24" xfId="59" applyNumberFormat="1" applyFont="1" applyFill="1" applyBorder="1" applyAlignment="1">
      <alignment/>
      <protection/>
    </xf>
    <xf numFmtId="3" fontId="2" fillId="18" borderId="24" xfId="59" applyNumberFormat="1" applyFont="1" applyFill="1" applyBorder="1" applyAlignment="1">
      <alignment/>
      <protection/>
    </xf>
    <xf numFmtId="3" fontId="2" fillId="18" borderId="47" xfId="59" applyNumberFormat="1" applyFont="1" applyFill="1" applyBorder="1" applyAlignment="1">
      <alignment/>
      <protection/>
    </xf>
    <xf numFmtId="3" fontId="1" fillId="18" borderId="39" xfId="59" applyNumberFormat="1" applyFont="1" applyFill="1" applyBorder="1" applyAlignment="1">
      <alignment/>
      <protection/>
    </xf>
    <xf numFmtId="3" fontId="2" fillId="18" borderId="11" xfId="59" applyNumberFormat="1" applyFont="1" applyFill="1" applyBorder="1" applyAlignment="1">
      <alignment/>
      <protection/>
    </xf>
    <xf numFmtId="3" fontId="1" fillId="18" borderId="12" xfId="59" applyNumberFormat="1" applyFont="1" applyFill="1" applyBorder="1" applyAlignment="1">
      <alignment/>
      <protection/>
    </xf>
    <xf numFmtId="3" fontId="2" fillId="18" borderId="12" xfId="59" applyNumberFormat="1" applyFont="1" applyFill="1" applyBorder="1" applyAlignment="1">
      <alignment/>
      <protection/>
    </xf>
    <xf numFmtId="3" fontId="2" fillId="18" borderId="14" xfId="59" applyNumberFormat="1" applyFont="1" applyFill="1" applyBorder="1" applyAlignment="1">
      <alignment/>
      <protection/>
    </xf>
    <xf numFmtId="3" fontId="11" fillId="18" borderId="15" xfId="59" applyNumberFormat="1" applyFont="1" applyFill="1" applyBorder="1" applyAlignment="1">
      <alignment vertical="center"/>
      <protection/>
    </xf>
    <xf numFmtId="3" fontId="2" fillId="18" borderId="22" xfId="59" applyNumberFormat="1" applyFont="1" applyFill="1" applyBorder="1" applyAlignment="1">
      <alignment/>
      <protection/>
    </xf>
    <xf numFmtId="3" fontId="1" fillId="18" borderId="15" xfId="59" applyNumberFormat="1" applyFont="1" applyFill="1" applyBorder="1" applyAlignment="1">
      <alignment/>
      <protection/>
    </xf>
    <xf numFmtId="3" fontId="2" fillId="18" borderId="15" xfId="59" applyNumberFormat="1" applyFont="1" applyFill="1" applyBorder="1" applyAlignment="1">
      <alignment/>
      <protection/>
    </xf>
    <xf numFmtId="3" fontId="11" fillId="18" borderId="15" xfId="59" applyNumberFormat="1" applyFont="1" applyFill="1" applyBorder="1" applyAlignment="1">
      <alignment/>
      <protection/>
    </xf>
    <xf numFmtId="3" fontId="1" fillId="18" borderId="14" xfId="59" applyNumberFormat="1" applyFont="1" applyFill="1" applyBorder="1" applyAlignment="1">
      <alignment/>
      <protection/>
    </xf>
    <xf numFmtId="3" fontId="1" fillId="18" borderId="15" xfId="59" applyNumberFormat="1" applyFont="1" applyFill="1" applyBorder="1" applyAlignment="1">
      <alignment vertical="center"/>
      <protection/>
    </xf>
    <xf numFmtId="0" fontId="2" fillId="18" borderId="19" xfId="59" applyFont="1" applyFill="1" applyBorder="1" applyAlignment="1">
      <alignment/>
      <protection/>
    </xf>
    <xf numFmtId="0" fontId="2" fillId="18" borderId="24" xfId="59" applyFont="1" applyFill="1" applyBorder="1" applyAlignment="1">
      <alignment/>
      <protection/>
    </xf>
    <xf numFmtId="0" fontId="2" fillId="18" borderId="16" xfId="59" applyFont="1" applyFill="1" applyBorder="1" applyAlignment="1">
      <alignment/>
      <protection/>
    </xf>
    <xf numFmtId="3" fontId="1" fillId="18" borderId="33" xfId="59" applyNumberFormat="1" applyFont="1" applyFill="1" applyBorder="1" applyAlignment="1">
      <alignment/>
      <protection/>
    </xf>
    <xf numFmtId="3" fontId="1" fillId="18" borderId="40" xfId="59" applyNumberFormat="1" applyFont="1" applyFill="1" applyBorder="1" applyAlignment="1">
      <alignment vertical="center"/>
      <protection/>
    </xf>
    <xf numFmtId="0" fontId="2" fillId="18" borderId="47" xfId="59" applyFont="1" applyFill="1" applyBorder="1" applyAlignment="1">
      <alignment/>
      <protection/>
    </xf>
    <xf numFmtId="0" fontId="2" fillId="18" borderId="40" xfId="59" applyFont="1" applyFill="1" applyBorder="1" applyAlignment="1">
      <alignment/>
      <protection/>
    </xf>
    <xf numFmtId="3" fontId="3" fillId="18" borderId="40" xfId="59" applyNumberFormat="1" applyFont="1" applyFill="1" applyBorder="1" applyAlignment="1">
      <alignment/>
      <protection/>
    </xf>
    <xf numFmtId="0" fontId="2" fillId="18" borderId="17" xfId="59" applyFont="1" applyFill="1" applyBorder="1" applyAlignment="1">
      <alignment/>
      <protection/>
    </xf>
    <xf numFmtId="0" fontId="1" fillId="18" borderId="40" xfId="59" applyFont="1" applyFill="1" applyBorder="1" applyAlignment="1">
      <alignment/>
      <protection/>
    </xf>
    <xf numFmtId="0" fontId="2" fillId="18" borderId="11" xfId="59" applyFont="1" applyFill="1" applyBorder="1" applyAlignment="1">
      <alignment/>
      <protection/>
    </xf>
    <xf numFmtId="3" fontId="2" fillId="18" borderId="16" xfId="59" applyNumberFormat="1" applyFont="1" applyFill="1" applyBorder="1" applyAlignment="1">
      <alignment/>
      <protection/>
    </xf>
    <xf numFmtId="3" fontId="1" fillId="18" borderId="40" xfId="59" applyNumberFormat="1" applyFont="1" applyFill="1" applyBorder="1" applyAlignment="1">
      <alignment/>
      <protection/>
    </xf>
    <xf numFmtId="3" fontId="2" fillId="18" borderId="19" xfId="59" applyNumberFormat="1" applyFont="1" applyFill="1" applyBorder="1" applyAlignment="1">
      <alignment/>
      <protection/>
    </xf>
    <xf numFmtId="3" fontId="2" fillId="18" borderId="39" xfId="59" applyNumberFormat="1" applyFont="1" applyFill="1" applyBorder="1" applyAlignment="1">
      <alignment/>
      <protection/>
    </xf>
    <xf numFmtId="3" fontId="2" fillId="18" borderId="40" xfId="59" applyNumberFormat="1" applyFont="1" applyFill="1" applyBorder="1" applyAlignment="1">
      <alignment/>
      <protection/>
    </xf>
    <xf numFmtId="3" fontId="1" fillId="18" borderId="11" xfId="59" applyNumberFormat="1" applyFont="1" applyFill="1" applyBorder="1" applyAlignment="1">
      <alignment/>
      <protection/>
    </xf>
    <xf numFmtId="3" fontId="1" fillId="18" borderId="19" xfId="59" applyNumberFormat="1" applyFont="1" applyFill="1" applyBorder="1" applyAlignment="1">
      <alignment/>
      <protection/>
    </xf>
    <xf numFmtId="3" fontId="2" fillId="18" borderId="11" xfId="0" applyNumberFormat="1" applyFont="1" applyFill="1" applyBorder="1" applyAlignment="1">
      <alignment/>
    </xf>
    <xf numFmtId="3" fontId="2" fillId="18" borderId="22" xfId="0" applyNumberFormat="1" applyFont="1" applyFill="1" applyBorder="1" applyAlignment="1">
      <alignment/>
    </xf>
    <xf numFmtId="3" fontId="3" fillId="18" borderId="14" xfId="59" applyNumberFormat="1" applyFont="1" applyFill="1" applyBorder="1" applyAlignment="1">
      <alignment/>
      <protection/>
    </xf>
    <xf numFmtId="3" fontId="4" fillId="18" borderId="11" xfId="0" applyNumberFormat="1" applyFont="1" applyFill="1" applyBorder="1" applyAlignment="1">
      <alignment/>
    </xf>
    <xf numFmtId="3" fontId="2" fillId="18" borderId="10" xfId="0" applyNumberFormat="1" applyFont="1" applyFill="1" applyBorder="1" applyAlignment="1">
      <alignment/>
    </xf>
    <xf numFmtId="0" fontId="2" fillId="18" borderId="39" xfId="59" applyFont="1" applyFill="1" applyBorder="1" applyAlignment="1">
      <alignment/>
      <protection/>
    </xf>
    <xf numFmtId="3" fontId="11" fillId="18" borderId="40" xfId="59" applyNumberFormat="1" applyFont="1" applyFill="1" applyBorder="1" applyAlignment="1">
      <alignment vertical="center"/>
      <protection/>
    </xf>
    <xf numFmtId="3" fontId="3" fillId="18" borderId="16" xfId="59" applyNumberFormat="1" applyFont="1" applyFill="1" applyBorder="1" applyAlignment="1">
      <alignment/>
      <protection/>
    </xf>
    <xf numFmtId="3" fontId="1" fillId="18" borderId="24" xfId="59" applyNumberFormat="1" applyFont="1" applyFill="1" applyBorder="1" applyAlignment="1">
      <alignment/>
      <protection/>
    </xf>
    <xf numFmtId="3" fontId="1" fillId="18" borderId="40" xfId="59" applyNumberFormat="1" applyFont="1" applyFill="1" applyBorder="1" applyAlignment="1">
      <alignment/>
      <protection/>
    </xf>
    <xf numFmtId="3" fontId="2" fillId="18" borderId="19" xfId="59" applyNumberFormat="1" applyFont="1" applyFill="1" applyBorder="1" applyAlignment="1">
      <alignment/>
      <protection/>
    </xf>
    <xf numFmtId="3" fontId="2" fillId="18" borderId="47" xfId="59" applyNumberFormat="1" applyFont="1" applyFill="1" applyBorder="1" applyAlignment="1">
      <alignment/>
      <protection/>
    </xf>
    <xf numFmtId="3" fontId="2" fillId="18" borderId="40" xfId="59" applyNumberFormat="1" applyFont="1" applyFill="1" applyBorder="1" applyAlignment="1">
      <alignment/>
      <protection/>
    </xf>
    <xf numFmtId="3" fontId="1" fillId="18" borderId="34" xfId="59" applyNumberFormat="1" applyFont="1" applyFill="1" applyBorder="1" applyAlignment="1">
      <alignment/>
      <protection/>
    </xf>
    <xf numFmtId="3" fontId="1" fillId="18" borderId="23" xfId="59" applyNumberFormat="1" applyFont="1" applyFill="1" applyBorder="1" applyAlignment="1">
      <alignment/>
      <protection/>
    </xf>
    <xf numFmtId="3" fontId="1" fillId="18" borderId="39" xfId="59" applyNumberFormat="1" applyFont="1" applyFill="1" applyBorder="1" applyAlignment="1">
      <alignment/>
      <protection/>
    </xf>
    <xf numFmtId="3" fontId="2" fillId="18" borderId="39" xfId="59" applyNumberFormat="1" applyFont="1" applyFill="1" applyBorder="1" applyAlignment="1">
      <alignment/>
      <protection/>
    </xf>
    <xf numFmtId="3" fontId="2" fillId="18" borderId="17" xfId="59" applyNumberFormat="1" applyFont="1" applyFill="1" applyBorder="1" applyAlignment="1">
      <alignment/>
      <protection/>
    </xf>
    <xf numFmtId="3" fontId="1" fillId="18" borderId="30" xfId="59" applyNumberFormat="1" applyFont="1" applyFill="1" applyBorder="1" applyAlignment="1">
      <alignment/>
      <protection/>
    </xf>
    <xf numFmtId="3" fontId="1" fillId="18" borderId="40" xfId="59" applyNumberFormat="1" applyFont="1" applyFill="1" applyBorder="1" applyAlignment="1">
      <alignment vertical="center"/>
      <protection/>
    </xf>
    <xf numFmtId="3" fontId="2" fillId="18" borderId="22" xfId="0" applyNumberFormat="1" applyFont="1" applyFill="1" applyBorder="1" applyAlignment="1">
      <alignment/>
    </xf>
    <xf numFmtId="3" fontId="3" fillId="18" borderId="14" xfId="0" applyNumberFormat="1" applyFont="1" applyFill="1" applyBorder="1" applyAlignment="1">
      <alignment vertical="center"/>
    </xf>
    <xf numFmtId="3" fontId="1" fillId="18" borderId="11" xfId="0" applyNumberFormat="1" applyFont="1" applyFill="1" applyBorder="1" applyAlignment="1">
      <alignment/>
    </xf>
    <xf numFmtId="3" fontId="2" fillId="18" borderId="11" xfId="0" applyNumberFormat="1" applyFont="1" applyFill="1" applyBorder="1" applyAlignment="1">
      <alignment/>
    </xf>
    <xf numFmtId="3" fontId="2" fillId="18" borderId="12" xfId="0" applyNumberFormat="1" applyFont="1" applyFill="1" applyBorder="1" applyAlignment="1">
      <alignment/>
    </xf>
    <xf numFmtId="3" fontId="3" fillId="18" borderId="15" xfId="0" applyNumberFormat="1" applyFont="1" applyFill="1" applyBorder="1" applyAlignment="1">
      <alignment vertical="center"/>
    </xf>
    <xf numFmtId="3" fontId="1" fillId="18" borderId="15" xfId="0" applyNumberFormat="1" applyFont="1" applyFill="1" applyBorder="1" applyAlignment="1">
      <alignment/>
    </xf>
    <xf numFmtId="3" fontId="1" fillId="18" borderId="11" xfId="0" applyNumberFormat="1" applyFont="1" applyFill="1" applyBorder="1" applyAlignment="1">
      <alignment/>
    </xf>
    <xf numFmtId="3" fontId="3" fillId="18" borderId="11" xfId="0" applyNumberFormat="1" applyFont="1" applyFill="1" applyBorder="1" applyAlignment="1">
      <alignment/>
    </xf>
    <xf numFmtId="3" fontId="2" fillId="18" borderId="12" xfId="0" applyNumberFormat="1" applyFont="1" applyFill="1" applyBorder="1" applyAlignment="1">
      <alignment/>
    </xf>
    <xf numFmtId="3" fontId="1" fillId="18" borderId="12" xfId="0" applyNumberFormat="1" applyFont="1" applyFill="1" applyBorder="1" applyAlignment="1">
      <alignment/>
    </xf>
    <xf numFmtId="3" fontId="1" fillId="18" borderId="22" xfId="0" applyNumberFormat="1" applyFont="1" applyFill="1" applyBorder="1" applyAlignment="1">
      <alignment/>
    </xf>
    <xf numFmtId="3" fontId="5" fillId="18" borderId="10" xfId="0" applyNumberFormat="1" applyFont="1" applyFill="1" applyBorder="1" applyAlignment="1">
      <alignment/>
    </xf>
    <xf numFmtId="3" fontId="3" fillId="18" borderId="12" xfId="0" applyNumberFormat="1" applyFont="1" applyFill="1" applyBorder="1" applyAlignment="1">
      <alignment/>
    </xf>
    <xf numFmtId="3" fontId="8" fillId="18" borderId="11" xfId="0" applyNumberFormat="1" applyFont="1" applyFill="1" applyBorder="1" applyAlignment="1">
      <alignment horizontal="right"/>
    </xf>
    <xf numFmtId="3" fontId="2" fillId="18" borderId="13" xfId="0" applyNumberFormat="1" applyFont="1" applyFill="1" applyBorder="1" applyAlignment="1">
      <alignment/>
    </xf>
    <xf numFmtId="3" fontId="1" fillId="0" borderId="16" xfId="0" applyNumberFormat="1" applyFont="1" applyFill="1" applyBorder="1" applyAlignment="1">
      <alignment/>
    </xf>
    <xf numFmtId="3" fontId="2" fillId="0" borderId="16" xfId="0" applyNumberFormat="1" applyFont="1" applyFill="1" applyBorder="1" applyAlignment="1">
      <alignment/>
    </xf>
    <xf numFmtId="3" fontId="2" fillId="0" borderId="39" xfId="0" applyNumberFormat="1" applyFont="1" applyFill="1" applyBorder="1" applyAlignment="1">
      <alignment/>
    </xf>
    <xf numFmtId="3" fontId="1" fillId="0" borderId="40" xfId="0" applyNumberFormat="1" applyFont="1" applyFill="1" applyBorder="1" applyAlignment="1">
      <alignment/>
    </xf>
    <xf numFmtId="3" fontId="1" fillId="0" borderId="16" xfId="0" applyNumberFormat="1" applyFont="1" applyFill="1" applyBorder="1" applyAlignment="1">
      <alignment horizontal="center"/>
    </xf>
    <xf numFmtId="3" fontId="9" fillId="0" borderId="16" xfId="0" applyNumberFormat="1" applyFont="1" applyFill="1" applyBorder="1" applyAlignment="1">
      <alignment/>
    </xf>
    <xf numFmtId="3" fontId="8" fillId="0" borderId="16" xfId="0" applyNumberFormat="1" applyFont="1" applyFill="1" applyBorder="1" applyAlignment="1">
      <alignment/>
    </xf>
    <xf numFmtId="3" fontId="9" fillId="0" borderId="40" xfId="0" applyNumberFormat="1" applyFont="1" applyFill="1" applyBorder="1" applyAlignment="1">
      <alignment/>
    </xf>
    <xf numFmtId="3" fontId="1" fillId="0" borderId="24" xfId="0" applyNumberFormat="1" applyFont="1" applyFill="1" applyBorder="1" applyAlignment="1">
      <alignment/>
    </xf>
    <xf numFmtId="0" fontId="4" fillId="0" borderId="19" xfId="0" applyFont="1" applyFill="1" applyBorder="1" applyAlignment="1">
      <alignment/>
    </xf>
    <xf numFmtId="3" fontId="3" fillId="0" borderId="15" xfId="61" applyNumberFormat="1" applyFont="1" applyFill="1" applyBorder="1" applyAlignment="1">
      <alignment horizontal="right" vertical="center"/>
      <protection/>
    </xf>
    <xf numFmtId="0" fontId="2" fillId="0" borderId="10" xfId="0" applyFont="1" applyFill="1" applyBorder="1" applyAlignment="1">
      <alignment horizontal="left" vertical="top"/>
    </xf>
    <xf numFmtId="0" fontId="8" fillId="0" borderId="13" xfId="59" applyFont="1" applyBorder="1" applyAlignment="1">
      <alignment/>
      <protection/>
    </xf>
    <xf numFmtId="0" fontId="1" fillId="0" borderId="43" xfId="0" applyFont="1" applyFill="1" applyBorder="1" applyAlignment="1">
      <alignment horizontal="left"/>
    </xf>
    <xf numFmtId="0" fontId="8" fillId="0" borderId="21" xfId="0" applyFont="1" applyFill="1" applyBorder="1" applyAlignment="1">
      <alignment horizontal="left"/>
    </xf>
    <xf numFmtId="3" fontId="2" fillId="0" borderId="24" xfId="59" applyNumberFormat="1" applyFont="1" applyFill="1" applyBorder="1" applyAlignment="1">
      <alignment/>
      <protection/>
    </xf>
    <xf numFmtId="3" fontId="2" fillId="0" borderId="24" xfId="59" applyNumberFormat="1" applyFont="1" applyFill="1" applyBorder="1" applyAlignment="1">
      <alignment/>
      <protection/>
    </xf>
    <xf numFmtId="0" fontId="1" fillId="0" borderId="15" xfId="61" applyFont="1" applyFill="1" applyBorder="1" applyAlignment="1">
      <alignment horizontal="right"/>
      <protection/>
    </xf>
    <xf numFmtId="0" fontId="2" fillId="0" borderId="10" xfId="0" applyFont="1" applyFill="1" applyBorder="1" applyAlignment="1">
      <alignment horizontal="left"/>
    </xf>
    <xf numFmtId="0" fontId="1" fillId="0" borderId="10" xfId="0" applyFont="1" applyFill="1" applyBorder="1" applyAlignment="1">
      <alignment/>
    </xf>
    <xf numFmtId="9" fontId="2" fillId="0" borderId="14" xfId="61" applyNumberFormat="1" applyFont="1" applyFill="1" applyBorder="1">
      <alignment/>
      <protection/>
    </xf>
    <xf numFmtId="9" fontId="2" fillId="0" borderId="12" xfId="0" applyNumberFormat="1" applyFont="1" applyFill="1" applyBorder="1" applyAlignment="1">
      <alignment/>
    </xf>
    <xf numFmtId="9" fontId="1" fillId="0" borderId="11" xfId="0" applyNumberFormat="1" applyFont="1" applyFill="1" applyBorder="1" applyAlignment="1">
      <alignment/>
    </xf>
    <xf numFmtId="9" fontId="1" fillId="0" borderId="22" xfId="0" applyNumberFormat="1" applyFont="1" applyFill="1" applyBorder="1" applyAlignment="1">
      <alignment/>
    </xf>
    <xf numFmtId="9" fontId="1" fillId="0" borderId="15" xfId="0" applyNumberFormat="1" applyFont="1" applyFill="1" applyBorder="1" applyAlignment="1">
      <alignment/>
    </xf>
    <xf numFmtId="3" fontId="37" fillId="0" borderId="13" xfId="58" applyNumberFormat="1" applyFont="1" applyBorder="1">
      <alignment/>
      <protection/>
    </xf>
    <xf numFmtId="3" fontId="10" fillId="0" borderId="12" xfId="0" applyNumberFormat="1" applyFont="1" applyBorder="1" applyAlignment="1">
      <alignment/>
    </xf>
    <xf numFmtId="3" fontId="38" fillId="0" borderId="43" xfId="0" applyNumberFormat="1" applyFont="1" applyFill="1" applyBorder="1" applyAlignment="1">
      <alignment horizontal="center"/>
    </xf>
    <xf numFmtId="3" fontId="38" fillId="0" borderId="27" xfId="0" applyNumberFormat="1" applyFont="1" applyFill="1" applyBorder="1" applyAlignment="1">
      <alignment horizontal="center"/>
    </xf>
    <xf numFmtId="3" fontId="41" fillId="0" borderId="11" xfId="0" applyNumberFormat="1" applyFont="1" applyFill="1" applyBorder="1" applyAlignment="1">
      <alignment horizontal="center"/>
    </xf>
    <xf numFmtId="3" fontId="5" fillId="0" borderId="43" xfId="0" applyNumberFormat="1" applyFont="1" applyFill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4" fillId="0" borderId="16" xfId="0" applyFont="1" applyBorder="1" applyAlignment="1">
      <alignment/>
    </xf>
    <xf numFmtId="9" fontId="2" fillId="0" borderId="11" xfId="0" applyNumberFormat="1" applyFont="1" applyFill="1" applyBorder="1" applyAlignment="1">
      <alignment horizontal="right" vertical="center"/>
    </xf>
    <xf numFmtId="9" fontId="2" fillId="0" borderId="12" xfId="59" applyNumberFormat="1" applyFont="1" applyBorder="1" applyAlignment="1">
      <alignment/>
      <protection/>
    </xf>
    <xf numFmtId="0" fontId="2" fillId="0" borderId="0" xfId="59" applyFont="1" applyAlignment="1">
      <alignment horizontal="left"/>
      <protection/>
    </xf>
    <xf numFmtId="9" fontId="1" fillId="0" borderId="11" xfId="59" applyNumberFormat="1" applyFont="1" applyBorder="1" applyAlignment="1">
      <alignment/>
      <protection/>
    </xf>
    <xf numFmtId="9" fontId="1" fillId="0" borderId="22" xfId="59" applyNumberFormat="1" applyFont="1" applyBorder="1" applyAlignment="1">
      <alignment/>
      <protection/>
    </xf>
    <xf numFmtId="9" fontId="1" fillId="0" borderId="15" xfId="59" applyNumberFormat="1" applyFont="1" applyBorder="1" applyAlignment="1">
      <alignment/>
      <protection/>
    </xf>
    <xf numFmtId="9" fontId="2" fillId="0" borderId="22" xfId="59" applyNumberFormat="1" applyFont="1" applyBorder="1" applyAlignment="1">
      <alignment/>
      <protection/>
    </xf>
    <xf numFmtId="9" fontId="1" fillId="0" borderId="15" xfId="59" applyNumberFormat="1" applyFont="1" applyBorder="1" applyAlignment="1">
      <alignment vertical="center"/>
      <protection/>
    </xf>
    <xf numFmtId="9" fontId="2" fillId="0" borderId="15" xfId="61" applyNumberFormat="1" applyFont="1" applyFill="1" applyBorder="1">
      <alignment/>
      <protection/>
    </xf>
    <xf numFmtId="9" fontId="2" fillId="0" borderId="14" xfId="0" applyNumberFormat="1" applyFont="1" applyBorder="1" applyAlignment="1">
      <alignment/>
    </xf>
    <xf numFmtId="9" fontId="1" fillId="0" borderId="14" xfId="0" applyNumberFormat="1" applyFont="1" applyBorder="1" applyAlignment="1">
      <alignment/>
    </xf>
    <xf numFmtId="9" fontId="1" fillId="0" borderId="15" xfId="0" applyNumberFormat="1" applyFont="1" applyBorder="1" applyAlignment="1">
      <alignment/>
    </xf>
    <xf numFmtId="9" fontId="1" fillId="0" borderId="11" xfId="0" applyNumberFormat="1" applyFont="1" applyBorder="1" applyAlignment="1">
      <alignment/>
    </xf>
    <xf numFmtId="9" fontId="1" fillId="0" borderId="10" xfId="0" applyNumberFormat="1" applyFont="1" applyFill="1" applyBorder="1" applyAlignment="1">
      <alignment horizontal="right"/>
    </xf>
    <xf numFmtId="9" fontId="1" fillId="0" borderId="11" xfId="0" applyNumberFormat="1" applyFont="1" applyFill="1" applyBorder="1" applyAlignment="1">
      <alignment horizontal="right"/>
    </xf>
    <xf numFmtId="9" fontId="1" fillId="0" borderId="14" xfId="59" applyNumberFormat="1" applyFont="1" applyBorder="1" applyAlignment="1">
      <alignment/>
      <protection/>
    </xf>
    <xf numFmtId="9" fontId="2" fillId="0" borderId="12" xfId="0" applyNumberFormat="1" applyFont="1" applyBorder="1" applyAlignment="1">
      <alignment/>
    </xf>
    <xf numFmtId="9" fontId="2" fillId="0" borderId="22" xfId="0" applyNumberFormat="1" applyFont="1" applyBorder="1" applyAlignment="1">
      <alignment/>
    </xf>
    <xf numFmtId="9" fontId="1" fillId="0" borderId="15" xfId="0" applyNumberFormat="1" applyFont="1" applyBorder="1" applyAlignment="1">
      <alignment vertical="center"/>
    </xf>
    <xf numFmtId="9" fontId="1" fillId="0" borderId="22" xfId="0" applyNumberFormat="1" applyFont="1" applyBorder="1" applyAlignment="1">
      <alignment/>
    </xf>
    <xf numFmtId="9" fontId="4" fillId="0" borderId="12" xfId="0" applyNumberFormat="1" applyFont="1" applyBorder="1" applyAlignment="1">
      <alignment/>
    </xf>
    <xf numFmtId="9" fontId="9" fillId="0" borderId="14" xfId="63" applyNumberFormat="1" applyFont="1" applyFill="1" applyBorder="1">
      <alignment/>
      <protection/>
    </xf>
    <xf numFmtId="9" fontId="9" fillId="0" borderId="10" xfId="63" applyNumberFormat="1" applyFont="1" applyFill="1" applyBorder="1">
      <alignment/>
      <protection/>
    </xf>
    <xf numFmtId="9" fontId="8" fillId="0" borderId="15" xfId="63" applyNumberFormat="1" applyFont="1" applyFill="1" applyBorder="1">
      <alignment/>
      <protection/>
    </xf>
    <xf numFmtId="9" fontId="2" fillId="0" borderId="22" xfId="0" applyNumberFormat="1" applyFont="1" applyFill="1" applyBorder="1" applyAlignment="1">
      <alignment/>
    </xf>
    <xf numFmtId="3" fontId="36" fillId="0" borderId="18" xfId="58" applyNumberFormat="1" applyFont="1" applyBorder="1">
      <alignment/>
      <protection/>
    </xf>
    <xf numFmtId="3" fontId="37" fillId="0" borderId="26" xfId="58" applyNumberFormat="1" applyFont="1" applyBorder="1">
      <alignment/>
      <protection/>
    </xf>
    <xf numFmtId="0" fontId="37" fillId="0" borderId="12" xfId="58" applyFont="1" applyBorder="1">
      <alignment/>
      <protection/>
    </xf>
    <xf numFmtId="9" fontId="9" fillId="0" borderId="15" xfId="63" applyNumberFormat="1" applyFont="1" applyFill="1" applyBorder="1">
      <alignment/>
      <protection/>
    </xf>
    <xf numFmtId="3" fontId="1" fillId="0" borderId="11" xfId="40" applyNumberFormat="1" applyFont="1" applyFill="1" applyBorder="1" applyAlignment="1">
      <alignment horizontal="right"/>
    </xf>
    <xf numFmtId="3" fontId="2" fillId="0" borderId="10" xfId="71" applyNumberFormat="1" applyFont="1" applyFill="1" applyBorder="1" applyAlignment="1">
      <alignment horizontal="right"/>
    </xf>
    <xf numFmtId="3" fontId="0" fillId="0" borderId="12" xfId="0" applyNumberFormat="1" applyFill="1" applyBorder="1" applyAlignment="1">
      <alignment/>
    </xf>
    <xf numFmtId="3" fontId="3" fillId="0" borderId="12" xfId="0" applyNumberFormat="1" applyFont="1" applyFill="1" applyBorder="1" applyAlignment="1">
      <alignment/>
    </xf>
    <xf numFmtId="3" fontId="4" fillId="0" borderId="12" xfId="0" applyNumberFormat="1" applyFont="1" applyFill="1" applyBorder="1" applyAlignment="1">
      <alignment/>
    </xf>
    <xf numFmtId="3" fontId="5" fillId="0" borderId="12" xfId="0" applyNumberFormat="1" applyFont="1" applyFill="1" applyBorder="1" applyAlignment="1">
      <alignment/>
    </xf>
    <xf numFmtId="3" fontId="2" fillId="0" borderId="13" xfId="0" applyNumberFormat="1" applyFont="1" applyFill="1" applyBorder="1" applyAlignment="1">
      <alignment/>
    </xf>
    <xf numFmtId="3" fontId="5" fillId="0" borderId="14" xfId="0" applyNumberFormat="1" applyFont="1" applyFill="1" applyBorder="1" applyAlignment="1">
      <alignment/>
    </xf>
    <xf numFmtId="3" fontId="1" fillId="0" borderId="15" xfId="0" applyNumberFormat="1" applyFont="1" applyFill="1" applyBorder="1" applyAlignment="1">
      <alignment/>
    </xf>
    <xf numFmtId="3" fontId="9" fillId="0" borderId="14" xfId="0" applyNumberFormat="1" applyFont="1" applyFill="1" applyBorder="1" applyAlignment="1">
      <alignment horizontal="right"/>
    </xf>
    <xf numFmtId="3" fontId="9" fillId="0" borderId="33" xfId="0" applyNumberFormat="1" applyFont="1" applyFill="1" applyBorder="1" applyAlignment="1">
      <alignment horizontal="right"/>
    </xf>
    <xf numFmtId="3" fontId="8" fillId="0" borderId="22" xfId="0" applyNumberFormat="1" applyFont="1" applyFill="1" applyBorder="1" applyAlignment="1">
      <alignment horizontal="right"/>
    </xf>
    <xf numFmtId="3" fontId="9" fillId="0" borderId="15" xfId="0" applyNumberFormat="1" applyFont="1" applyFill="1" applyBorder="1" applyAlignment="1">
      <alignment horizontal="right"/>
    </xf>
    <xf numFmtId="3" fontId="9" fillId="0" borderId="19" xfId="0" applyNumberFormat="1" applyFont="1" applyFill="1" applyBorder="1" applyAlignment="1">
      <alignment horizontal="right"/>
    </xf>
    <xf numFmtId="3" fontId="8" fillId="0" borderId="19" xfId="0" applyNumberFormat="1" applyFont="1" applyFill="1" applyBorder="1" applyAlignment="1">
      <alignment horizontal="right"/>
    </xf>
    <xf numFmtId="3" fontId="8" fillId="0" borderId="47" xfId="0" applyNumberFormat="1" applyFont="1" applyFill="1" applyBorder="1" applyAlignment="1">
      <alignment horizontal="right"/>
    </xf>
    <xf numFmtId="3" fontId="9" fillId="0" borderId="40" xfId="0" applyNumberFormat="1" applyFont="1" applyFill="1" applyBorder="1" applyAlignment="1">
      <alignment horizontal="right"/>
    </xf>
    <xf numFmtId="3" fontId="2" fillId="0" borderId="14" xfId="0" applyNumberFormat="1" applyFont="1" applyFill="1" applyBorder="1" applyAlignment="1">
      <alignment horizontal="right"/>
    </xf>
    <xf numFmtId="3" fontId="2" fillId="0" borderId="11" xfId="0" applyNumberFormat="1" applyFont="1" applyFill="1" applyBorder="1" applyAlignment="1">
      <alignment horizontal="right"/>
    </xf>
    <xf numFmtId="3" fontId="1" fillId="0" borderId="22" xfId="0" applyNumberFormat="1" applyFont="1" applyFill="1" applyBorder="1" applyAlignment="1">
      <alignment horizontal="right"/>
    </xf>
    <xf numFmtId="3" fontId="2" fillId="0" borderId="22" xfId="0" applyNumberFormat="1" applyFont="1" applyFill="1" applyBorder="1" applyAlignment="1">
      <alignment horizontal="right"/>
    </xf>
    <xf numFmtId="3" fontId="8" fillId="0" borderId="14" xfId="0" applyNumberFormat="1" applyFont="1" applyFill="1" applyBorder="1" applyAlignment="1">
      <alignment horizontal="right"/>
    </xf>
    <xf numFmtId="3" fontId="2" fillId="0" borderId="14" xfId="0" applyNumberFormat="1" applyFont="1" applyFill="1" applyBorder="1" applyAlignment="1">
      <alignment horizontal="right"/>
    </xf>
    <xf numFmtId="3" fontId="4" fillId="0" borderId="11" xfId="0" applyNumberFormat="1" applyFont="1" applyFill="1" applyBorder="1" applyAlignment="1">
      <alignment horizontal="right"/>
    </xf>
    <xf numFmtId="3" fontId="1" fillId="0" borderId="14" xfId="0" applyNumberFormat="1" applyFont="1" applyFill="1" applyBorder="1" applyAlignment="1">
      <alignment horizontal="right"/>
    </xf>
    <xf numFmtId="3" fontId="2" fillId="0" borderId="13" xfId="0" applyNumberFormat="1" applyFont="1" applyFill="1" applyBorder="1" applyAlignment="1">
      <alignment horizontal="right"/>
    </xf>
    <xf numFmtId="3" fontId="8" fillId="0" borderId="10" xfId="0" applyNumberFormat="1" applyFont="1" applyFill="1" applyBorder="1" applyAlignment="1">
      <alignment horizontal="right"/>
    </xf>
    <xf numFmtId="3" fontId="9" fillId="0" borderId="13" xfId="0" applyNumberFormat="1" applyFont="1" applyFill="1" applyBorder="1" applyAlignment="1">
      <alignment horizontal="right"/>
    </xf>
    <xf numFmtId="3" fontId="1" fillId="0" borderId="14" xfId="0" applyNumberFormat="1" applyFont="1" applyFill="1" applyBorder="1" applyAlignment="1">
      <alignment horizontal="right"/>
    </xf>
    <xf numFmtId="3" fontId="1" fillId="0" borderId="15" xfId="0" applyNumberFormat="1" applyFont="1" applyFill="1" applyBorder="1" applyAlignment="1">
      <alignment horizontal="right" vertical="center"/>
    </xf>
    <xf numFmtId="3" fontId="2" fillId="0" borderId="39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 horizontal="center"/>
    </xf>
    <xf numFmtId="3" fontId="0" fillId="0" borderId="12" xfId="0" applyNumberFormat="1" applyFont="1" applyFill="1" applyBorder="1" applyAlignment="1">
      <alignment/>
    </xf>
    <xf numFmtId="3" fontId="10" fillId="0" borderId="12" xfId="0" applyNumberFormat="1" applyFont="1" applyFill="1" applyBorder="1" applyAlignment="1">
      <alignment/>
    </xf>
    <xf numFmtId="3" fontId="1" fillId="0" borderId="12" xfId="59" applyNumberFormat="1" applyFont="1" applyFill="1" applyBorder="1" applyAlignment="1">
      <alignment/>
      <protection/>
    </xf>
    <xf numFmtId="3" fontId="2" fillId="0" borderId="12" xfId="59" applyNumberFormat="1" applyFont="1" applyFill="1" applyBorder="1" applyAlignment="1">
      <alignment/>
      <protection/>
    </xf>
    <xf numFmtId="3" fontId="11" fillId="0" borderId="40" xfId="59" applyNumberFormat="1" applyFont="1" applyFill="1" applyBorder="1" applyAlignment="1">
      <alignment vertical="center"/>
      <protection/>
    </xf>
    <xf numFmtId="3" fontId="0" fillId="0" borderId="0" xfId="0" applyNumberFormat="1" applyFont="1" applyAlignment="1">
      <alignment horizontal="right"/>
    </xf>
    <xf numFmtId="0" fontId="10" fillId="0" borderId="0" xfId="58" applyAlignment="1">
      <alignment horizontal="right"/>
      <protection/>
    </xf>
    <xf numFmtId="0" fontId="2" fillId="18" borderId="33" xfId="59" applyFont="1" applyFill="1" applyBorder="1" applyAlignment="1">
      <alignment/>
      <protection/>
    </xf>
    <xf numFmtId="3" fontId="43" fillId="0" borderId="13" xfId="0" applyNumberFormat="1" applyFont="1" applyFill="1" applyBorder="1" applyAlignment="1">
      <alignment horizontal="center"/>
    </xf>
    <xf numFmtId="3" fontId="8" fillId="0" borderId="12" xfId="0" applyNumberFormat="1" applyFont="1" applyFill="1" applyBorder="1" applyAlignment="1">
      <alignment horizontal="right"/>
    </xf>
    <xf numFmtId="3" fontId="2" fillId="18" borderId="14" xfId="61" applyNumberFormat="1" applyFont="1" applyFill="1" applyBorder="1" applyAlignment="1">
      <alignment horizontal="right"/>
      <protection/>
    </xf>
    <xf numFmtId="0" fontId="2" fillId="0" borderId="32" xfId="59" applyFont="1" applyBorder="1" applyAlignment="1">
      <alignment/>
      <protection/>
    </xf>
    <xf numFmtId="3" fontId="2" fillId="0" borderId="32" xfId="61" applyNumberFormat="1" applyFont="1" applyFill="1" applyBorder="1" applyAlignment="1">
      <alignment horizontal="right" vertical="center"/>
      <protection/>
    </xf>
    <xf numFmtId="0" fontId="11" fillId="0" borderId="11" xfId="59" applyFont="1" applyBorder="1" applyAlignment="1">
      <alignment/>
      <protection/>
    </xf>
    <xf numFmtId="9" fontId="1" fillId="0" borderId="22" xfId="0" applyNumberFormat="1" applyFont="1" applyFill="1" applyBorder="1" applyAlignment="1">
      <alignment horizontal="right" vertical="center"/>
    </xf>
    <xf numFmtId="9" fontId="1" fillId="0" borderId="15" xfId="0" applyNumberFormat="1" applyFont="1" applyFill="1" applyBorder="1" applyAlignment="1">
      <alignment horizontal="right" vertical="center"/>
    </xf>
    <xf numFmtId="9" fontId="1" fillId="0" borderId="14" xfId="0" applyNumberFormat="1" applyFont="1" applyFill="1" applyBorder="1" applyAlignment="1">
      <alignment horizontal="right" vertical="center"/>
    </xf>
    <xf numFmtId="9" fontId="2" fillId="0" borderId="22" xfId="0" applyNumberFormat="1" applyFont="1" applyFill="1" applyBorder="1" applyAlignment="1">
      <alignment horizontal="right" vertical="center"/>
    </xf>
    <xf numFmtId="9" fontId="2" fillId="0" borderId="11" xfId="0" applyNumberFormat="1" applyFont="1" applyBorder="1" applyAlignment="1">
      <alignment/>
    </xf>
    <xf numFmtId="9" fontId="1" fillId="0" borderId="12" xfId="0" applyNumberFormat="1" applyFont="1" applyFill="1" applyBorder="1" applyAlignment="1">
      <alignment horizontal="right"/>
    </xf>
    <xf numFmtId="9" fontId="2" fillId="0" borderId="12" xfId="0" applyNumberFormat="1" applyFont="1" applyFill="1" applyBorder="1" applyAlignment="1">
      <alignment horizontal="right"/>
    </xf>
    <xf numFmtId="9" fontId="9" fillId="0" borderId="12" xfId="71" applyNumberFormat="1" applyFont="1" applyFill="1" applyBorder="1" applyAlignment="1">
      <alignment horizontal="right"/>
    </xf>
    <xf numFmtId="9" fontId="1" fillId="0" borderId="14" xfId="61" applyNumberFormat="1" applyFont="1" applyFill="1" applyBorder="1">
      <alignment/>
      <protection/>
    </xf>
    <xf numFmtId="9" fontId="1" fillId="0" borderId="10" xfId="61" applyNumberFormat="1" applyFont="1" applyFill="1" applyBorder="1">
      <alignment/>
      <protection/>
    </xf>
    <xf numFmtId="9" fontId="1" fillId="0" borderId="15" xfId="61" applyNumberFormat="1" applyFont="1" applyFill="1" applyBorder="1">
      <alignment/>
      <protection/>
    </xf>
    <xf numFmtId="9" fontId="3" fillId="0" borderId="15" xfId="61" applyNumberFormat="1" applyFont="1" applyFill="1" applyBorder="1">
      <alignment/>
      <protection/>
    </xf>
    <xf numFmtId="3" fontId="37" fillId="0" borderId="36" xfId="58" applyNumberFormat="1" applyFont="1" applyBorder="1">
      <alignment/>
      <protection/>
    </xf>
    <xf numFmtId="3" fontId="37" fillId="0" borderId="0" xfId="58" applyNumberFormat="1" applyFont="1" applyBorder="1">
      <alignment/>
      <protection/>
    </xf>
    <xf numFmtId="0" fontId="37" fillId="0" borderId="0" xfId="58" applyFont="1" applyBorder="1">
      <alignment/>
      <protection/>
    </xf>
    <xf numFmtId="0" fontId="37" fillId="0" borderId="48" xfId="58" applyFont="1" applyBorder="1">
      <alignment/>
      <protection/>
    </xf>
    <xf numFmtId="3" fontId="36" fillId="0" borderId="0" xfId="58" applyNumberFormat="1" applyFont="1" applyBorder="1">
      <alignment/>
      <protection/>
    </xf>
    <xf numFmtId="3" fontId="37" fillId="0" borderId="48" xfId="58" applyNumberFormat="1" applyFont="1" applyBorder="1">
      <alignment/>
      <protection/>
    </xf>
    <xf numFmtId="0" fontId="48" fillId="0" borderId="20" xfId="0" applyFont="1" applyFill="1" applyBorder="1" applyAlignment="1">
      <alignment/>
    </xf>
    <xf numFmtId="3" fontId="9" fillId="18" borderId="11" xfId="0" applyNumberFormat="1" applyFont="1" applyFill="1" applyBorder="1" applyAlignment="1">
      <alignment horizontal="right"/>
    </xf>
    <xf numFmtId="3" fontId="9" fillId="18" borderId="13" xfId="0" applyNumberFormat="1" applyFont="1" applyFill="1" applyBorder="1" applyAlignment="1">
      <alignment horizontal="right"/>
    </xf>
    <xf numFmtId="3" fontId="9" fillId="18" borderId="15" xfId="0" applyNumberFormat="1" applyFont="1" applyFill="1" applyBorder="1" applyAlignment="1">
      <alignment horizontal="right"/>
    </xf>
    <xf numFmtId="0" fontId="1" fillId="0" borderId="11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37" fillId="0" borderId="29" xfId="59" applyFont="1" applyBorder="1" applyAlignment="1">
      <alignment/>
      <protection/>
    </xf>
    <xf numFmtId="3" fontId="37" fillId="0" borderId="29" xfId="58" applyNumberFormat="1" applyFont="1" applyBorder="1">
      <alignment/>
      <protection/>
    </xf>
    <xf numFmtId="0" fontId="37" fillId="0" borderId="30" xfId="58" applyFont="1" applyBorder="1">
      <alignment/>
      <protection/>
    </xf>
    <xf numFmtId="3" fontId="40" fillId="0" borderId="14" xfId="0" applyNumberFormat="1" applyFont="1" applyBorder="1" applyAlignment="1">
      <alignment vertical="center" wrapText="1"/>
    </xf>
    <xf numFmtId="3" fontId="2" fillId="0" borderId="11" xfId="0" applyNumberFormat="1" applyFont="1" applyFill="1" applyBorder="1" applyAlignment="1">
      <alignment/>
    </xf>
    <xf numFmtId="3" fontId="1" fillId="18" borderId="12" xfId="0" applyNumberFormat="1" applyFont="1" applyFill="1" applyBorder="1" applyAlignment="1">
      <alignment/>
    </xf>
    <xf numFmtId="3" fontId="1" fillId="18" borderId="13" xfId="0" applyNumberFormat="1" applyFont="1" applyFill="1" applyBorder="1" applyAlignment="1">
      <alignment/>
    </xf>
    <xf numFmtId="3" fontId="4" fillId="18" borderId="12" xfId="0" applyNumberFormat="1" applyFont="1" applyFill="1" applyBorder="1" applyAlignment="1">
      <alignment/>
    </xf>
    <xf numFmtId="3" fontId="2" fillId="18" borderId="22" xfId="0" applyNumberFormat="1" applyFont="1" applyFill="1" applyBorder="1" applyAlignment="1">
      <alignment horizontal="right"/>
    </xf>
    <xf numFmtId="0" fontId="2" fillId="0" borderId="15" xfId="59" applyFont="1" applyFill="1" applyBorder="1" applyAlignment="1">
      <alignment/>
      <protection/>
    </xf>
    <xf numFmtId="3" fontId="1" fillId="18" borderId="15" xfId="0" applyNumberFormat="1" applyFont="1" applyFill="1" applyBorder="1" applyAlignment="1">
      <alignment horizontal="right"/>
    </xf>
    <xf numFmtId="3" fontId="1" fillId="18" borderId="14" xfId="0" applyNumberFormat="1" applyFont="1" applyFill="1" applyBorder="1" applyAlignment="1">
      <alignment horizontal="right"/>
    </xf>
    <xf numFmtId="3" fontId="9" fillId="18" borderId="14" xfId="0" applyNumberFormat="1" applyFont="1" applyFill="1" applyBorder="1" applyAlignment="1">
      <alignment horizontal="right"/>
    </xf>
    <xf numFmtId="3" fontId="9" fillId="18" borderId="40" xfId="0" applyNumberFormat="1" applyFont="1" applyFill="1" applyBorder="1" applyAlignment="1">
      <alignment horizontal="right"/>
    </xf>
    <xf numFmtId="3" fontId="2" fillId="18" borderId="16" xfId="0" applyNumberFormat="1" applyFont="1" applyFill="1" applyBorder="1" applyAlignment="1">
      <alignment/>
    </xf>
    <xf numFmtId="3" fontId="8" fillId="18" borderId="16" xfId="0" applyNumberFormat="1" applyFont="1" applyFill="1" applyBorder="1" applyAlignment="1">
      <alignment/>
    </xf>
    <xf numFmtId="3" fontId="2" fillId="18" borderId="39" xfId="0" applyNumberFormat="1" applyFont="1" applyFill="1" applyBorder="1" applyAlignment="1">
      <alignment/>
    </xf>
    <xf numFmtId="3" fontId="2" fillId="18" borderId="16" xfId="0" applyNumberFormat="1" applyFont="1" applyFill="1" applyBorder="1" applyAlignment="1">
      <alignment/>
    </xf>
    <xf numFmtId="3" fontId="4" fillId="18" borderId="16" xfId="0" applyNumberFormat="1" applyFont="1" applyFill="1" applyBorder="1" applyAlignment="1">
      <alignment/>
    </xf>
    <xf numFmtId="3" fontId="4" fillId="18" borderId="10" xfId="0" applyNumberFormat="1" applyFont="1" applyFill="1" applyBorder="1" applyAlignment="1">
      <alignment/>
    </xf>
    <xf numFmtId="3" fontId="2" fillId="18" borderId="39" xfId="0" applyNumberFormat="1" applyFont="1" applyFill="1" applyBorder="1" applyAlignment="1">
      <alignment/>
    </xf>
    <xf numFmtId="3" fontId="2" fillId="18" borderId="10" xfId="0" applyNumberFormat="1" applyFont="1" applyFill="1" applyBorder="1" applyAlignment="1">
      <alignment/>
    </xf>
    <xf numFmtId="3" fontId="4" fillId="18" borderId="10" xfId="0" applyNumberFormat="1" applyFont="1" applyFill="1" applyBorder="1" applyAlignment="1">
      <alignment horizontal="right"/>
    </xf>
    <xf numFmtId="3" fontId="8" fillId="18" borderId="10" xfId="0" applyNumberFormat="1" applyFont="1" applyFill="1" applyBorder="1" applyAlignment="1">
      <alignment/>
    </xf>
    <xf numFmtId="3" fontId="2" fillId="18" borderId="10" xfId="0" applyNumberFormat="1" applyFont="1" applyFill="1" applyBorder="1" applyAlignment="1">
      <alignment horizontal="right"/>
    </xf>
    <xf numFmtId="3" fontId="2" fillId="18" borderId="10" xfId="0" applyNumberFormat="1" applyFont="1" applyFill="1" applyBorder="1" applyAlignment="1">
      <alignment horizontal="right"/>
    </xf>
    <xf numFmtId="3" fontId="2" fillId="18" borderId="11" xfId="0" applyNumberFormat="1" applyFont="1" applyFill="1" applyBorder="1" applyAlignment="1">
      <alignment horizontal="right"/>
    </xf>
    <xf numFmtId="3" fontId="8" fillId="18" borderId="10" xfId="71" applyNumberFormat="1" applyFont="1" applyFill="1" applyBorder="1" applyAlignment="1">
      <alignment horizontal="right"/>
    </xf>
    <xf numFmtId="3" fontId="2" fillId="18" borderId="10" xfId="71" applyNumberFormat="1" applyFont="1" applyFill="1" applyBorder="1" applyAlignment="1">
      <alignment horizontal="right"/>
    </xf>
    <xf numFmtId="3" fontId="0" fillId="18" borderId="12" xfId="0" applyNumberFormat="1" applyFill="1" applyBorder="1" applyAlignment="1">
      <alignment/>
    </xf>
    <xf numFmtId="3" fontId="0" fillId="18" borderId="12" xfId="0" applyNumberFormat="1" applyFont="1" applyFill="1" applyBorder="1" applyAlignment="1">
      <alignment/>
    </xf>
    <xf numFmtId="3" fontId="10" fillId="18" borderId="12" xfId="0" applyNumberFormat="1" applyFont="1" applyFill="1" applyBorder="1" applyAlignment="1">
      <alignment/>
    </xf>
    <xf numFmtId="3" fontId="2" fillId="18" borderId="10" xfId="61" applyNumberFormat="1" applyFont="1" applyFill="1" applyBorder="1" applyAlignment="1">
      <alignment horizontal="right"/>
      <protection/>
    </xf>
    <xf numFmtId="3" fontId="4" fillId="18" borderId="10" xfId="61" applyNumberFormat="1" applyFont="1" applyFill="1" applyBorder="1" applyAlignment="1">
      <alignment horizontal="right"/>
      <protection/>
    </xf>
    <xf numFmtId="0" fontId="2" fillId="0" borderId="39" xfId="61" applyFont="1" applyFill="1" applyBorder="1" applyAlignment="1">
      <alignment vertical="center"/>
      <protection/>
    </xf>
    <xf numFmtId="3" fontId="1" fillId="0" borderId="14" xfId="61" applyNumberFormat="1" applyFont="1" applyFill="1" applyBorder="1" applyAlignment="1">
      <alignment horizontal="right" vertical="center"/>
      <protection/>
    </xf>
    <xf numFmtId="3" fontId="2" fillId="19" borderId="10" xfId="61" applyNumberFormat="1" applyFont="1" applyFill="1" applyBorder="1" applyAlignment="1">
      <alignment horizontal="right"/>
      <protection/>
    </xf>
    <xf numFmtId="3" fontId="1" fillId="0" borderId="15" xfId="61" applyNumberFormat="1" applyFont="1" applyFill="1" applyBorder="1" applyAlignment="1">
      <alignment horizontal="right" vertical="center"/>
      <protection/>
    </xf>
    <xf numFmtId="3" fontId="2" fillId="18" borderId="17" xfId="59" applyNumberFormat="1" applyFont="1" applyFill="1" applyBorder="1" applyAlignment="1">
      <alignment/>
      <protection/>
    </xf>
    <xf numFmtId="3" fontId="5" fillId="18" borderId="14" xfId="0" applyNumberFormat="1" applyFont="1" applyFill="1" applyBorder="1" applyAlignment="1">
      <alignment/>
    </xf>
    <xf numFmtId="3" fontId="2" fillId="18" borderId="33" xfId="59" applyNumberFormat="1" applyFont="1" applyFill="1" applyBorder="1" applyAlignment="1">
      <alignment/>
      <protection/>
    </xf>
    <xf numFmtId="3" fontId="2" fillId="0" borderId="13" xfId="0" applyNumberFormat="1" applyFont="1" applyFill="1" applyBorder="1" applyAlignment="1">
      <alignment horizontal="center"/>
    </xf>
    <xf numFmtId="9" fontId="2" fillId="0" borderId="12" xfId="0" applyNumberFormat="1" applyFont="1" applyFill="1" applyBorder="1" applyAlignment="1">
      <alignment horizontal="right" vertical="center"/>
    </xf>
    <xf numFmtId="0" fontId="8" fillId="0" borderId="16" xfId="0" applyFont="1" applyFill="1" applyBorder="1" applyAlignment="1">
      <alignment/>
    </xf>
    <xf numFmtId="9" fontId="3" fillId="0" borderId="15" xfId="59" applyNumberFormat="1" applyFont="1" applyBorder="1" applyAlignment="1">
      <alignment/>
      <protection/>
    </xf>
    <xf numFmtId="3" fontId="1" fillId="0" borderId="10" xfId="61" applyNumberFormat="1" applyFont="1" applyFill="1" applyBorder="1" applyAlignment="1">
      <alignment/>
      <protection/>
    </xf>
    <xf numFmtId="3" fontId="2" fillId="0" borderId="10" xfId="61" applyNumberFormat="1" applyFont="1" applyFill="1" applyBorder="1" applyAlignment="1">
      <alignment/>
      <protection/>
    </xf>
    <xf numFmtId="0" fontId="1" fillId="0" borderId="39" xfId="61" applyFont="1" applyFill="1" applyBorder="1">
      <alignment/>
      <protection/>
    </xf>
    <xf numFmtId="0" fontId="37" fillId="0" borderId="36" xfId="58" applyFont="1" applyBorder="1">
      <alignment/>
      <protection/>
    </xf>
    <xf numFmtId="0" fontId="37" fillId="0" borderId="27" xfId="58" applyFont="1" applyBorder="1">
      <alignment/>
      <protection/>
    </xf>
    <xf numFmtId="9" fontId="3" fillId="0" borderId="15" xfId="59" applyNumberFormat="1" applyFont="1" applyBorder="1" applyAlignment="1">
      <alignment vertical="center"/>
      <protection/>
    </xf>
    <xf numFmtId="9" fontId="2" fillId="0" borderId="18" xfId="59" applyNumberFormat="1" applyFont="1" applyBorder="1" applyAlignment="1">
      <alignment/>
      <protection/>
    </xf>
    <xf numFmtId="9" fontId="2" fillId="0" borderId="11" xfId="59" applyNumberFormat="1" applyFont="1" applyBorder="1" applyAlignment="1">
      <alignment/>
      <protection/>
    </xf>
    <xf numFmtId="9" fontId="2" fillId="0" borderId="15" xfId="59" applyNumberFormat="1" applyFont="1" applyBorder="1" applyAlignment="1">
      <alignment/>
      <protection/>
    </xf>
    <xf numFmtId="9" fontId="1" fillId="0" borderId="26" xfId="59" applyNumberFormat="1" applyFont="1" applyBorder="1" applyAlignment="1">
      <alignment/>
      <protection/>
    </xf>
    <xf numFmtId="9" fontId="3" fillId="0" borderId="11" xfId="0" applyNumberFormat="1" applyFont="1" applyBorder="1" applyAlignment="1">
      <alignment vertical="center"/>
    </xf>
    <xf numFmtId="9" fontId="3" fillId="0" borderId="15" xfId="0" applyNumberFormat="1" applyFont="1" applyBorder="1" applyAlignment="1">
      <alignment vertical="center"/>
    </xf>
    <xf numFmtId="9" fontId="3" fillId="0" borderId="12" xfId="0" applyNumberFormat="1" applyFont="1" applyBorder="1" applyAlignment="1">
      <alignment vertical="center"/>
    </xf>
    <xf numFmtId="9" fontId="5" fillId="0" borderId="15" xfId="0" applyNumberFormat="1" applyFont="1" applyBorder="1" applyAlignment="1">
      <alignment/>
    </xf>
    <xf numFmtId="9" fontId="3" fillId="0" borderId="22" xfId="0" applyNumberFormat="1" applyFont="1" applyBorder="1" applyAlignment="1">
      <alignment vertical="center"/>
    </xf>
    <xf numFmtId="9" fontId="2" fillId="0" borderId="18" xfId="0" applyNumberFormat="1" applyFont="1" applyBorder="1" applyAlignment="1">
      <alignment/>
    </xf>
    <xf numFmtId="0" fontId="0" fillId="0" borderId="15" xfId="61" applyBorder="1">
      <alignment/>
      <protection/>
    </xf>
    <xf numFmtId="9" fontId="1" fillId="0" borderId="15" xfId="61" applyNumberFormat="1" applyFont="1" applyFill="1" applyBorder="1" applyAlignment="1">
      <alignment vertical="center"/>
      <protection/>
    </xf>
    <xf numFmtId="9" fontId="3" fillId="0" borderId="14" xfId="61" applyNumberFormat="1" applyFont="1" applyFill="1" applyBorder="1">
      <alignment/>
      <protection/>
    </xf>
    <xf numFmtId="9" fontId="2" fillId="0" borderId="14" xfId="0" applyNumberFormat="1" applyFont="1" applyFill="1" applyBorder="1" applyAlignment="1">
      <alignment horizontal="right" vertical="center"/>
    </xf>
    <xf numFmtId="9" fontId="4" fillId="0" borderId="22" xfId="0" applyNumberFormat="1" applyFont="1" applyFill="1" applyBorder="1" applyAlignment="1">
      <alignment horizontal="right" vertical="center"/>
    </xf>
    <xf numFmtId="9" fontId="8" fillId="0" borderId="12" xfId="71" applyNumberFormat="1" applyFont="1" applyFill="1" applyBorder="1" applyAlignment="1">
      <alignment horizontal="right"/>
    </xf>
    <xf numFmtId="9" fontId="9" fillId="0" borderId="11" xfId="71" applyNumberFormat="1" applyFont="1" applyFill="1" applyBorder="1" applyAlignment="1">
      <alignment horizontal="right"/>
    </xf>
    <xf numFmtId="3" fontId="2" fillId="18" borderId="22" xfId="59" applyNumberFormat="1" applyFont="1" applyFill="1" applyBorder="1" applyAlignment="1">
      <alignment/>
      <protection/>
    </xf>
    <xf numFmtId="3" fontId="5" fillId="18" borderId="12" xfId="0" applyNumberFormat="1" applyFont="1" applyFill="1" applyBorder="1" applyAlignment="1">
      <alignment/>
    </xf>
    <xf numFmtId="3" fontId="4" fillId="18" borderId="22" xfId="0" applyNumberFormat="1" applyFont="1" applyFill="1" applyBorder="1" applyAlignment="1">
      <alignment/>
    </xf>
    <xf numFmtId="3" fontId="1" fillId="18" borderId="15" xfId="0" applyNumberFormat="1" applyFont="1" applyFill="1" applyBorder="1" applyAlignment="1">
      <alignment vertical="center"/>
    </xf>
    <xf numFmtId="3" fontId="2" fillId="18" borderId="39" xfId="63" applyNumberFormat="1" applyFont="1" applyFill="1" applyBorder="1" applyAlignment="1">
      <alignment horizontal="right"/>
      <protection/>
    </xf>
    <xf numFmtId="3" fontId="1" fillId="18" borderId="39" xfId="63" applyNumberFormat="1" applyFont="1" applyFill="1" applyBorder="1" applyAlignment="1">
      <alignment horizontal="right"/>
      <protection/>
    </xf>
    <xf numFmtId="3" fontId="1" fillId="18" borderId="16" xfId="63" applyNumberFormat="1" applyFont="1" applyFill="1" applyBorder="1" applyAlignment="1">
      <alignment horizontal="right"/>
      <protection/>
    </xf>
    <xf numFmtId="3" fontId="2" fillId="18" borderId="16" xfId="63" applyNumberFormat="1" applyFont="1" applyFill="1" applyBorder="1" applyAlignment="1">
      <alignment horizontal="right"/>
      <protection/>
    </xf>
    <xf numFmtId="3" fontId="1" fillId="18" borderId="40" xfId="63" applyNumberFormat="1" applyFont="1" applyFill="1" applyBorder="1" applyAlignment="1">
      <alignment horizontal="right"/>
      <protection/>
    </xf>
    <xf numFmtId="3" fontId="4" fillId="18" borderId="16" xfId="63" applyNumberFormat="1" applyFont="1" applyFill="1" applyBorder="1" applyAlignment="1">
      <alignment horizontal="right"/>
      <protection/>
    </xf>
    <xf numFmtId="3" fontId="4" fillId="18" borderId="39" xfId="63" applyNumberFormat="1" applyFont="1" applyFill="1" applyBorder="1" applyAlignment="1">
      <alignment horizontal="right"/>
      <protection/>
    </xf>
    <xf numFmtId="3" fontId="2" fillId="18" borderId="16" xfId="63" applyNumberFormat="1" applyFont="1" applyFill="1" applyBorder="1" applyAlignment="1">
      <alignment horizontal="right"/>
      <protection/>
    </xf>
    <xf numFmtId="0" fontId="8" fillId="0" borderId="18" xfId="59" applyFont="1" applyBorder="1" applyAlignment="1">
      <alignment/>
      <protection/>
    </xf>
    <xf numFmtId="3" fontId="1" fillId="18" borderId="33" xfId="59" applyNumberFormat="1" applyFont="1" applyFill="1" applyBorder="1" applyAlignment="1">
      <alignment/>
      <protection/>
    </xf>
    <xf numFmtId="9" fontId="1" fillId="0" borderId="18" xfId="59" applyNumberFormat="1" applyFont="1" applyBorder="1" applyAlignment="1">
      <alignment/>
      <protection/>
    </xf>
    <xf numFmtId="0" fontId="9" fillId="0" borderId="11" xfId="59" applyFont="1" applyBorder="1" applyAlignment="1">
      <alignment/>
      <protection/>
    </xf>
    <xf numFmtId="3" fontId="1" fillId="0" borderId="10" xfId="61" applyNumberFormat="1" applyFont="1" applyFill="1" applyBorder="1" applyAlignment="1">
      <alignment horizontal="right"/>
      <protection/>
    </xf>
    <xf numFmtId="0" fontId="2" fillId="0" borderId="33" xfId="61" applyFont="1" applyFill="1" applyBorder="1" applyAlignment="1">
      <alignment vertical="center"/>
      <protection/>
    </xf>
    <xf numFmtId="3" fontId="3" fillId="0" borderId="18" xfId="61" applyNumberFormat="1" applyFont="1" applyFill="1" applyBorder="1" applyAlignment="1">
      <alignment horizontal="right" vertical="center"/>
      <protection/>
    </xf>
    <xf numFmtId="3" fontId="2" fillId="0" borderId="18" xfId="61" applyNumberFormat="1" applyFont="1" applyFill="1" applyBorder="1" applyAlignment="1">
      <alignment horizontal="right" vertical="center"/>
      <protection/>
    </xf>
    <xf numFmtId="9" fontId="2" fillId="0" borderId="18" xfId="61" applyNumberFormat="1" applyFont="1" applyFill="1" applyBorder="1">
      <alignment/>
      <protection/>
    </xf>
    <xf numFmtId="9" fontId="1" fillId="0" borderId="34" xfId="59" applyNumberFormat="1" applyFont="1" applyBorder="1" applyAlignment="1">
      <alignment/>
      <protection/>
    </xf>
    <xf numFmtId="3" fontId="0" fillId="0" borderId="0" xfId="61" applyNumberFormat="1">
      <alignment/>
      <protection/>
    </xf>
    <xf numFmtId="0" fontId="3" fillId="0" borderId="0" xfId="61" applyFont="1">
      <alignment/>
      <protection/>
    </xf>
    <xf numFmtId="3" fontId="3" fillId="0" borderId="0" xfId="61" applyNumberFormat="1" applyFont="1">
      <alignment/>
      <protection/>
    </xf>
    <xf numFmtId="0" fontId="0" fillId="0" borderId="0" xfId="61" applyFont="1">
      <alignment/>
      <protection/>
    </xf>
    <xf numFmtId="3" fontId="1" fillId="0" borderId="40" xfId="59" applyNumberFormat="1" applyFont="1" applyFill="1" applyBorder="1" applyAlignment="1">
      <alignment/>
      <protection/>
    </xf>
    <xf numFmtId="3" fontId="2" fillId="0" borderId="19" xfId="59" applyNumberFormat="1" applyFont="1" applyFill="1" applyBorder="1" applyAlignment="1">
      <alignment/>
      <protection/>
    </xf>
    <xf numFmtId="3" fontId="2" fillId="0" borderId="47" xfId="59" applyNumberFormat="1" applyFont="1" applyFill="1" applyBorder="1" applyAlignment="1">
      <alignment/>
      <protection/>
    </xf>
    <xf numFmtId="3" fontId="2" fillId="0" borderId="18" xfId="59" applyNumberFormat="1" applyFont="1" applyFill="1" applyBorder="1" applyAlignment="1">
      <alignment/>
      <protection/>
    </xf>
    <xf numFmtId="3" fontId="2" fillId="0" borderId="40" xfId="59" applyNumberFormat="1" applyFont="1" applyFill="1" applyBorder="1" applyAlignment="1">
      <alignment/>
      <protection/>
    </xf>
    <xf numFmtId="3" fontId="1" fillId="0" borderId="34" xfId="59" applyNumberFormat="1" applyFont="1" applyFill="1" applyBorder="1" applyAlignment="1">
      <alignment/>
      <protection/>
    </xf>
    <xf numFmtId="3" fontId="1" fillId="0" borderId="23" xfId="59" applyNumberFormat="1" applyFont="1" applyFill="1" applyBorder="1" applyAlignment="1">
      <alignment/>
      <protection/>
    </xf>
    <xf numFmtId="3" fontId="1" fillId="0" borderId="39" xfId="59" applyNumberFormat="1" applyFont="1" applyFill="1" applyBorder="1" applyAlignment="1">
      <alignment/>
      <protection/>
    </xf>
    <xf numFmtId="3" fontId="2" fillId="0" borderId="17" xfId="59" applyNumberFormat="1" applyFont="1" applyFill="1" applyBorder="1" applyAlignment="1">
      <alignment/>
      <protection/>
    </xf>
    <xf numFmtId="3" fontId="1" fillId="0" borderId="30" xfId="59" applyNumberFormat="1" applyFont="1" applyFill="1" applyBorder="1" applyAlignment="1">
      <alignment/>
      <protection/>
    </xf>
    <xf numFmtId="3" fontId="2" fillId="0" borderId="39" xfId="59" applyNumberFormat="1" applyFont="1" applyFill="1" applyBorder="1" applyAlignment="1">
      <alignment/>
      <protection/>
    </xf>
    <xf numFmtId="3" fontId="1" fillId="0" borderId="40" xfId="59" applyNumberFormat="1" applyFont="1" applyFill="1" applyBorder="1" applyAlignment="1">
      <alignment vertical="center"/>
      <protection/>
    </xf>
    <xf numFmtId="3" fontId="3" fillId="0" borderId="14" xfId="0" applyNumberFormat="1" applyFont="1" applyFill="1" applyBorder="1" applyAlignment="1">
      <alignment vertical="center"/>
    </xf>
    <xf numFmtId="3" fontId="1" fillId="0" borderId="15" xfId="0" applyNumberFormat="1" applyFont="1" applyFill="1" applyBorder="1" applyAlignment="1">
      <alignment vertical="center"/>
    </xf>
    <xf numFmtId="3" fontId="2" fillId="0" borderId="22" xfId="0" applyNumberFormat="1" applyFont="1" applyFill="1" applyBorder="1" applyAlignment="1">
      <alignment/>
    </xf>
    <xf numFmtId="3" fontId="2" fillId="0" borderId="13" xfId="0" applyNumberFormat="1" applyFont="1" applyFill="1" applyBorder="1" applyAlignment="1">
      <alignment/>
    </xf>
    <xf numFmtId="3" fontId="3" fillId="0" borderId="15" xfId="0" applyNumberFormat="1" applyFont="1" applyFill="1" applyBorder="1" applyAlignment="1">
      <alignment vertical="center"/>
    </xf>
    <xf numFmtId="3" fontId="3" fillId="0" borderId="11" xfId="0" applyNumberFormat="1" applyFont="1" applyFill="1" applyBorder="1" applyAlignment="1">
      <alignment/>
    </xf>
    <xf numFmtId="3" fontId="1" fillId="0" borderId="22" xfId="0" applyNumberFormat="1" applyFont="1" applyFill="1" applyBorder="1" applyAlignment="1">
      <alignment/>
    </xf>
    <xf numFmtId="3" fontId="2" fillId="0" borderId="14" xfId="0" applyNumberFormat="1" applyFont="1" applyFill="1" applyBorder="1" applyAlignment="1">
      <alignment/>
    </xf>
    <xf numFmtId="3" fontId="1" fillId="0" borderId="14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3" fontId="3" fillId="0" borderId="0" xfId="0" applyNumberFormat="1" applyFont="1" applyFill="1" applyAlignment="1">
      <alignment/>
    </xf>
    <xf numFmtId="3" fontId="4" fillId="0" borderId="0" xfId="0" applyNumberFormat="1" applyFont="1" applyFill="1" applyBorder="1" applyAlignment="1">
      <alignment/>
    </xf>
    <xf numFmtId="3" fontId="4" fillId="0" borderId="0" xfId="0" applyNumberFormat="1" applyFont="1" applyFill="1" applyAlignment="1">
      <alignment/>
    </xf>
    <xf numFmtId="0" fontId="4" fillId="0" borderId="12" xfId="60" applyFont="1" applyBorder="1" applyAlignment="1">
      <alignment/>
      <protection/>
    </xf>
    <xf numFmtId="3" fontId="1" fillId="0" borderId="22" xfId="59" applyNumberFormat="1" applyFont="1" applyFill="1" applyBorder="1" applyAlignment="1">
      <alignment/>
      <protection/>
    </xf>
    <xf numFmtId="0" fontId="1" fillId="0" borderId="22" xfId="59" applyFont="1" applyFill="1" applyBorder="1" applyAlignment="1">
      <alignment/>
      <protection/>
    </xf>
    <xf numFmtId="3" fontId="1" fillId="18" borderId="22" xfId="59" applyNumberFormat="1" applyFont="1" applyFill="1" applyBorder="1" applyAlignment="1">
      <alignment/>
      <protection/>
    </xf>
    <xf numFmtId="3" fontId="4" fillId="18" borderId="11" xfId="59" applyNumberFormat="1" applyFont="1" applyFill="1" applyBorder="1" applyAlignment="1">
      <alignment/>
      <protection/>
    </xf>
    <xf numFmtId="3" fontId="4" fillId="18" borderId="12" xfId="59" applyNumberFormat="1" applyFont="1" applyFill="1" applyBorder="1" applyAlignment="1">
      <alignment/>
      <protection/>
    </xf>
    <xf numFmtId="3" fontId="4" fillId="18" borderId="22" xfId="59" applyNumberFormat="1" applyFont="1" applyFill="1" applyBorder="1" applyAlignment="1">
      <alignment/>
      <protection/>
    </xf>
    <xf numFmtId="49" fontId="1" fillId="0" borderId="13" xfId="59" applyNumberFormat="1" applyFont="1" applyBorder="1" applyAlignment="1">
      <alignment horizontal="center" vertical="center" wrapText="1"/>
      <protection/>
    </xf>
    <xf numFmtId="0" fontId="0" fillId="0" borderId="26" xfId="0" applyBorder="1" applyAlignment="1">
      <alignment horizontal="center" vertical="center" wrapText="1"/>
    </xf>
    <xf numFmtId="0" fontId="13" fillId="0" borderId="13" xfId="58" applyFont="1" applyBorder="1" applyAlignment="1">
      <alignment horizontal="center" vertical="center" wrapText="1"/>
      <protection/>
    </xf>
    <xf numFmtId="0" fontId="0" fillId="0" borderId="26" xfId="0" applyBorder="1" applyAlignment="1">
      <alignment horizontal="center" vertical="center"/>
    </xf>
    <xf numFmtId="0" fontId="13" fillId="0" borderId="0" xfId="58" applyFont="1" applyBorder="1" applyAlignment="1">
      <alignment horizontal="center"/>
      <protection/>
    </xf>
    <xf numFmtId="0" fontId="1" fillId="0" borderId="0" xfId="59" applyFont="1" applyBorder="1" applyAlignment="1">
      <alignment horizontal="center"/>
      <protection/>
    </xf>
    <xf numFmtId="0" fontId="0" fillId="0" borderId="0" xfId="59" applyAlignment="1">
      <alignment/>
      <protection/>
    </xf>
    <xf numFmtId="0" fontId="0" fillId="0" borderId="0" xfId="0" applyAlignment="1">
      <alignment/>
    </xf>
    <xf numFmtId="0" fontId="1" fillId="0" borderId="13" xfId="59" applyFont="1" applyBorder="1" applyAlignment="1">
      <alignment horizontal="center" vertical="center" wrapText="1"/>
      <protection/>
    </xf>
    <xf numFmtId="0" fontId="1" fillId="0" borderId="11" xfId="59" applyFont="1" applyBorder="1" applyAlignment="1">
      <alignment horizontal="center" vertical="center" wrapText="1"/>
      <protection/>
    </xf>
    <xf numFmtId="0" fontId="1" fillId="0" borderId="13" xfId="59" applyFont="1" applyBorder="1" applyAlignment="1">
      <alignment horizontal="center" vertical="center"/>
      <protection/>
    </xf>
    <xf numFmtId="0" fontId="0" fillId="0" borderId="11" xfId="59" applyBorder="1" applyAlignment="1">
      <alignment horizontal="center" vertical="center"/>
      <protection/>
    </xf>
    <xf numFmtId="3" fontId="1" fillId="0" borderId="13" xfId="59" applyNumberFormat="1" applyFont="1" applyBorder="1" applyAlignment="1">
      <alignment horizontal="center" vertical="center"/>
      <protection/>
    </xf>
    <xf numFmtId="0" fontId="0" fillId="0" borderId="11" xfId="0" applyBorder="1" applyAlignment="1">
      <alignment horizontal="center" vertical="center" wrapText="1"/>
    </xf>
    <xf numFmtId="3" fontId="1" fillId="0" borderId="13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0" fillId="0" borderId="10" xfId="59" applyBorder="1" applyAlignment="1">
      <alignment horizontal="center" vertical="center" wrapText="1"/>
      <protection/>
    </xf>
    <xf numFmtId="0" fontId="0" fillId="0" borderId="14" xfId="0" applyBorder="1" applyAlignment="1">
      <alignment horizontal="center"/>
    </xf>
    <xf numFmtId="2" fontId="1" fillId="0" borderId="0" xfId="61" applyNumberFormat="1" applyFont="1" applyBorder="1" applyAlignment="1">
      <alignment horizontal="center"/>
      <protection/>
    </xf>
    <xf numFmtId="2" fontId="0" fillId="0" borderId="0" xfId="61" applyNumberFormat="1" applyAlignment="1">
      <alignment/>
      <protection/>
    </xf>
    <xf numFmtId="0" fontId="0" fillId="0" borderId="0" xfId="61" applyAlignment="1">
      <alignment/>
      <protection/>
    </xf>
    <xf numFmtId="0" fontId="3" fillId="0" borderId="13" xfId="61" applyFont="1" applyFill="1" applyBorder="1" applyAlignment="1">
      <alignment horizontal="center" vertical="center" wrapText="1"/>
      <protection/>
    </xf>
    <xf numFmtId="0" fontId="3" fillId="0" borderId="10" xfId="61" applyFont="1" applyFill="1" applyBorder="1" applyAlignment="1">
      <alignment horizontal="center" vertical="center" wrapText="1"/>
      <protection/>
    </xf>
    <xf numFmtId="0" fontId="3" fillId="0" borderId="14" xfId="61" applyFont="1" applyFill="1" applyBorder="1" applyAlignment="1">
      <alignment horizontal="center" vertical="center" wrapText="1"/>
      <protection/>
    </xf>
    <xf numFmtId="0" fontId="1" fillId="0" borderId="0" xfId="61" applyFont="1" applyBorder="1" applyAlignment="1">
      <alignment horizontal="center"/>
      <protection/>
    </xf>
    <xf numFmtId="0" fontId="1" fillId="0" borderId="13" xfId="61" applyFont="1" applyFill="1" applyBorder="1" applyAlignment="1">
      <alignment horizontal="center" vertical="center"/>
      <protection/>
    </xf>
    <xf numFmtId="0" fontId="10" fillId="0" borderId="10" xfId="57" applyFill="1" applyBorder="1" applyAlignment="1">
      <alignment horizontal="center" vertical="center"/>
      <protection/>
    </xf>
    <xf numFmtId="0" fontId="10" fillId="0" borderId="14" xfId="57" applyFill="1" applyBorder="1" applyAlignment="1">
      <alignment horizontal="center" vertical="center"/>
      <protection/>
    </xf>
    <xf numFmtId="49" fontId="1" fillId="0" borderId="13" xfId="59" applyNumberFormat="1" applyFont="1" applyFill="1" applyBorder="1" applyAlignment="1">
      <alignment horizontal="center" vertical="center" wrapText="1"/>
      <protection/>
    </xf>
    <xf numFmtId="0" fontId="0" fillId="0" borderId="10" xfId="59" applyFill="1" applyBorder="1" applyAlignment="1">
      <alignment horizontal="center" vertical="center" wrapText="1"/>
      <protection/>
    </xf>
    <xf numFmtId="0" fontId="0" fillId="0" borderId="14" xfId="61" applyFill="1" applyBorder="1" applyAlignment="1">
      <alignment horizontal="center"/>
      <protection/>
    </xf>
    <xf numFmtId="0" fontId="1" fillId="0" borderId="12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14" xfId="0" applyFill="1" applyBorder="1" applyAlignment="1">
      <alignment horizontal="center"/>
    </xf>
    <xf numFmtId="0" fontId="13" fillId="0" borderId="10" xfId="63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9" fillId="0" borderId="0" xfId="63" applyFont="1" applyFill="1" applyAlignment="1">
      <alignment horizontal="center" vertical="center"/>
      <protection/>
    </xf>
    <xf numFmtId="0" fontId="14" fillId="0" borderId="0" xfId="63" applyFont="1" applyFill="1" applyAlignment="1">
      <alignment horizontal="center" vertical="center"/>
      <protection/>
    </xf>
    <xf numFmtId="0" fontId="0" fillId="0" borderId="10" xfId="0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49" fontId="1" fillId="0" borderId="10" xfId="59" applyNumberFormat="1" applyFont="1" applyFill="1" applyBorder="1" applyAlignment="1">
      <alignment horizontal="center" vertical="center" wrapText="1"/>
      <protection/>
    </xf>
    <xf numFmtId="0" fontId="0" fillId="0" borderId="14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10" xfId="0" applyFill="1" applyBorder="1" applyAlignment="1">
      <alignment horizontal="center" wrapText="1"/>
    </xf>
    <xf numFmtId="0" fontId="0" fillId="0" borderId="14" xfId="0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49" fontId="9" fillId="0" borderId="13" xfId="59" applyNumberFormat="1" applyFont="1" applyFill="1" applyBorder="1" applyAlignment="1">
      <alignment horizontal="center" vertical="center" wrapText="1"/>
      <protection/>
    </xf>
    <xf numFmtId="0" fontId="10" fillId="0" borderId="10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 wrapText="1"/>
    </xf>
    <xf numFmtId="3" fontId="1" fillId="0" borderId="13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/>
    </xf>
    <xf numFmtId="3" fontId="1" fillId="0" borderId="14" xfId="0" applyNumberFormat="1" applyFont="1" applyBorder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</cellXfs>
  <cellStyles count="5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Normál_2.sz. melléklet javított" xfId="57"/>
    <cellStyle name="Normál_2011müködésifelhalmérlegfebr17" xfId="58"/>
    <cellStyle name="Normál_2012éviköltségvetésjan19este" xfId="59"/>
    <cellStyle name="Normál_2012éviköltségvetésjan19este 2" xfId="60"/>
    <cellStyle name="Normál_2014.évi költségvetés tervezés jan11" xfId="61"/>
    <cellStyle name="Normal_KARSZJ3" xfId="62"/>
    <cellStyle name="Normál_közterület" xfId="63"/>
    <cellStyle name="Normal_KTRSZJ" xfId="64"/>
    <cellStyle name="Összesen" xfId="65"/>
    <cellStyle name="Currency" xfId="66"/>
    <cellStyle name="Currency [0]" xfId="67"/>
    <cellStyle name="Rossz" xfId="68"/>
    <cellStyle name="Semleges" xfId="69"/>
    <cellStyle name="Számítás" xfId="70"/>
    <cellStyle name="Percent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externalLink" Target="externalLinks/externalLink4.xml" /><Relationship Id="rId18" Type="http://schemas.openxmlformats.org/officeDocument/2006/relationships/externalLink" Target="externalLinks/externalLink5.xml" /><Relationship Id="rId19" Type="http://schemas.openxmlformats.org/officeDocument/2006/relationships/externalLink" Target="externalLinks/externalLink6.xml" /><Relationship Id="rId20" Type="http://schemas.openxmlformats.org/officeDocument/2006/relationships/externalLink" Target="externalLinks/externalLink7.xml" /><Relationship Id="rId21" Type="http://schemas.openxmlformats.org/officeDocument/2006/relationships/externalLink" Target="externalLinks/externalLink8.xml" /><Relationship Id="rId22" Type="http://schemas.openxmlformats.org/officeDocument/2006/relationships/externalLink" Target="externalLinks/externalLink9.xml" /><Relationship Id="rId23" Type="http://schemas.openxmlformats.org/officeDocument/2006/relationships/externalLink" Target="externalLinks/externalLink10.xml" /><Relationship Id="rId24" Type="http://schemas.openxmlformats.org/officeDocument/2006/relationships/externalLink" Target="externalLinks/externalLink11.xml" /><Relationship Id="rId25" Type="http://schemas.openxmlformats.org/officeDocument/2006/relationships/externalLink" Target="externalLinks/externalLink12.xml" /><Relationship Id="rId2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JBAKATS\SYS\KOZOS\Gl_riportok\Formazott_hide\06RIPORT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FerencZsoltE\Asztal\Szakmai_ig&#233;nyek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soserver\kozos\Documents%20and%20Settings\IlonaM\Dokumentumok\2010.%20K&#214;LTS&#201;GVET&#201;S\2010%20junius\KEM&#214;%202010.%20kv.%20m&#243;dos&#237;t&#225;s%20(junius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soserver\kozos\Rendelet%20m&#243;dos&#237;t&#225;s\Rendelet%20m&#243;dos&#237;t&#225;s2010\rend.m&#243;d.010.12.%20h&#243;\Int&#233;zm&#233;nyi%20p&#233;nzf.t&#225;blai2010.12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KOZOS\Gl_riportok\Formazott_hide\02RIPOR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soserver\kozos\Documents%20and%20Settings\IlonaM\Dokumentumok\Dokumentumok\AKV%202009\2009.%20&#233;vi%20kv%20egy&#233;b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soserver\kozos\Documents%20and%20Settings\IlonaM\Dokumentumok\2009.K&#214;LTS&#201;GVET&#201;S\Int&#233;zm&#233;nyek\Kom&#225;romi%20int.%2009%20I-IV.%20havi%20telj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soserver\kozos\Documents%20and%20Settings\IlonaM\Dokumentumok\Dokumentumok\Akv2007\2007.%20&#233;ves\havi%20z&#225;r&#243;%20hitel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soserver\kozos\Documents%20and%20Settings\IlonaM\Dokumentumok\Dokumentumok\AKV%202008\08%20k&#246;lts&#233;gvet&#233;s\2008.%20&#233;vi%20kv.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soserver\kozos\Documents%20and%20Settings\IlonaM\Dokumentumok\Dokumentumok\AKV%202009\KEMO%202009.%20&#233;vi%20kv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IlonaM\Dokumentumok\2008.%20&#233;vi%20kv.%20m&#243;dos&#237;t&#225;s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IlonaM\Local%20Settings\Temporary%20Internet%20Files\OLK7\Documents%20and%20Settings\IlonaM\Dokumentumok\Dokumentumok\Akv2007\2007.%20&#233;ves\havi%20z&#225;r&#243;%20hite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6riport"/>
      <sheetName val="Munka2"/>
      <sheetName val="Munka3"/>
    </sheetNames>
    <definedNames>
      <definedName name="run"/>
    </defined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kötelezettségek"/>
      <sheetName val="összes igény"/>
      <sheetName val="Eredeti tábla"/>
      <sheetName val="CSXLStore"/>
      <sheetName val="csxlDESheet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tartalomj"/>
      <sheetName val="4Létszám"/>
      <sheetName val="4aLétszám "/>
      <sheetName val="19.Jávorka Tang.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Összesen"/>
      <sheetName val="TGSZSZ"/>
      <sheetName val="Kórház"/>
      <sheetName val="Jávorka"/>
      <sheetName val="Zsigmondy"/>
      <sheetName val="Eötvös Szakk."/>
      <sheetName val="Széchenyi"/>
      <sheetName val="Kultsar"/>
      <sheetName val="Géza"/>
      <sheetName val="Alapy"/>
      <sheetName val="RubikE.Koll."/>
      <sheetName val="Erkel"/>
      <sheetName val="Óvoda,Ált.spec.isk"/>
      <sheetName val="Ped.és Gyermkv.Szaksz."/>
      <sheetName val="MERI"/>
      <sheetName val="Integrált szoc"/>
      <sheetName val="Múzeum"/>
      <sheetName val="Levéltár"/>
      <sheetName val="Könyvtár"/>
      <sheetName val="CSXLStor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2riport"/>
      <sheetName val="Munka2"/>
      <sheetName val="Munka3"/>
    </sheetNames>
    <definedNames>
      <definedName name="run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isebbségi önk."/>
      <sheetName val="Kiadás"/>
      <sheetName val="Bevétel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GSZSZ"/>
      <sheetName val="Középfokú koll"/>
      <sheetName val="Széchenyi"/>
      <sheetName val="Kultsar"/>
      <sheetName val="Alapy"/>
      <sheetName val="Móra"/>
      <sheetName val="Könyvtár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havizáró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Kgyhatározat mell."/>
      <sheetName val="Függ.tarj."/>
      <sheetName val="1fhiány lev."/>
      <sheetName val="2fSzékházbérlők"/>
      <sheetName val="3fáth.szerz. "/>
      <sheetName val="4forg.kép.ing."/>
      <sheetName val="5fhitelkorlát"/>
      <sheetName val="6fellátotti létsz"/>
      <sheetName val="7fnyugd.névs"/>
      <sheetName val="8fhitel-kötvény kamat"/>
      <sheetName val="Kvrendelet "/>
      <sheetName val="tartalomj"/>
      <sheetName val="1Főmérleg"/>
      <sheetName val="1aműk.mérleg"/>
      <sheetName val="1bFelhalm.mérleg"/>
      <sheetName val="2mérlegössz."/>
      <sheetName val="2aMérlegint"/>
      <sheetName val="2bMérleghiv"/>
      <sheetName val="3-aBevétel"/>
      <sheetName val="3-bKiadás"/>
      <sheetName val="3-cIntézmények"/>
      <sheetName val="3-dInt beruh-felúj"/>
      <sheetName val="3-eKEMÖBev"/>
      <sheetName val="4Megye bev-kiad"/>
      <sheetName val="4aPénzeszköz"/>
      <sheetName val="4bHiv.felúj "/>
      <sheetName val="5adósság-hitel "/>
      <sheetName val="6többéves felad.forrása "/>
      <sheetName val="7központi tám."/>
      <sheetName val="7aközponti tám."/>
      <sheetName val="8gördülő"/>
      <sheetName val="9ütemterv"/>
      <sheetName val="10Létszám"/>
      <sheetName val="11acigány"/>
      <sheetName val="11bszlovák"/>
      <sheetName val="11cnémet"/>
      <sheetName val="csxlDESheet1"/>
      <sheetName val="CSXLStore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főmérleg"/>
      <sheetName val="1aMűköd. mérleg"/>
      <sheetName val="1bFelhalm. mérleg"/>
      <sheetName val="2Hivatali kv"/>
      <sheetName val="2aHivatal kiad"/>
      <sheetName val="2cCéltartalék"/>
      <sheetName val="6TISZK"/>
      <sheetName val="7Cigány"/>
      <sheetName val="8Német"/>
      <sheetName val="9Szlovák"/>
      <sheetName val="10intberuh-felúj"/>
      <sheetName val="11PM jogcím"/>
      <sheetName val="143éves terv"/>
      <sheetName val="15likviditás"/>
      <sheetName val="Kisebbségi önk."/>
      <sheetName val="Bevétel"/>
      <sheetName val="Kiadás"/>
      <sheetName val="CSXLStore"/>
      <sheetName val="csxlDESheet1"/>
      <sheetName val="csxlDESheet2"/>
      <sheetName val="csxlDESheet3"/>
      <sheetName val="csxlDESheet4"/>
      <sheetName val="csxlDESheet5"/>
      <sheetName val="csxlDESheet6"/>
      <sheetName val="csxlDESheet7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Kvrendelet "/>
      <sheetName val="tartalomj"/>
      <sheetName val="rendeletmód(05.22.)"/>
      <sheetName val="rendeletmód(06.26.) "/>
      <sheetName val="1.sz. tábla"/>
      <sheetName val="1Főmérleg"/>
      <sheetName val="1aműk.mérleg"/>
      <sheetName val="1bFelhalm.mérleg"/>
      <sheetName val="2mérlegössz."/>
      <sheetName val="2aMérlegint"/>
      <sheetName val="2bMérleghiv"/>
      <sheetName val="4Pénzeszköz (2)"/>
      <sheetName val="4aPénzeszköz"/>
      <sheetName val="Munka1"/>
      <sheetName val="3-bKiadás"/>
      <sheetName val="4Megye bev-kiad"/>
      <sheetName val="3-aBevétel"/>
      <sheetName val="3-cIntézmények"/>
      <sheetName val="3-dInt beruh-felúj "/>
      <sheetName val="3-eKEMÖBev"/>
      <sheetName val="4bHiv.felúj "/>
      <sheetName val="9ütemterv"/>
      <sheetName val="10Létszám"/>
      <sheetName val="11acigány"/>
      <sheetName val="11bszlovák"/>
      <sheetName val="11cnémet"/>
      <sheetName val="12EU pályázat"/>
      <sheetName val="5adósság-hitel "/>
      <sheetName val="6többéves felad.forrása "/>
      <sheetName val="7központi tám."/>
      <sheetName val="7aközponti tám."/>
      <sheetName val="8gördülő"/>
      <sheetName val="csxlDESheet1"/>
      <sheetName val="CSXLStore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havizáró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2"/>
  <sheetViews>
    <sheetView tabSelected="1" zoomScalePageLayoutView="0" workbookViewId="0" topLeftCell="B29">
      <selection activeCell="D25" sqref="D25"/>
    </sheetView>
  </sheetViews>
  <sheetFormatPr defaultColWidth="9.125" defaultRowHeight="12.75"/>
  <cols>
    <col min="1" max="1" width="60.25390625" style="101" customWidth="1"/>
    <col min="2" max="4" width="11.50390625" style="101" customWidth="1"/>
    <col min="5" max="5" width="51.875" style="101" customWidth="1"/>
    <col min="6" max="6" width="11.50390625" style="101" customWidth="1"/>
    <col min="7" max="7" width="11.75390625" style="101" customWidth="1"/>
    <col min="8" max="8" width="12.00390625" style="101" customWidth="1"/>
    <col min="9" max="16384" width="9.125" style="101" customWidth="1"/>
  </cols>
  <sheetData>
    <row r="1" spans="1:6" ht="12.75">
      <c r="A1" s="1023" t="s">
        <v>116</v>
      </c>
      <c r="B1" s="1023"/>
      <c r="C1" s="1023"/>
      <c r="D1" s="1023"/>
      <c r="E1" s="1023"/>
      <c r="F1" s="1023"/>
    </row>
    <row r="2" spans="1:6" ht="12.75">
      <c r="A2" s="1023" t="s">
        <v>117</v>
      </c>
      <c r="B2" s="1023"/>
      <c r="C2" s="1023"/>
      <c r="D2" s="1023"/>
      <c r="E2" s="1023"/>
      <c r="F2" s="1023"/>
    </row>
    <row r="3" spans="1:8" ht="12.75" customHeight="1">
      <c r="A3" s="196"/>
      <c r="B3" s="196"/>
      <c r="C3" s="196"/>
      <c r="D3" s="196"/>
      <c r="E3" s="196"/>
      <c r="F3" s="860"/>
      <c r="G3" s="860"/>
      <c r="H3" s="860" t="s">
        <v>400</v>
      </c>
    </row>
    <row r="4" spans="1:8" ht="12.75" customHeight="1">
      <c r="A4" s="1021" t="s">
        <v>326</v>
      </c>
      <c r="B4" s="1019" t="s">
        <v>514</v>
      </c>
      <c r="C4" s="1019" t="s">
        <v>560</v>
      </c>
      <c r="D4" s="1019" t="s">
        <v>571</v>
      </c>
      <c r="E4" s="1021" t="s">
        <v>327</v>
      </c>
      <c r="F4" s="1019" t="s">
        <v>514</v>
      </c>
      <c r="G4" s="1019" t="s">
        <v>560</v>
      </c>
      <c r="H4" s="1019" t="s">
        <v>571</v>
      </c>
    </row>
    <row r="5" spans="1:8" ht="24.75" customHeight="1" thickBot="1">
      <c r="A5" s="1022"/>
      <c r="B5" s="1020"/>
      <c r="C5" s="1020"/>
      <c r="D5" s="1020"/>
      <c r="E5" s="1022"/>
      <c r="F5" s="1020"/>
      <c r="G5" s="1020"/>
      <c r="H5" s="1020"/>
    </row>
    <row r="6" spans="1:8" s="156" customFormat="1" ht="12" thickTop="1">
      <c r="A6" s="171"/>
      <c r="B6" s="207"/>
      <c r="C6" s="207"/>
      <c r="D6" s="207"/>
      <c r="E6" s="174" t="s">
        <v>328</v>
      </c>
      <c r="F6" s="172">
        <f>SUM('1c.mell '!C143)</f>
        <v>3735368</v>
      </c>
      <c r="G6" s="172">
        <f>SUM('1c.mell '!D143)</f>
        <v>3843026</v>
      </c>
      <c r="H6" s="172">
        <f>SUM('1c.mell '!E143)</f>
        <v>2616422</v>
      </c>
    </row>
    <row r="7" spans="1:8" s="156" customFormat="1" ht="11.25">
      <c r="A7" s="258" t="s">
        <v>230</v>
      </c>
      <c r="B7" s="163">
        <f>SUM('1b.mell '!C232)</f>
        <v>1421744</v>
      </c>
      <c r="C7" s="163">
        <f>SUM('1b.mell '!D232)</f>
        <v>1484709</v>
      </c>
      <c r="D7" s="163">
        <f>SUM('1b.mell '!E232)</f>
        <v>1241941</v>
      </c>
      <c r="E7" s="175" t="s">
        <v>380</v>
      </c>
      <c r="F7" s="172">
        <f>SUM('1c.mell '!C144)</f>
        <v>924418</v>
      </c>
      <c r="G7" s="172">
        <f>SUM('1c.mell '!D144)</f>
        <v>978332</v>
      </c>
      <c r="H7" s="172">
        <f>SUM('1c.mell '!E144)</f>
        <v>664943</v>
      </c>
    </row>
    <row r="8" spans="1:8" s="156" customFormat="1" ht="11.25">
      <c r="A8" s="258" t="s">
        <v>234</v>
      </c>
      <c r="B8" s="163">
        <f>SUM('1b.mell '!C17)</f>
        <v>0</v>
      </c>
      <c r="C8" s="163">
        <f>SUM('1b.mell '!D17)</f>
        <v>12256</v>
      </c>
      <c r="D8" s="163">
        <f>SUM('1b.mell '!E17)</f>
        <v>0</v>
      </c>
      <c r="E8" s="162" t="s">
        <v>329</v>
      </c>
      <c r="F8" s="163">
        <f>SUM('1c.mell '!C145)</f>
        <v>5483402</v>
      </c>
      <c r="G8" s="163">
        <f>SUM('1c.mell '!D145)</f>
        <v>5868127</v>
      </c>
      <c r="H8" s="163">
        <f>SUM('1c.mell '!E145)</f>
        <v>3921272</v>
      </c>
    </row>
    <row r="9" spans="1:8" s="156" customFormat="1" ht="12" thickBot="1">
      <c r="A9" s="259" t="s">
        <v>235</v>
      </c>
      <c r="B9" s="267">
        <f>SUM('1b.mell '!C234)</f>
        <v>10000</v>
      </c>
      <c r="C9" s="267">
        <f>SUM('1b.mell '!D234)</f>
        <v>14759</v>
      </c>
      <c r="D9" s="267">
        <f>SUM('1b.mell '!E234)</f>
        <v>18812</v>
      </c>
      <c r="E9" s="162" t="s">
        <v>119</v>
      </c>
      <c r="F9" s="172">
        <f>SUM('1c.mell '!C146)</f>
        <v>298943</v>
      </c>
      <c r="G9" s="172">
        <f>SUM('1c.mell '!D146)</f>
        <v>301008</v>
      </c>
      <c r="H9" s="172">
        <f>SUM('1c.mell '!E146)</f>
        <v>153917</v>
      </c>
    </row>
    <row r="10" spans="1:8" s="156" customFormat="1" ht="12" thickBot="1">
      <c r="A10" s="260" t="s">
        <v>236</v>
      </c>
      <c r="B10" s="268">
        <f>SUM(B7:B9)</f>
        <v>1431744</v>
      </c>
      <c r="C10" s="268">
        <f>SUM(C7:C9)</f>
        <v>1511724</v>
      </c>
      <c r="D10" s="268">
        <f>SUM(D7:D9)</f>
        <v>1260753</v>
      </c>
      <c r="E10" s="162" t="s">
        <v>118</v>
      </c>
      <c r="F10" s="785">
        <f>SUM('1c.mell '!C147)</f>
        <v>1499045</v>
      </c>
      <c r="G10" s="785">
        <f>SUM('1c.mell '!D147)</f>
        <v>2912008</v>
      </c>
      <c r="H10" s="785">
        <f>SUM('1c.mell '!E147)</f>
        <v>910600</v>
      </c>
    </row>
    <row r="11" spans="1:8" s="156" customFormat="1" ht="11.25">
      <c r="A11" s="201" t="s">
        <v>237</v>
      </c>
      <c r="B11" s="172">
        <f>SUM('1b.mell '!C236)</f>
        <v>3425000</v>
      </c>
      <c r="C11" s="172">
        <f>SUM('1b.mell '!D236)</f>
        <v>3425000</v>
      </c>
      <c r="D11" s="172">
        <f>SUM('1b.mell '!E236)</f>
        <v>3598896</v>
      </c>
      <c r="E11" s="165"/>
      <c r="F11" s="880"/>
      <c r="G11" s="880"/>
      <c r="H11" s="166"/>
    </row>
    <row r="12" spans="1:8" s="156" customFormat="1" ht="11.25">
      <c r="A12" s="201" t="s">
        <v>238</v>
      </c>
      <c r="B12" s="172">
        <f>SUM('1b.mell '!C237)</f>
        <v>4271121</v>
      </c>
      <c r="C12" s="172">
        <f>SUM('1b.mell '!D237)</f>
        <v>4271121</v>
      </c>
      <c r="D12" s="172">
        <f>SUM('1b.mell '!E237)</f>
        <v>2055224</v>
      </c>
      <c r="E12" s="286"/>
      <c r="F12" s="881"/>
      <c r="G12" s="881"/>
      <c r="H12" s="218"/>
    </row>
    <row r="13" spans="1:8" s="156" customFormat="1" ht="12" thickBot="1">
      <c r="A13" s="259" t="s">
        <v>14</v>
      </c>
      <c r="B13" s="172">
        <f>SUM('1b.mell '!C238)</f>
        <v>523860</v>
      </c>
      <c r="C13" s="172">
        <f>SUM('1b.mell '!D238)</f>
        <v>523957</v>
      </c>
      <c r="D13" s="172">
        <f>SUM('1b.mell '!E238)</f>
        <v>279073</v>
      </c>
      <c r="E13" s="286"/>
      <c r="F13" s="881"/>
      <c r="G13" s="881"/>
      <c r="H13" s="218"/>
    </row>
    <row r="14" spans="1:8" s="156" customFormat="1" ht="13.5" thickBot="1">
      <c r="A14" s="261" t="s">
        <v>244</v>
      </c>
      <c r="B14" s="268">
        <f>SUM(B11:B13)</f>
        <v>8219981</v>
      </c>
      <c r="C14" s="268">
        <f>SUM(C11:C13)</f>
        <v>8220078</v>
      </c>
      <c r="D14" s="268">
        <f>SUM(D11:D13)</f>
        <v>5933193</v>
      </c>
      <c r="E14" s="286"/>
      <c r="F14" s="881"/>
      <c r="G14" s="881"/>
      <c r="H14" s="218"/>
    </row>
    <row r="15" spans="1:8" s="156" customFormat="1" ht="11.25">
      <c r="A15" s="265" t="s">
        <v>524</v>
      </c>
      <c r="B15" s="818"/>
      <c r="C15" s="818"/>
      <c r="D15" s="275">
        <f>SUM('1b.mell '!E240)</f>
        <v>94</v>
      </c>
      <c r="E15" s="286"/>
      <c r="F15" s="881"/>
      <c r="G15" s="881"/>
      <c r="H15" s="218"/>
    </row>
    <row r="16" spans="1:8" s="156" customFormat="1" ht="11.25">
      <c r="A16" s="201" t="s">
        <v>245</v>
      </c>
      <c r="B16" s="172">
        <f>SUM('1b.mell '!C241)</f>
        <v>1482560</v>
      </c>
      <c r="C16" s="172">
        <f>SUM('1b.mell '!D241)</f>
        <v>1494360</v>
      </c>
      <c r="D16" s="172">
        <f>SUM('1b.mell '!E241)</f>
        <v>1246809</v>
      </c>
      <c r="E16" s="286"/>
      <c r="F16" s="881"/>
      <c r="G16" s="881"/>
      <c r="H16" s="218"/>
    </row>
    <row r="17" spans="1:8" s="156" customFormat="1" ht="11.25">
      <c r="A17" s="258" t="s">
        <v>246</v>
      </c>
      <c r="B17" s="172">
        <f>SUM('1b.mell '!C242)</f>
        <v>234343</v>
      </c>
      <c r="C17" s="172">
        <f>SUM('1b.mell '!D242)</f>
        <v>234343</v>
      </c>
      <c r="D17" s="172">
        <f>SUM('1b.mell '!E242)</f>
        <v>165479</v>
      </c>
      <c r="E17" s="286"/>
      <c r="F17" s="881"/>
      <c r="G17" s="881"/>
      <c r="H17" s="218"/>
    </row>
    <row r="18" spans="1:8" s="156" customFormat="1" ht="11.25">
      <c r="A18" s="258" t="s">
        <v>107</v>
      </c>
      <c r="B18" s="172">
        <f>SUM('1b.mell '!C243)</f>
        <v>0</v>
      </c>
      <c r="C18" s="172">
        <f>SUM('1b.mell '!D243)</f>
        <v>0</v>
      </c>
      <c r="D18" s="172">
        <f>SUM('1b.mell '!E243)</f>
        <v>0</v>
      </c>
      <c r="E18" s="286"/>
      <c r="F18" s="881"/>
      <c r="G18" s="881"/>
      <c r="H18" s="218"/>
    </row>
    <row r="19" spans="1:8" s="156" customFormat="1" ht="11.25">
      <c r="A19" s="258" t="s">
        <v>249</v>
      </c>
      <c r="B19" s="172">
        <f>SUM('1b.mell '!C244)</f>
        <v>177792</v>
      </c>
      <c r="C19" s="172">
        <f>SUM('1b.mell '!D244)</f>
        <v>177792</v>
      </c>
      <c r="D19" s="172">
        <f>SUM('1b.mell '!E244)</f>
        <v>141466</v>
      </c>
      <c r="E19" s="286"/>
      <c r="F19" s="881"/>
      <c r="G19" s="881"/>
      <c r="H19" s="218"/>
    </row>
    <row r="20" spans="1:8" s="156" customFormat="1" ht="11.25">
      <c r="A20" s="258" t="s">
        <v>250</v>
      </c>
      <c r="B20" s="172">
        <f>SUM('1b.mell '!C245)</f>
        <v>726657</v>
      </c>
      <c r="C20" s="172">
        <f>SUM('1b.mell '!D245)</f>
        <v>729627</v>
      </c>
      <c r="D20" s="172">
        <f>SUM('1b.mell '!E245)</f>
        <v>532283</v>
      </c>
      <c r="E20" s="157"/>
      <c r="F20" s="882"/>
      <c r="G20" s="882"/>
      <c r="H20" s="160"/>
    </row>
    <row r="21" spans="1:8" s="156" customFormat="1" ht="11.25">
      <c r="A21" s="201" t="s">
        <v>251</v>
      </c>
      <c r="B21" s="172">
        <f>SUM('1b.mell '!C246)</f>
        <v>0</v>
      </c>
      <c r="C21" s="172">
        <f>SUM('1b.mell '!D246)</f>
        <v>310</v>
      </c>
      <c r="D21" s="172">
        <f>SUM('1b.mell '!E246)</f>
        <v>7416</v>
      </c>
      <c r="E21" s="157"/>
      <c r="F21" s="882"/>
      <c r="G21" s="882"/>
      <c r="H21" s="160"/>
    </row>
    <row r="22" spans="1:8" s="156" customFormat="1" ht="11.25">
      <c r="A22" s="201" t="s">
        <v>525</v>
      </c>
      <c r="B22" s="172">
        <f>SUM('1b.mell '!C247)</f>
        <v>20000</v>
      </c>
      <c r="C22" s="172">
        <f>SUM('1b.mell '!D247)</f>
        <v>15000</v>
      </c>
      <c r="D22" s="172">
        <f>SUM('1b.mell '!E247)</f>
        <v>15269</v>
      </c>
      <c r="E22" s="157"/>
      <c r="F22" s="882"/>
      <c r="G22" s="882"/>
      <c r="H22" s="160"/>
    </row>
    <row r="23" spans="1:8" s="156" customFormat="1" ht="12" thickBot="1">
      <c r="A23" s="259" t="s">
        <v>252</v>
      </c>
      <c r="B23" s="172">
        <f>SUM('1b.mell '!C248)</f>
        <v>24000</v>
      </c>
      <c r="C23" s="172">
        <f>SUM('1b.mell '!D248)</f>
        <v>24154</v>
      </c>
      <c r="D23" s="172">
        <f>SUM('1b.mell '!E248)</f>
        <v>35840</v>
      </c>
      <c r="E23" s="157"/>
      <c r="F23" s="882"/>
      <c r="G23" s="882"/>
      <c r="H23" s="160"/>
    </row>
    <row r="24" spans="1:8" s="156" customFormat="1" ht="13.5" thickBot="1">
      <c r="A24" s="261" t="s">
        <v>379</v>
      </c>
      <c r="B24" s="268">
        <f>SUM(B16:B23)</f>
        <v>2665352</v>
      </c>
      <c r="C24" s="268">
        <f>SUM(C16:C23)</f>
        <v>2675586</v>
      </c>
      <c r="D24" s="268">
        <f>SUM(D15:D23)</f>
        <v>2144656</v>
      </c>
      <c r="E24" s="157"/>
      <c r="F24" s="882"/>
      <c r="G24" s="882"/>
      <c r="H24" s="160"/>
    </row>
    <row r="25" spans="1:8" s="156" customFormat="1" ht="12" thickBot="1">
      <c r="A25" s="262" t="s">
        <v>253</v>
      </c>
      <c r="B25" s="269">
        <f>SUM('1b.mell '!C250)</f>
        <v>0</v>
      </c>
      <c r="C25" s="269">
        <f>SUM('1b.mell '!D250)</f>
        <v>2673</v>
      </c>
      <c r="D25" s="269">
        <f>SUM('1b.mell '!E250)</f>
        <v>8283</v>
      </c>
      <c r="E25" s="157"/>
      <c r="F25" s="882"/>
      <c r="G25" s="882"/>
      <c r="H25" s="160"/>
    </row>
    <row r="26" spans="1:8" s="156" customFormat="1" ht="13.5" thickBot="1">
      <c r="A26" s="263" t="s">
        <v>254</v>
      </c>
      <c r="B26" s="277">
        <f>SUM(B25)</f>
        <v>0</v>
      </c>
      <c r="C26" s="277">
        <f>SUM(C25)</f>
        <v>2673</v>
      </c>
      <c r="D26" s="277">
        <f>SUM(D25)</f>
        <v>8283</v>
      </c>
      <c r="E26" s="158"/>
      <c r="F26" s="883"/>
      <c r="G26" s="883"/>
      <c r="H26" s="161"/>
    </row>
    <row r="27" spans="1:8" s="156" customFormat="1" ht="15.75" thickBot="1" thickTop="1">
      <c r="A27" s="264" t="s">
        <v>84</v>
      </c>
      <c r="B27" s="223">
        <f>SUM(B26,B24,B14,B10)</f>
        <v>12317077</v>
      </c>
      <c r="C27" s="223">
        <f>SUM(C26,C24,C14,C10)</f>
        <v>12410061</v>
      </c>
      <c r="D27" s="223">
        <f>SUM(D26,D24,D14,D10)</f>
        <v>9346885</v>
      </c>
      <c r="E27" s="179" t="s">
        <v>77</v>
      </c>
      <c r="F27" s="164">
        <f>SUM(F6:F10)</f>
        <v>11941176</v>
      </c>
      <c r="G27" s="164">
        <f>SUM(G6:G10)</f>
        <v>13902501</v>
      </c>
      <c r="H27" s="164">
        <f>SUM(H6:H10)</f>
        <v>8267154</v>
      </c>
    </row>
    <row r="28" spans="1:8" s="156" customFormat="1" ht="12" thickTop="1">
      <c r="A28" s="201" t="s">
        <v>255</v>
      </c>
      <c r="B28" s="172">
        <f>SUM('1b.mell '!C253)</f>
        <v>300000</v>
      </c>
      <c r="C28" s="172">
        <f>SUM('1b.mell '!D253)</f>
        <v>300000</v>
      </c>
      <c r="D28" s="172">
        <f>SUM('1b.mell '!E253)</f>
        <v>300000</v>
      </c>
      <c r="E28" s="157"/>
      <c r="F28" s="284"/>
      <c r="G28" s="284"/>
      <c r="H28" s="284"/>
    </row>
    <row r="29" spans="1:8" s="156" customFormat="1" ht="11.25">
      <c r="A29" s="258" t="s">
        <v>256</v>
      </c>
      <c r="B29" s="163">
        <f>SUM('1b.mell '!C254)</f>
        <v>0</v>
      </c>
      <c r="C29" s="163">
        <f>SUM('1b.mell '!D254)</f>
        <v>0</v>
      </c>
      <c r="D29" s="163">
        <f>SUM('1b.mell '!E254)</f>
        <v>0</v>
      </c>
      <c r="E29" s="159" t="s">
        <v>267</v>
      </c>
      <c r="F29" s="163">
        <f>SUM('1c.mell '!C150)</f>
        <v>688687</v>
      </c>
      <c r="G29" s="163">
        <f>SUM('1c.mell '!D150)</f>
        <v>865713</v>
      </c>
      <c r="H29" s="163">
        <f>SUM('1c.mell '!E150)</f>
        <v>206205</v>
      </c>
    </row>
    <row r="30" spans="1:8" s="156" customFormat="1" ht="11.25">
      <c r="A30" s="258" t="s">
        <v>257</v>
      </c>
      <c r="B30" s="163">
        <f>SUM('1b.mell '!C255)</f>
        <v>65745</v>
      </c>
      <c r="C30" s="163">
        <f>SUM('1b.mell '!D255)</f>
        <v>65745</v>
      </c>
      <c r="D30" s="163">
        <f>SUM('1b.mell '!E255)</f>
        <v>65745</v>
      </c>
      <c r="E30" s="270" t="s">
        <v>268</v>
      </c>
      <c r="F30" s="163">
        <f>SUM('1c.mell '!C151)</f>
        <v>2949643</v>
      </c>
      <c r="G30" s="163">
        <f>SUM('1c.mell '!D151)</f>
        <v>3833010</v>
      </c>
      <c r="H30" s="163">
        <f>SUM('1c.mell '!E151)</f>
        <v>1019851</v>
      </c>
    </row>
    <row r="31" spans="1:8" s="156" customFormat="1" ht="12" thickBot="1">
      <c r="A31" s="258" t="s">
        <v>277</v>
      </c>
      <c r="B31" s="163">
        <f>SUM('1b.mell '!C256)</f>
        <v>3500</v>
      </c>
      <c r="C31" s="163">
        <f>SUM('1b.mell '!D256)</f>
        <v>17262</v>
      </c>
      <c r="D31" s="163">
        <f>SUM('1b.mell '!E256)</f>
        <v>16912</v>
      </c>
      <c r="E31" s="159" t="s">
        <v>434</v>
      </c>
      <c r="F31" s="163">
        <f>SUM('1c.mell '!C152)</f>
        <v>913437</v>
      </c>
      <c r="G31" s="163">
        <f>SUM('1c.mell '!D152)</f>
        <v>1442555</v>
      </c>
      <c r="H31" s="163">
        <f>SUM('1c.mell '!E152)</f>
        <v>946565</v>
      </c>
    </row>
    <row r="32" spans="1:8" s="156" customFormat="1" ht="13.5" thickBot="1">
      <c r="A32" s="261" t="s">
        <v>258</v>
      </c>
      <c r="B32" s="268">
        <f>SUM(B28:B31)</f>
        <v>369245</v>
      </c>
      <c r="C32" s="268">
        <f>SUM(C28:C31)</f>
        <v>383007</v>
      </c>
      <c r="D32" s="268">
        <f>SUM(D28:D31)</f>
        <v>382657</v>
      </c>
      <c r="E32" s="157"/>
      <c r="F32" s="882"/>
      <c r="G32" s="940"/>
      <c r="H32" s="941"/>
    </row>
    <row r="33" spans="1:8" s="156" customFormat="1" ht="11.25">
      <c r="A33" s="201" t="s">
        <v>259</v>
      </c>
      <c r="B33" s="275">
        <f>SUM('1b.mell '!C258)</f>
        <v>2170225</v>
      </c>
      <c r="C33" s="275">
        <f>SUM('1b.mell '!D258)</f>
        <v>2170225</v>
      </c>
      <c r="D33" s="275">
        <f>SUM('1b.mell '!E258)</f>
        <v>1720377</v>
      </c>
      <c r="E33" s="157"/>
      <c r="F33" s="882"/>
      <c r="G33" s="882"/>
      <c r="H33" s="160"/>
    </row>
    <row r="34" spans="1:8" s="156" customFormat="1" ht="12" thickBot="1">
      <c r="A34" s="258" t="s">
        <v>265</v>
      </c>
      <c r="B34" s="163">
        <f>SUM('1b.mell '!C259)</f>
        <v>0</v>
      </c>
      <c r="C34" s="163">
        <f>SUM('1b.mell '!D259)</f>
        <v>5800</v>
      </c>
      <c r="D34" s="163">
        <f>SUM('1b.mell '!E259)</f>
        <v>181</v>
      </c>
      <c r="E34" s="157"/>
      <c r="F34" s="882"/>
      <c r="G34" s="882"/>
      <c r="H34" s="160"/>
    </row>
    <row r="35" spans="1:8" s="156" customFormat="1" ht="13.5" thickBot="1">
      <c r="A35" s="261" t="s">
        <v>261</v>
      </c>
      <c r="B35" s="268">
        <f>SUM(B33:B34)</f>
        <v>2170225</v>
      </c>
      <c r="C35" s="268">
        <f>SUM(C33:C34)</f>
        <v>2176025</v>
      </c>
      <c r="D35" s="268">
        <f>SUM(D33:D34)</f>
        <v>1720558</v>
      </c>
      <c r="E35" s="286"/>
      <c r="F35" s="884"/>
      <c r="G35" s="884"/>
      <c r="H35" s="278"/>
    </row>
    <row r="36" spans="1:8" s="156" customFormat="1" ht="12.75" customHeight="1">
      <c r="A36" s="265" t="s">
        <v>503</v>
      </c>
      <c r="B36" s="275">
        <f>SUM('1b.mell '!C261)</f>
        <v>27000</v>
      </c>
      <c r="C36" s="275">
        <f>SUM('1b.mell '!D261)</f>
        <v>27005</v>
      </c>
      <c r="D36" s="275">
        <f>SUM('1b.mell '!E261)</f>
        <v>19452</v>
      </c>
      <c r="E36" s="287"/>
      <c r="F36" s="882"/>
      <c r="G36" s="882"/>
      <c r="H36" s="160"/>
    </row>
    <row r="37" spans="1:8" s="156" customFormat="1" ht="12.75" customHeight="1" thickBot="1">
      <c r="A37" s="266" t="s">
        <v>262</v>
      </c>
      <c r="B37" s="267">
        <f>SUM('1b.mell '!C262+'1b.mell '!C263)</f>
        <v>0</v>
      </c>
      <c r="C37" s="267">
        <f>SUM('1b.mell '!D262+'1b.mell '!D263)</f>
        <v>306040</v>
      </c>
      <c r="D37" s="267">
        <f>SUM('1b.mell '!E262+'1b.mell '!E263)</f>
        <v>306040</v>
      </c>
      <c r="E37" s="287"/>
      <c r="F37" s="881"/>
      <c r="G37" s="881"/>
      <c r="H37" s="218"/>
    </row>
    <row r="38" spans="1:8" s="156" customFormat="1" ht="13.5" thickBot="1">
      <c r="A38" s="263" t="s">
        <v>263</v>
      </c>
      <c r="B38" s="277">
        <f>SUM(B36:B37)</f>
        <v>27000</v>
      </c>
      <c r="C38" s="277">
        <f>SUM(C36:C37)</f>
        <v>333045</v>
      </c>
      <c r="D38" s="277">
        <f>SUM(D36:D37)</f>
        <v>325492</v>
      </c>
      <c r="E38" s="288"/>
      <c r="F38" s="885"/>
      <c r="G38" s="885"/>
      <c r="H38" s="167"/>
    </row>
    <row r="39" spans="1:8" s="156" customFormat="1" ht="20.25" customHeight="1" thickBot="1" thickTop="1">
      <c r="A39" s="276" t="s">
        <v>85</v>
      </c>
      <c r="B39" s="178">
        <f>SUM(B38,B35,B32)</f>
        <v>2566470</v>
      </c>
      <c r="C39" s="178">
        <f>SUM(C38,C35,C32)</f>
        <v>2892077</v>
      </c>
      <c r="D39" s="178">
        <f>SUM(D38,D35,D32)</f>
        <v>2428707</v>
      </c>
      <c r="E39" s="181" t="s">
        <v>83</v>
      </c>
      <c r="F39" s="178">
        <f>SUM(F29:F38)</f>
        <v>4551767</v>
      </c>
      <c r="G39" s="178">
        <f>SUM(G29:G38)</f>
        <v>6141278</v>
      </c>
      <c r="H39" s="178">
        <f>SUM(H29:H38)</f>
        <v>2172621</v>
      </c>
    </row>
    <row r="40" spans="1:8" s="156" customFormat="1" ht="12.75" customHeight="1" thickTop="1">
      <c r="A40" s="201" t="s">
        <v>497</v>
      </c>
      <c r="B40" s="299">
        <f>SUM('1b.mell '!C266)</f>
        <v>45604</v>
      </c>
      <c r="C40" s="299">
        <f>SUM('1b.mell '!D266)</f>
        <v>2627975</v>
      </c>
      <c r="D40" s="299">
        <f>SUM('1b.mell '!E266)</f>
        <v>2627975</v>
      </c>
      <c r="E40" s="258"/>
      <c r="F40" s="299"/>
      <c r="G40" s="299"/>
      <c r="H40" s="299"/>
    </row>
    <row r="41" spans="1:8" s="156" customFormat="1" ht="12.75" customHeight="1">
      <c r="A41" s="258" t="s">
        <v>526</v>
      </c>
      <c r="B41" s="679"/>
      <c r="C41" s="679"/>
      <c r="D41" s="679"/>
      <c r="E41" s="258" t="s">
        <v>528</v>
      </c>
      <c r="F41" s="680">
        <f>SUM('1c.mell '!C155)</f>
        <v>45604</v>
      </c>
      <c r="G41" s="680">
        <f>SUM('1c.mell '!D155)</f>
        <v>45605</v>
      </c>
      <c r="H41" s="680">
        <f>SUM('1c.mell '!E155)</f>
        <v>45604</v>
      </c>
    </row>
    <row r="42" spans="1:8" s="156" customFormat="1" ht="12.75" customHeight="1">
      <c r="A42" s="258" t="s">
        <v>549</v>
      </c>
      <c r="B42" s="163">
        <f>SUM('1b.mell '!C267)</f>
        <v>6202918</v>
      </c>
      <c r="C42" s="163">
        <f>SUM('1b.mell '!D267)</f>
        <v>6216040</v>
      </c>
      <c r="D42" s="163">
        <f>SUM('1b.mell '!E267)</f>
        <v>4097129</v>
      </c>
      <c r="E42" s="820" t="s">
        <v>550</v>
      </c>
      <c r="F42" s="163">
        <f>SUM('1c.mell '!C154)</f>
        <v>6202918</v>
      </c>
      <c r="G42" s="163">
        <f>SUM('1c.mell '!D154)</f>
        <v>6216040</v>
      </c>
      <c r="H42" s="163">
        <f>SUM('1c.mell '!E154)</f>
        <v>4097129</v>
      </c>
    </row>
    <row r="43" spans="1:8" s="156" customFormat="1" ht="12.75" customHeight="1">
      <c r="A43" s="258" t="s">
        <v>467</v>
      </c>
      <c r="B43" s="163">
        <v>2000000</v>
      </c>
      <c r="C43" s="163">
        <v>2000000</v>
      </c>
      <c r="D43" s="163">
        <v>2000000</v>
      </c>
      <c r="E43" s="820" t="s">
        <v>548</v>
      </c>
      <c r="F43" s="163">
        <v>2000000</v>
      </c>
      <c r="G43" s="163">
        <v>2000000</v>
      </c>
      <c r="H43" s="163">
        <v>2000000</v>
      </c>
    </row>
    <row r="44" spans="1:8" s="156" customFormat="1" ht="12.75" customHeight="1" thickBot="1">
      <c r="A44" s="289" t="s">
        <v>518</v>
      </c>
      <c r="B44" s="819"/>
      <c r="C44" s="819">
        <v>362</v>
      </c>
      <c r="D44" s="819">
        <v>362</v>
      </c>
      <c r="E44" s="285"/>
      <c r="F44" s="292"/>
      <c r="G44" s="292"/>
      <c r="H44" s="292"/>
    </row>
    <row r="45" spans="1:8" s="156" customFormat="1" ht="15" thickBot="1" thickTop="1">
      <c r="A45" s="177" t="s">
        <v>78</v>
      </c>
      <c r="B45" s="164">
        <f>SUM(B42:B43)</f>
        <v>8202918</v>
      </c>
      <c r="C45" s="164">
        <f>SUM(C40:C44)</f>
        <v>10844377</v>
      </c>
      <c r="D45" s="164">
        <f>SUM(D40:D44)</f>
        <v>8725466</v>
      </c>
      <c r="E45" s="177" t="s">
        <v>79</v>
      </c>
      <c r="F45" s="223">
        <f>SUM(F41:F43)</f>
        <v>8248522</v>
      </c>
      <c r="G45" s="223">
        <f>SUM(G41:G43)</f>
        <v>8261645</v>
      </c>
      <c r="H45" s="223">
        <f>SUM(H41:H43)</f>
        <v>6142733</v>
      </c>
    </row>
    <row r="46" spans="1:8" s="156" customFormat="1" ht="12" thickBot="1" thickTop="1">
      <c r="A46" s="892" t="s">
        <v>497</v>
      </c>
      <c r="B46" s="893">
        <f>SUM('1b.mell '!C271)</f>
        <v>1657396</v>
      </c>
      <c r="C46" s="893">
        <f>SUM('1b.mell '!D271)</f>
        <v>2206909</v>
      </c>
      <c r="D46" s="893">
        <f>SUM('1b.mell '!E271)</f>
        <v>2206909</v>
      </c>
      <c r="E46" s="894" t="s">
        <v>529</v>
      </c>
      <c r="F46" s="893">
        <f>SUM('1c.mell '!C158)</f>
        <v>48000</v>
      </c>
      <c r="G46" s="893">
        <f>SUM('1c.mell '!D158)</f>
        <v>48000</v>
      </c>
      <c r="H46" s="893">
        <f>SUM('1c.mell '!E158)</f>
        <v>36000</v>
      </c>
    </row>
    <row r="47" spans="1:8" s="156" customFormat="1" ht="16.5" customHeight="1" thickBot="1" thickTop="1">
      <c r="A47" s="291" t="s">
        <v>264</v>
      </c>
      <c r="B47" s="164">
        <f>SUM(B46:B46)</f>
        <v>1657396</v>
      </c>
      <c r="C47" s="164">
        <f>SUM(C46:C46)</f>
        <v>2206909</v>
      </c>
      <c r="D47" s="164">
        <f>SUM(D46:D46)</f>
        <v>2206909</v>
      </c>
      <c r="E47" s="179" t="s">
        <v>59</v>
      </c>
      <c r="F47" s="293">
        <f>SUM(F46:F46)</f>
        <v>48000</v>
      </c>
      <c r="G47" s="293">
        <f>SUM(G46:G46)</f>
        <v>48000</v>
      </c>
      <c r="H47" s="293">
        <f>SUM(H46:H46)</f>
        <v>36000</v>
      </c>
    </row>
    <row r="48" spans="1:8" s="156" customFormat="1" ht="13.5" thickBot="1" thickTop="1">
      <c r="A48" s="279"/>
      <c r="B48" s="280"/>
      <c r="C48" s="280"/>
      <c r="D48" s="280"/>
      <c r="E48" s="294"/>
      <c r="F48" s="290"/>
      <c r="G48" s="290"/>
      <c r="H48" s="290"/>
    </row>
    <row r="49" spans="1:8" s="156" customFormat="1" ht="20.25" customHeight="1" thickBot="1" thickTop="1">
      <c r="A49" s="199" t="s">
        <v>527</v>
      </c>
      <c r="B49" s="180">
        <f>SUM(B27+B39+B46+B40+B43)</f>
        <v>18586547</v>
      </c>
      <c r="C49" s="180">
        <f>SUM(C27+C39+C46+C40+C43+C44)</f>
        <v>22137384</v>
      </c>
      <c r="D49" s="180">
        <f>SUM(D27+D39+D46+D40+D43+D44)</f>
        <v>18610838</v>
      </c>
      <c r="E49" s="199" t="s">
        <v>530</v>
      </c>
      <c r="F49" s="180">
        <f>SUM(F27+F39+F46+F41+F43)</f>
        <v>18586547</v>
      </c>
      <c r="G49" s="180">
        <f>SUM(G27+G39+G46+G41+G43)</f>
        <v>22137384</v>
      </c>
      <c r="H49" s="180">
        <f>SUM(H27+H39+H46+H41+H43)</f>
        <v>12521379</v>
      </c>
    </row>
    <row r="50" ht="14.25" thickTop="1">
      <c r="A50" s="155"/>
    </row>
    <row r="51" ht="13.5">
      <c r="A51" s="155"/>
    </row>
    <row r="52" ht="13.5">
      <c r="A52" s="155"/>
    </row>
  </sheetData>
  <sheetProtection/>
  <mergeCells count="10">
    <mergeCell ref="H4:H5"/>
    <mergeCell ref="G4:G5"/>
    <mergeCell ref="A4:A5"/>
    <mergeCell ref="E4:E5"/>
    <mergeCell ref="A2:F2"/>
    <mergeCell ref="A1:F1"/>
    <mergeCell ref="F4:F5"/>
    <mergeCell ref="B4:B5"/>
    <mergeCell ref="C4:C5"/>
    <mergeCell ref="D4:D5"/>
  </mergeCells>
  <printOptions/>
  <pageMargins left="0.7874015748031497" right="0.3937007874015748" top="0.3937007874015748" bottom="0.5905511811023623" header="0.5118110236220472" footer="0.31496062992125984"/>
  <pageSetup firstPageNumber="1" useFirstPageNumber="1" horizontalDpi="600" verticalDpi="600" orientation="landscape" paperSize="9" scale="75" r:id="rId1"/>
  <headerFooter alignWithMargins="0">
    <oddFooter>&amp;C&amp;P. oldal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G44"/>
  <sheetViews>
    <sheetView showZeros="0" zoomScalePageLayoutView="0" workbookViewId="0" topLeftCell="B1">
      <selection activeCell="F8" sqref="F8"/>
    </sheetView>
  </sheetViews>
  <sheetFormatPr defaultColWidth="9.125" defaultRowHeight="12.75"/>
  <cols>
    <col min="1" max="1" width="6.125" style="41" customWidth="1"/>
    <col min="2" max="2" width="52.00390625" style="41" customWidth="1"/>
    <col min="3" max="5" width="13.125" style="20" customWidth="1"/>
    <col min="6" max="6" width="9.875" style="228" customWidth="1"/>
    <col min="7" max="7" width="40.50390625" style="41" customWidth="1"/>
    <col min="8" max="16384" width="9.125" style="41" customWidth="1"/>
  </cols>
  <sheetData>
    <row r="1" spans="1:7" s="39" customFormat="1" ht="12">
      <c r="A1" s="1080" t="s">
        <v>169</v>
      </c>
      <c r="B1" s="1026"/>
      <c r="C1" s="1026"/>
      <c r="D1" s="1026"/>
      <c r="E1" s="1026"/>
      <c r="F1" s="1026"/>
      <c r="G1" s="1026"/>
    </row>
    <row r="2" spans="1:7" s="39" customFormat="1" ht="12">
      <c r="A2" s="1072" t="s">
        <v>481</v>
      </c>
      <c r="B2" s="1073"/>
      <c r="C2" s="1073"/>
      <c r="D2" s="1073"/>
      <c r="E2" s="1073"/>
      <c r="F2" s="1073"/>
      <c r="G2" s="1073"/>
    </row>
    <row r="3" spans="1:6" s="39" customFormat="1" ht="9.75" customHeight="1">
      <c r="A3" s="32"/>
      <c r="B3" s="32"/>
      <c r="C3" s="65"/>
      <c r="D3" s="65"/>
      <c r="E3" s="65"/>
      <c r="F3" s="227"/>
    </row>
    <row r="4" spans="1:7" s="39" customFormat="1" ht="11.25">
      <c r="A4" s="574"/>
      <c r="B4" s="574"/>
      <c r="C4" s="575"/>
      <c r="D4" s="575"/>
      <c r="E4" s="575"/>
      <c r="F4" s="576"/>
      <c r="G4" s="437" t="s">
        <v>204</v>
      </c>
    </row>
    <row r="5" spans="1:7" ht="12" customHeight="1">
      <c r="A5" s="519"/>
      <c r="B5" s="531"/>
      <c r="C5" s="1049" t="s">
        <v>514</v>
      </c>
      <c r="D5" s="1049" t="s">
        <v>560</v>
      </c>
      <c r="E5" s="1049" t="s">
        <v>571</v>
      </c>
      <c r="F5" s="1081" t="s">
        <v>575</v>
      </c>
      <c r="G5" s="439" t="s">
        <v>164</v>
      </c>
    </row>
    <row r="6" spans="1:7" ht="12" customHeight="1">
      <c r="A6" s="76" t="s">
        <v>303</v>
      </c>
      <c r="B6" s="533" t="s">
        <v>163</v>
      </c>
      <c r="C6" s="1050"/>
      <c r="D6" s="1050"/>
      <c r="E6" s="1050"/>
      <c r="F6" s="1082"/>
      <c r="G6" s="76" t="s">
        <v>165</v>
      </c>
    </row>
    <row r="7" spans="1:7" s="39" customFormat="1" ht="12.75" customHeight="1" thickBot="1">
      <c r="A7" s="76"/>
      <c r="B7" s="400"/>
      <c r="C7" s="1057"/>
      <c r="D7" s="1057"/>
      <c r="E7" s="1057"/>
      <c r="F7" s="1083"/>
      <c r="G7" s="400"/>
    </row>
    <row r="8" spans="1:7" s="39" customFormat="1" ht="11.25">
      <c r="A8" s="401" t="s">
        <v>185</v>
      </c>
      <c r="B8" s="401" t="s">
        <v>186</v>
      </c>
      <c r="C8" s="439" t="s">
        <v>187</v>
      </c>
      <c r="D8" s="439" t="s">
        <v>188</v>
      </c>
      <c r="E8" s="439" t="s">
        <v>189</v>
      </c>
      <c r="F8" s="439" t="s">
        <v>58</v>
      </c>
      <c r="G8" s="439" t="s">
        <v>401</v>
      </c>
    </row>
    <row r="9" spans="1:7" s="39" customFormat="1" ht="12.75">
      <c r="A9" s="487"/>
      <c r="B9" s="577" t="s">
        <v>294</v>
      </c>
      <c r="C9" s="444"/>
      <c r="D9" s="444"/>
      <c r="E9" s="444"/>
      <c r="F9" s="524"/>
      <c r="G9" s="483"/>
    </row>
    <row r="10" spans="1:7" ht="11.25">
      <c r="A10" s="76"/>
      <c r="B10" s="540" t="s">
        <v>279</v>
      </c>
      <c r="C10" s="578"/>
      <c r="D10" s="578"/>
      <c r="E10" s="578"/>
      <c r="F10" s="579"/>
      <c r="G10" s="392"/>
    </row>
    <row r="11" spans="1:7" ht="12">
      <c r="A11" s="465">
        <v>5012</v>
      </c>
      <c r="B11" s="774" t="s">
        <v>472</v>
      </c>
      <c r="C11" s="74">
        <v>2000</v>
      </c>
      <c r="D11" s="919">
        <v>2000</v>
      </c>
      <c r="E11" s="919"/>
      <c r="F11" s="582">
        <f>SUM(E11/D11)</f>
        <v>0</v>
      </c>
      <c r="G11" s="547"/>
    </row>
    <row r="12" spans="1:7" ht="11.25">
      <c r="A12" s="487">
        <v>5010</v>
      </c>
      <c r="B12" s="773" t="s">
        <v>197</v>
      </c>
      <c r="C12" s="310">
        <f>SUM(C11:C11)</f>
        <v>2000</v>
      </c>
      <c r="D12" s="310">
        <f>SUM(D11:D11)</f>
        <v>2000</v>
      </c>
      <c r="E12" s="310"/>
      <c r="F12" s="958">
        <f aca="true" t="shared" si="0" ref="F12:F42">SUM(E12/D12)</f>
        <v>0</v>
      </c>
      <c r="G12" s="75"/>
    </row>
    <row r="13" spans="1:7" s="39" customFormat="1" ht="11.25">
      <c r="A13" s="76"/>
      <c r="B13" s="562" t="s">
        <v>286</v>
      </c>
      <c r="C13" s="823"/>
      <c r="D13" s="823"/>
      <c r="E13" s="823"/>
      <c r="F13" s="582"/>
      <c r="G13" s="554"/>
    </row>
    <row r="14" spans="1:7" ht="11.25">
      <c r="A14" s="465">
        <v>5021</v>
      </c>
      <c r="B14" s="580" t="s">
        <v>21</v>
      </c>
      <c r="C14" s="74">
        <v>28000</v>
      </c>
      <c r="D14" s="919">
        <v>51560</v>
      </c>
      <c r="E14" s="919">
        <v>27680</v>
      </c>
      <c r="F14" s="582">
        <f t="shared" si="0"/>
        <v>0.5368502715283165</v>
      </c>
      <c r="G14" s="392"/>
    </row>
    <row r="15" spans="1:7" ht="11.25">
      <c r="A15" s="465">
        <v>5023</v>
      </c>
      <c r="B15" s="681" t="s">
        <v>450</v>
      </c>
      <c r="C15" s="74">
        <v>33664</v>
      </c>
      <c r="D15" s="919">
        <v>33664</v>
      </c>
      <c r="E15" s="919"/>
      <c r="F15" s="582">
        <f t="shared" si="0"/>
        <v>0</v>
      </c>
      <c r="G15" s="392"/>
    </row>
    <row r="16" spans="1:7" s="39" customFormat="1" ht="11.25">
      <c r="A16" s="487">
        <v>5020</v>
      </c>
      <c r="B16" s="670" t="s">
        <v>197</v>
      </c>
      <c r="C16" s="310">
        <f>SUM(C14:C15)</f>
        <v>61664</v>
      </c>
      <c r="D16" s="310">
        <f>SUM(D14:D15)</f>
        <v>85224</v>
      </c>
      <c r="E16" s="310">
        <f>SUM(E14:E15)</f>
        <v>27680</v>
      </c>
      <c r="F16" s="875">
        <f t="shared" si="0"/>
        <v>0.3247911386463907</v>
      </c>
      <c r="G16" s="551"/>
    </row>
    <row r="17" spans="1:7" s="39" customFormat="1" ht="12" customHeight="1">
      <c r="A17" s="76"/>
      <c r="B17" s="583" t="s">
        <v>73</v>
      </c>
      <c r="C17" s="823"/>
      <c r="D17" s="823"/>
      <c r="E17" s="823"/>
      <c r="F17" s="582"/>
      <c r="G17" s="554"/>
    </row>
    <row r="18" spans="1:7" s="39" customFormat="1" ht="12" customHeight="1">
      <c r="A18" s="542">
        <v>5030</v>
      </c>
      <c r="B18" s="778" t="s">
        <v>461</v>
      </c>
      <c r="C18" s="823">
        <v>10000</v>
      </c>
      <c r="D18" s="920">
        <v>10000</v>
      </c>
      <c r="E18" s="920">
        <v>1115</v>
      </c>
      <c r="F18" s="582">
        <f t="shared" si="0"/>
        <v>0.1115</v>
      </c>
      <c r="G18" s="544"/>
    </row>
    <row r="19" spans="1:7" ht="11.25">
      <c r="A19" s="465">
        <v>5033</v>
      </c>
      <c r="B19" s="774" t="s">
        <v>39</v>
      </c>
      <c r="C19" s="74">
        <v>20000</v>
      </c>
      <c r="D19" s="919">
        <v>34707</v>
      </c>
      <c r="E19" s="919">
        <v>28554</v>
      </c>
      <c r="F19" s="582">
        <f t="shared" si="0"/>
        <v>0.8227158786411963</v>
      </c>
      <c r="G19" s="584"/>
    </row>
    <row r="20" spans="1:7" ht="11.25">
      <c r="A20" s="465">
        <v>5039</v>
      </c>
      <c r="B20" s="580" t="s">
        <v>420</v>
      </c>
      <c r="C20" s="74">
        <v>60000</v>
      </c>
      <c r="D20" s="919">
        <v>60000</v>
      </c>
      <c r="E20" s="919"/>
      <c r="F20" s="582">
        <f t="shared" si="0"/>
        <v>0</v>
      </c>
      <c r="G20" s="584"/>
    </row>
    <row r="21" spans="1:7" ht="12" customHeight="1">
      <c r="A21" s="465">
        <v>5040</v>
      </c>
      <c r="B21" s="580" t="s">
        <v>431</v>
      </c>
      <c r="C21" s="74"/>
      <c r="D21" s="919">
        <v>9643</v>
      </c>
      <c r="E21" s="919">
        <v>9643</v>
      </c>
      <c r="F21" s="582">
        <f t="shared" si="0"/>
        <v>1</v>
      </c>
      <c r="G21" s="584"/>
    </row>
    <row r="22" spans="1:7" ht="11.25">
      <c r="A22" s="465">
        <v>5042</v>
      </c>
      <c r="B22" s="580" t="s">
        <v>456</v>
      </c>
      <c r="C22" s="74">
        <v>1500</v>
      </c>
      <c r="D22" s="919">
        <v>2000</v>
      </c>
      <c r="E22" s="919"/>
      <c r="F22" s="582">
        <f t="shared" si="0"/>
        <v>0</v>
      </c>
      <c r="G22" s="584"/>
    </row>
    <row r="23" spans="1:7" ht="11.25">
      <c r="A23" s="465">
        <v>5043</v>
      </c>
      <c r="B23" s="580" t="s">
        <v>462</v>
      </c>
      <c r="C23" s="74">
        <v>500</v>
      </c>
      <c r="D23" s="919">
        <v>500</v>
      </c>
      <c r="E23" s="919"/>
      <c r="F23" s="582">
        <f t="shared" si="0"/>
        <v>0</v>
      </c>
      <c r="G23" s="584"/>
    </row>
    <row r="24" spans="1:7" ht="11.25">
      <c r="A24" s="465">
        <v>5044</v>
      </c>
      <c r="B24" s="580" t="s">
        <v>465</v>
      </c>
      <c r="C24" s="74">
        <v>300000</v>
      </c>
      <c r="D24" s="919">
        <v>300000</v>
      </c>
      <c r="E24" s="919"/>
      <c r="F24" s="582">
        <f t="shared" si="0"/>
        <v>0</v>
      </c>
      <c r="G24" s="584"/>
    </row>
    <row r="25" spans="1:7" ht="12" customHeight="1">
      <c r="A25" s="487">
        <v>5050</v>
      </c>
      <c r="B25" s="581" t="s">
        <v>197</v>
      </c>
      <c r="C25" s="310">
        <f>SUM(C19+C20+C21+C22+C18+C23+C24)</f>
        <v>392000</v>
      </c>
      <c r="D25" s="310">
        <f>SUM(D19+D20+D21+D22+D18+D23+D24)</f>
        <v>416850</v>
      </c>
      <c r="E25" s="310">
        <f>SUM(E19+E20+E21+E22+E18+E23+E24)</f>
        <v>39312</v>
      </c>
      <c r="F25" s="875">
        <f t="shared" si="0"/>
        <v>0.0943073047858942</v>
      </c>
      <c r="G25" s="551"/>
    </row>
    <row r="26" spans="1:7" ht="12" customHeight="1">
      <c r="A26" s="519"/>
      <c r="B26" s="682" t="s">
        <v>455</v>
      </c>
      <c r="C26" s="314"/>
      <c r="D26" s="314"/>
      <c r="E26" s="314"/>
      <c r="F26" s="582"/>
      <c r="G26" s="683"/>
    </row>
    <row r="27" spans="1:7" ht="12" customHeight="1">
      <c r="A27" s="542">
        <v>5062</v>
      </c>
      <c r="B27" s="778" t="s">
        <v>457</v>
      </c>
      <c r="C27" s="302">
        <v>6864</v>
      </c>
      <c r="D27" s="913">
        <v>6864</v>
      </c>
      <c r="E27" s="913">
        <v>6861</v>
      </c>
      <c r="F27" s="582">
        <f t="shared" si="0"/>
        <v>0.9995629370629371</v>
      </c>
      <c r="G27" s="779"/>
    </row>
    <row r="28" spans="1:7" ht="12" customHeight="1">
      <c r="A28" s="542">
        <v>5063</v>
      </c>
      <c r="B28" s="778" t="s">
        <v>463</v>
      </c>
      <c r="C28" s="302">
        <v>6000</v>
      </c>
      <c r="D28" s="913">
        <v>6000</v>
      </c>
      <c r="E28" s="913">
        <v>2500</v>
      </c>
      <c r="F28" s="582">
        <f t="shared" si="0"/>
        <v>0.4166666666666667</v>
      </c>
      <c r="G28" s="779"/>
    </row>
    <row r="29" spans="1:7" ht="12" customHeight="1">
      <c r="A29" s="487">
        <v>5060</v>
      </c>
      <c r="B29" s="581" t="s">
        <v>197</v>
      </c>
      <c r="C29" s="310">
        <f>SUM(C27:C28)</f>
        <v>12864</v>
      </c>
      <c r="D29" s="310">
        <f>SUM(D27:D28)</f>
        <v>12864</v>
      </c>
      <c r="E29" s="310">
        <f>SUM(E27:E28)</f>
        <v>9361</v>
      </c>
      <c r="F29" s="875">
        <f t="shared" si="0"/>
        <v>0.7276896766169154</v>
      </c>
      <c r="G29" s="551"/>
    </row>
    <row r="30" spans="1:7" ht="15.75" customHeight="1">
      <c r="A30" s="383"/>
      <c r="B30" s="684" t="s">
        <v>295</v>
      </c>
      <c r="C30" s="312">
        <f>SUM(C25+C16+C12+C29)</f>
        <v>468528</v>
      </c>
      <c r="D30" s="312">
        <f>SUM(D25+D16+D12+D29)</f>
        <v>516938</v>
      </c>
      <c r="E30" s="312">
        <f>SUM(E25+E16+E12+E29)</f>
        <v>76353</v>
      </c>
      <c r="F30" s="875">
        <f t="shared" si="0"/>
        <v>0.14770243240001701</v>
      </c>
      <c r="G30" s="567"/>
    </row>
    <row r="31" spans="1:7" ht="11.25">
      <c r="A31" s="76"/>
      <c r="B31" s="569" t="s">
        <v>87</v>
      </c>
      <c r="C31" s="585"/>
      <c r="D31" s="585"/>
      <c r="E31" s="585"/>
      <c r="F31" s="582"/>
      <c r="G31" s="392"/>
    </row>
    <row r="32" spans="1:7" ht="11.25">
      <c r="A32" s="76"/>
      <c r="B32" s="392" t="s">
        <v>131</v>
      </c>
      <c r="C32" s="302"/>
      <c r="D32" s="302"/>
      <c r="E32" s="302"/>
      <c r="F32" s="582"/>
      <c r="G32" s="392"/>
    </row>
    <row r="33" spans="1:7" ht="11.25">
      <c r="A33" s="76"/>
      <c r="B33" s="570" t="s">
        <v>125</v>
      </c>
      <c r="C33" s="302"/>
      <c r="D33" s="302"/>
      <c r="E33" s="302"/>
      <c r="F33" s="582"/>
      <c r="G33" s="392"/>
    </row>
    <row r="34" spans="1:7" ht="12" customHeight="1">
      <c r="A34" s="388"/>
      <c r="B34" s="570" t="s">
        <v>126</v>
      </c>
      <c r="C34" s="570"/>
      <c r="D34" s="570"/>
      <c r="E34" s="570"/>
      <c r="F34" s="582"/>
      <c r="G34" s="392"/>
    </row>
    <row r="35" spans="1:7" ht="12" customHeight="1">
      <c r="A35" s="388"/>
      <c r="B35" s="570" t="s">
        <v>318</v>
      </c>
      <c r="C35" s="393"/>
      <c r="D35" s="393"/>
      <c r="E35" s="393"/>
      <c r="F35" s="582"/>
      <c r="G35" s="392"/>
    </row>
    <row r="36" spans="1:7" ht="12" customHeight="1">
      <c r="A36" s="388"/>
      <c r="B36" s="571" t="s">
        <v>77</v>
      </c>
      <c r="C36" s="586">
        <f>SUM(C32:C35)</f>
        <v>0</v>
      </c>
      <c r="D36" s="586">
        <f>SUM(D32:D35)</f>
        <v>0</v>
      </c>
      <c r="E36" s="586"/>
      <c r="F36" s="582"/>
      <c r="G36" s="392"/>
    </row>
    <row r="37" spans="1:7" ht="12" customHeight="1">
      <c r="A37" s="388"/>
      <c r="B37" s="572" t="s">
        <v>88</v>
      </c>
      <c r="C37" s="393"/>
      <c r="D37" s="393"/>
      <c r="E37" s="393"/>
      <c r="F37" s="582"/>
      <c r="G37" s="392"/>
    </row>
    <row r="38" spans="1:7" ht="12" customHeight="1">
      <c r="A38" s="388"/>
      <c r="B38" s="570" t="s">
        <v>270</v>
      </c>
      <c r="C38" s="393"/>
      <c r="D38" s="393"/>
      <c r="E38" s="393"/>
      <c r="F38" s="582"/>
      <c r="G38" s="392"/>
    </row>
    <row r="39" spans="1:7" ht="12" customHeight="1">
      <c r="A39" s="388"/>
      <c r="B39" s="570" t="s">
        <v>441</v>
      </c>
      <c r="C39" s="393">
        <f>SUM(C25+C16+C12+C29)-C34-C32-C33-C40-C38</f>
        <v>468528</v>
      </c>
      <c r="D39" s="393">
        <f>SUM(D25+D16+D12+D29)-D34-D32-D33-D40-D38</f>
        <v>516938</v>
      </c>
      <c r="E39" s="393">
        <f>SUM(E25+E16+E12+E29)-E34-E32-E33-E40-E38</f>
        <v>76353</v>
      </c>
      <c r="F39" s="582">
        <f t="shared" si="0"/>
        <v>0.14770243240001701</v>
      </c>
      <c r="G39" s="392"/>
    </row>
    <row r="40" spans="1:7" ht="12" customHeight="1">
      <c r="A40" s="388"/>
      <c r="B40" s="570" t="s">
        <v>354</v>
      </c>
      <c r="C40" s="393"/>
      <c r="D40" s="393"/>
      <c r="E40" s="393"/>
      <c r="F40" s="582"/>
      <c r="G40" s="392"/>
    </row>
    <row r="41" spans="1:7" ht="12" customHeight="1">
      <c r="A41" s="560"/>
      <c r="B41" s="311" t="s">
        <v>83</v>
      </c>
      <c r="C41" s="409">
        <f>SUM(C38:C40)</f>
        <v>468528</v>
      </c>
      <c r="D41" s="409">
        <f>SUM(D38:D40)</f>
        <v>516938</v>
      </c>
      <c r="E41" s="409">
        <f>SUM(E38:E40)</f>
        <v>76353</v>
      </c>
      <c r="F41" s="959">
        <f t="shared" si="0"/>
        <v>0.14770243240001701</v>
      </c>
      <c r="G41" s="389"/>
    </row>
    <row r="42" spans="1:7" ht="12" customHeight="1">
      <c r="A42" s="587"/>
      <c r="B42" s="551" t="s">
        <v>130</v>
      </c>
      <c r="C42" s="588">
        <f>SUM(C25+C16+C12+C29)</f>
        <v>468528</v>
      </c>
      <c r="D42" s="588">
        <f>SUM(D25+D16+D12+D29)</f>
        <v>516938</v>
      </c>
      <c r="E42" s="588">
        <f>SUM(E25+E16+E12+E29)</f>
        <v>76353</v>
      </c>
      <c r="F42" s="875">
        <f t="shared" si="0"/>
        <v>0.14770243240001701</v>
      </c>
      <c r="G42" s="75"/>
    </row>
    <row r="44" ht="11.25">
      <c r="B44" s="41" t="s">
        <v>485</v>
      </c>
    </row>
  </sheetData>
  <sheetProtection/>
  <mergeCells count="6">
    <mergeCell ref="A2:G2"/>
    <mergeCell ref="A1:G1"/>
    <mergeCell ref="F5:F7"/>
    <mergeCell ref="C5:C7"/>
    <mergeCell ref="D5:D7"/>
    <mergeCell ref="E5:E7"/>
  </mergeCells>
  <printOptions horizontalCentered="1"/>
  <pageMargins left="0" right="0" top="0.1968503937007874" bottom="0.4724409448818898" header="0.31496062992125984" footer="0.31496062992125984"/>
  <pageSetup firstPageNumber="45" useFirstPageNumber="1" horizontalDpi="300" verticalDpi="300" orientation="landscape" paperSize="9" scale="80" r:id="rId1"/>
  <headerFooter alignWithMargins="0">
    <oddFooter>&amp;C&amp;P. oldal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D25"/>
  <sheetViews>
    <sheetView showZeros="0" zoomScalePageLayoutView="0" workbookViewId="0" topLeftCell="A1">
      <selection activeCell="E1" sqref="E1:E16384"/>
    </sheetView>
  </sheetViews>
  <sheetFormatPr defaultColWidth="9.125" defaultRowHeight="12.75"/>
  <cols>
    <col min="1" max="1" width="10.125" style="61" customWidth="1"/>
    <col min="2" max="2" width="52.50390625" style="60" customWidth="1"/>
    <col min="3" max="3" width="11.50390625" style="60" customWidth="1"/>
    <col min="4" max="4" width="10.75390625" style="60" customWidth="1"/>
    <col min="5" max="16384" width="9.125" style="60" customWidth="1"/>
  </cols>
  <sheetData>
    <row r="1" spans="1:4" ht="12.75" customHeight="1">
      <c r="A1" s="1084" t="s">
        <v>129</v>
      </c>
      <c r="B1" s="1084"/>
      <c r="C1" s="1084"/>
      <c r="D1" s="1084"/>
    </row>
    <row r="2" ht="12">
      <c r="B2" s="61"/>
    </row>
    <row r="3" spans="1:4" s="57" customFormat="1" ht="12.75" customHeight="1">
      <c r="A3" s="1090" t="s">
        <v>482</v>
      </c>
      <c r="B3" s="1090"/>
      <c r="C3" s="1090"/>
      <c r="D3" s="1090"/>
    </row>
    <row r="4" s="57" customFormat="1" ht="12.75"/>
    <row r="5" s="57" customFormat="1" ht="12.75"/>
    <row r="6" spans="3:4" s="57" customFormat="1" ht="12.75">
      <c r="C6" s="859"/>
      <c r="D6" s="859" t="s">
        <v>400</v>
      </c>
    </row>
    <row r="7" spans="1:4" s="57" customFormat="1" ht="12.75" customHeight="1">
      <c r="A7" s="1085" t="s">
        <v>303</v>
      </c>
      <c r="B7" s="1085" t="s">
        <v>184</v>
      </c>
      <c r="C7" s="1019" t="s">
        <v>514</v>
      </c>
      <c r="D7" s="1019" t="s">
        <v>560</v>
      </c>
    </row>
    <row r="8" spans="1:4" s="57" customFormat="1" ht="12.75">
      <c r="A8" s="1088"/>
      <c r="B8" s="1086"/>
      <c r="C8" s="1070"/>
      <c r="D8" s="1070"/>
    </row>
    <row r="9" spans="1:4" s="57" customFormat="1" ht="13.5" thickBot="1">
      <c r="A9" s="1089"/>
      <c r="B9" s="1087"/>
      <c r="C9" s="1038"/>
      <c r="D9" s="1038"/>
    </row>
    <row r="10" spans="1:4" s="57" customFormat="1" ht="12.75">
      <c r="A10" s="70" t="s">
        <v>185</v>
      </c>
      <c r="B10" s="70" t="s">
        <v>186</v>
      </c>
      <c r="C10" s="70" t="s">
        <v>187</v>
      </c>
      <c r="D10" s="70" t="s">
        <v>188</v>
      </c>
    </row>
    <row r="11" spans="1:4" s="57" customFormat="1" ht="12.75">
      <c r="A11" s="12"/>
      <c r="B11" s="12"/>
      <c r="C11" s="853"/>
      <c r="D11" s="853"/>
    </row>
    <row r="12" spans="1:4" s="28" customFormat="1" ht="12.75">
      <c r="A12" s="17">
        <v>6110</v>
      </c>
      <c r="B12" s="15" t="s">
        <v>74</v>
      </c>
      <c r="C12" s="825">
        <v>77653</v>
      </c>
      <c r="D12" s="757">
        <v>79765</v>
      </c>
    </row>
    <row r="13" spans="1:4" ht="12">
      <c r="A13" s="58"/>
      <c r="B13" s="59"/>
      <c r="C13" s="824"/>
      <c r="D13" s="921"/>
    </row>
    <row r="14" spans="1:4" s="28" customFormat="1" ht="12.75">
      <c r="A14" s="17">
        <v>6120</v>
      </c>
      <c r="B14" s="15" t="s">
        <v>76</v>
      </c>
      <c r="C14" s="825">
        <f>SUM(C15:C17)</f>
        <v>219597</v>
      </c>
      <c r="D14" s="757">
        <f>SUM(D15:D19)</f>
        <v>1632636</v>
      </c>
    </row>
    <row r="15" spans="1:4" s="28" customFormat="1" ht="12.75">
      <c r="A15" s="58">
        <v>6121</v>
      </c>
      <c r="B15" s="59" t="s">
        <v>361</v>
      </c>
      <c r="C15" s="824">
        <v>18000</v>
      </c>
      <c r="D15" s="921">
        <v>9465</v>
      </c>
    </row>
    <row r="16" spans="1:4" ht="12">
      <c r="A16" s="152">
        <v>6125</v>
      </c>
      <c r="B16" s="153" t="s">
        <v>362</v>
      </c>
      <c r="C16" s="854">
        <v>4011</v>
      </c>
      <c r="D16" s="922"/>
    </row>
    <row r="17" spans="1:4" ht="12">
      <c r="A17" s="215">
        <v>6126</v>
      </c>
      <c r="B17" s="786" t="s">
        <v>458</v>
      </c>
      <c r="C17" s="855">
        <v>197586</v>
      </c>
      <c r="D17" s="923">
        <v>197586</v>
      </c>
    </row>
    <row r="18" spans="1:4" ht="12">
      <c r="A18" s="215">
        <v>6127</v>
      </c>
      <c r="B18" s="786" t="s">
        <v>523</v>
      </c>
      <c r="C18" s="855"/>
      <c r="D18" s="923">
        <v>1119545</v>
      </c>
    </row>
    <row r="19" spans="1:4" ht="12">
      <c r="A19" s="215">
        <v>6128</v>
      </c>
      <c r="B19" s="786" t="s">
        <v>559</v>
      </c>
      <c r="C19" s="855"/>
      <c r="D19" s="923">
        <v>306040</v>
      </c>
    </row>
    <row r="20" spans="1:4" ht="12">
      <c r="A20" s="58"/>
      <c r="B20" s="59"/>
      <c r="C20" s="824"/>
      <c r="D20" s="824"/>
    </row>
    <row r="21" spans="1:4" s="28" customFormat="1" ht="12.75">
      <c r="A21" s="17">
        <v>6100</v>
      </c>
      <c r="B21" s="15" t="s">
        <v>171</v>
      </c>
      <c r="C21" s="825">
        <f>SUM(C12+C14)</f>
        <v>297250</v>
      </c>
      <c r="D21" s="825">
        <f>SUM(D12+D14)</f>
        <v>1712401</v>
      </c>
    </row>
    <row r="24" ht="12.75">
      <c r="A24" s="614"/>
    </row>
    <row r="25" ht="12.75">
      <c r="A25" s="614"/>
    </row>
  </sheetData>
  <sheetProtection/>
  <mergeCells count="6">
    <mergeCell ref="A1:D1"/>
    <mergeCell ref="D7:D9"/>
    <mergeCell ref="C7:C9"/>
    <mergeCell ref="B7:B9"/>
    <mergeCell ref="A7:A9"/>
    <mergeCell ref="A3:D3"/>
  </mergeCells>
  <printOptions horizontalCentered="1"/>
  <pageMargins left="0.7874015748031497" right="0.7874015748031497" top="0.984251968503937" bottom="0.984251968503937" header="0.5118110236220472" footer="0.5118110236220472"/>
  <pageSetup firstPageNumber="46" useFirstPageNumber="1" horizontalDpi="600" verticalDpi="600" orientation="landscape" paperSize="9" r:id="rId1"/>
  <headerFooter alignWithMargins="0">
    <oddFooter>&amp;C&amp;P. oldal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274"/>
  <sheetViews>
    <sheetView showZeros="0" view="pageBreakPreview" zoomScaleSheetLayoutView="100" zoomScalePageLayoutView="0" workbookViewId="0" topLeftCell="A1">
      <selection activeCell="B82" sqref="B82"/>
    </sheetView>
  </sheetViews>
  <sheetFormatPr defaultColWidth="9.125" defaultRowHeight="12.75"/>
  <cols>
    <col min="1" max="1" width="8.50390625" style="151" customWidth="1"/>
    <col min="2" max="2" width="72.125" style="108" customWidth="1"/>
    <col min="3" max="5" width="12.125" style="108" customWidth="1"/>
    <col min="6" max="6" width="8.50390625" style="108" customWidth="1"/>
    <col min="7" max="7" width="10.375" style="108" customWidth="1"/>
    <col min="8" max="8" width="10.125" style="108" bestFit="1" customWidth="1"/>
    <col min="9" max="16384" width="9.125" style="108" customWidth="1"/>
  </cols>
  <sheetData>
    <row r="1" spans="1:6" ht="12">
      <c r="A1" s="1024" t="s">
        <v>203</v>
      </c>
      <c r="B1" s="1024"/>
      <c r="C1" s="1025"/>
      <c r="D1" s="1025"/>
      <c r="E1" s="1025"/>
      <c r="F1" s="1026"/>
    </row>
    <row r="2" spans="1:6" ht="12">
      <c r="A2" s="1024" t="s">
        <v>473</v>
      </c>
      <c r="B2" s="1024"/>
      <c r="C2" s="1025"/>
      <c r="D2" s="1025"/>
      <c r="E2" s="1025"/>
      <c r="F2" s="1026"/>
    </row>
    <row r="3" spans="1:2" ht="12">
      <c r="A3" s="106"/>
      <c r="B3" s="107"/>
    </row>
    <row r="4" spans="1:6" ht="11.25" customHeight="1">
      <c r="A4" s="106"/>
      <c r="B4" s="106"/>
      <c r="C4" s="109"/>
      <c r="D4" s="109"/>
      <c r="E4" s="109"/>
      <c r="F4" s="665" t="s">
        <v>204</v>
      </c>
    </row>
    <row r="5" spans="1:6" s="110" customFormat="1" ht="19.5" customHeight="1">
      <c r="A5" s="1031" t="s">
        <v>212</v>
      </c>
      <c r="B5" s="1029" t="s">
        <v>198</v>
      </c>
      <c r="C5" s="1019" t="s">
        <v>514</v>
      </c>
      <c r="D5" s="1019" t="s">
        <v>561</v>
      </c>
      <c r="E5" s="1019" t="s">
        <v>571</v>
      </c>
      <c r="F5" s="1027" t="s">
        <v>572</v>
      </c>
    </row>
    <row r="6" spans="1:6" s="110" customFormat="1" ht="17.25" customHeight="1">
      <c r="A6" s="1030"/>
      <c r="B6" s="1030"/>
      <c r="C6" s="1032"/>
      <c r="D6" s="1032"/>
      <c r="E6" s="1032"/>
      <c r="F6" s="1028"/>
    </row>
    <row r="7" spans="1:6" s="110" customFormat="1" ht="11.25" customHeight="1">
      <c r="A7" s="111" t="s">
        <v>185</v>
      </c>
      <c r="B7" s="112" t="s">
        <v>186</v>
      </c>
      <c r="C7" s="221" t="s">
        <v>187</v>
      </c>
      <c r="D7" s="221" t="s">
        <v>188</v>
      </c>
      <c r="E7" s="221" t="s">
        <v>189</v>
      </c>
      <c r="F7" s="112" t="s">
        <v>58</v>
      </c>
    </row>
    <row r="8" spans="1:6" s="115" customFormat="1" ht="16.5" customHeight="1">
      <c r="A8" s="113"/>
      <c r="B8" s="247" t="s">
        <v>374</v>
      </c>
      <c r="C8" s="238"/>
      <c r="D8" s="238"/>
      <c r="E8" s="238"/>
      <c r="F8" s="192"/>
    </row>
    <row r="9" spans="1:6" ht="12" customHeight="1">
      <c r="A9" s="116"/>
      <c r="B9" s="117"/>
      <c r="C9" s="191"/>
      <c r="D9" s="191"/>
      <c r="E9" s="191"/>
      <c r="F9" s="117"/>
    </row>
    <row r="10" spans="1:6" ht="12" customHeight="1">
      <c r="A10" s="120">
        <v>1010</v>
      </c>
      <c r="B10" s="130" t="s">
        <v>230</v>
      </c>
      <c r="C10" s="690">
        <f>SUM(C11:C16)</f>
        <v>1421744</v>
      </c>
      <c r="D10" s="690">
        <f>SUM(D11:D16)</f>
        <v>1484709</v>
      </c>
      <c r="E10" s="690">
        <f>SUM(E11:E16)</f>
        <v>1241941</v>
      </c>
      <c r="F10" s="296">
        <f>SUM(E10/D10)</f>
        <v>0.8364878235398318</v>
      </c>
    </row>
    <row r="11" spans="1:6" ht="12" customHeight="1">
      <c r="A11" s="116">
        <v>1011</v>
      </c>
      <c r="B11" s="117" t="s">
        <v>231</v>
      </c>
      <c r="C11" s="775"/>
      <c r="D11" s="691">
        <v>2417</v>
      </c>
      <c r="E11" s="691">
        <v>2417</v>
      </c>
      <c r="F11" s="794">
        <f aca="true" t="shared" si="0" ref="F11:F74">SUM(E11/D11)</f>
        <v>1</v>
      </c>
    </row>
    <row r="12" spans="1:6" ht="12" customHeight="1">
      <c r="A12" s="116">
        <v>1012</v>
      </c>
      <c r="B12" s="117" t="s">
        <v>232</v>
      </c>
      <c r="C12" s="776">
        <v>758759</v>
      </c>
      <c r="D12" s="692">
        <v>758759</v>
      </c>
      <c r="E12" s="692">
        <v>610867</v>
      </c>
      <c r="F12" s="794">
        <f t="shared" si="0"/>
        <v>0.8050869907309172</v>
      </c>
    </row>
    <row r="13" spans="1:7" ht="12" customHeight="1">
      <c r="A13" s="116">
        <v>1013</v>
      </c>
      <c r="B13" s="117" t="s">
        <v>531</v>
      </c>
      <c r="C13" s="776">
        <v>505116</v>
      </c>
      <c r="D13" s="692">
        <v>552425</v>
      </c>
      <c r="E13" s="692">
        <v>475916</v>
      </c>
      <c r="F13" s="794">
        <f t="shared" si="0"/>
        <v>0.8615033714983934</v>
      </c>
      <c r="G13" s="308"/>
    </row>
    <row r="14" spans="1:7" ht="12" customHeight="1">
      <c r="A14" s="116">
        <v>1014</v>
      </c>
      <c r="B14" s="117" t="s">
        <v>233</v>
      </c>
      <c r="C14" s="775">
        <v>157869</v>
      </c>
      <c r="D14" s="691">
        <v>161310</v>
      </c>
      <c r="E14" s="691">
        <v>125526</v>
      </c>
      <c r="F14" s="794">
        <f t="shared" si="0"/>
        <v>0.7781662637158266</v>
      </c>
      <c r="G14" s="308"/>
    </row>
    <row r="15" spans="1:7" ht="12" customHeight="1">
      <c r="A15" s="116">
        <v>1015</v>
      </c>
      <c r="B15" s="117" t="s">
        <v>11</v>
      </c>
      <c r="C15" s="775"/>
      <c r="D15" s="691">
        <v>9566</v>
      </c>
      <c r="E15" s="691">
        <v>14726</v>
      </c>
      <c r="F15" s="794">
        <f t="shared" si="0"/>
        <v>1.539410411875392</v>
      </c>
      <c r="G15" s="669"/>
    </row>
    <row r="16" spans="1:7" ht="12" customHeight="1">
      <c r="A16" s="116">
        <v>1016</v>
      </c>
      <c r="B16" s="117" t="s">
        <v>12</v>
      </c>
      <c r="C16" s="691"/>
      <c r="D16" s="691">
        <v>232</v>
      </c>
      <c r="E16" s="691">
        <v>12489</v>
      </c>
      <c r="F16" s="794">
        <f t="shared" si="0"/>
        <v>53.831896551724135</v>
      </c>
      <c r="G16" s="308"/>
    </row>
    <row r="17" spans="1:7" ht="12" customHeight="1">
      <c r="A17" s="120">
        <v>1020</v>
      </c>
      <c r="B17" s="130" t="s">
        <v>234</v>
      </c>
      <c r="C17" s="691"/>
      <c r="D17" s="691">
        <v>12256</v>
      </c>
      <c r="E17" s="691"/>
      <c r="F17" s="794">
        <f t="shared" si="0"/>
        <v>0</v>
      </c>
      <c r="G17" s="308"/>
    </row>
    <row r="18" spans="1:7" ht="12" customHeight="1" thickBot="1">
      <c r="A18" s="146">
        <v>1030</v>
      </c>
      <c r="B18" s="194" t="s">
        <v>487</v>
      </c>
      <c r="C18" s="693"/>
      <c r="D18" s="693">
        <v>4094</v>
      </c>
      <c r="E18" s="693">
        <v>5839</v>
      </c>
      <c r="F18" s="799">
        <f t="shared" si="0"/>
        <v>1.4262335124572545</v>
      </c>
      <c r="G18" s="308"/>
    </row>
    <row r="19" spans="1:7" ht="16.5" customHeight="1" thickBot="1">
      <c r="A19" s="144"/>
      <c r="B19" s="239" t="s">
        <v>488</v>
      </c>
      <c r="C19" s="694">
        <f>SUM(C10+C18+C17)</f>
        <v>1421744</v>
      </c>
      <c r="D19" s="694">
        <f>SUM(D10+D18+D17)</f>
        <v>1501059</v>
      </c>
      <c r="E19" s="694">
        <f>SUM(E10+E18+E17)</f>
        <v>1247780</v>
      </c>
      <c r="F19" s="798">
        <f t="shared" si="0"/>
        <v>0.8312664592131289</v>
      </c>
      <c r="G19" s="308"/>
    </row>
    <row r="20" spans="1:6" ht="12" customHeight="1">
      <c r="A20" s="139"/>
      <c r="B20" s="154"/>
      <c r="C20" s="695"/>
      <c r="D20" s="695"/>
      <c r="E20" s="695"/>
      <c r="F20" s="796"/>
    </row>
    <row r="21" spans="1:6" ht="12" customHeight="1">
      <c r="A21" s="118">
        <v>1040</v>
      </c>
      <c r="B21" s="119" t="s">
        <v>237</v>
      </c>
      <c r="C21" s="696">
        <f>SUM(C22:C23)</f>
        <v>3425000</v>
      </c>
      <c r="D21" s="696">
        <f>SUM(D22:D23)</f>
        <v>3425000</v>
      </c>
      <c r="E21" s="696">
        <f>SUM(E22:E23)</f>
        <v>3598896</v>
      </c>
      <c r="F21" s="296">
        <f t="shared" si="0"/>
        <v>1.0507725547445255</v>
      </c>
    </row>
    <row r="22" spans="1:7" ht="12" customHeight="1">
      <c r="A22" s="127">
        <v>1041</v>
      </c>
      <c r="B22" s="125" t="s">
        <v>44</v>
      </c>
      <c r="C22" s="697">
        <v>2950000</v>
      </c>
      <c r="D22" s="697">
        <v>2950000</v>
      </c>
      <c r="E22" s="697">
        <v>3005098</v>
      </c>
      <c r="F22" s="794">
        <f t="shared" si="0"/>
        <v>1.0186772881355932</v>
      </c>
      <c r="G22" s="151"/>
    </row>
    <row r="23" spans="1:6" ht="12" customHeight="1">
      <c r="A23" s="127">
        <v>1042</v>
      </c>
      <c r="B23" s="125" t="s">
        <v>45</v>
      </c>
      <c r="C23" s="697">
        <v>475000</v>
      </c>
      <c r="D23" s="697">
        <v>475000</v>
      </c>
      <c r="E23" s="697">
        <v>593798</v>
      </c>
      <c r="F23" s="794">
        <f t="shared" si="0"/>
        <v>1.250101052631579</v>
      </c>
    </row>
    <row r="24" spans="1:6" ht="12" customHeight="1">
      <c r="A24" s="122">
        <v>1050</v>
      </c>
      <c r="B24" s="121" t="s">
        <v>238</v>
      </c>
      <c r="C24" s="696">
        <f>SUM(C25:C27)</f>
        <v>4271121</v>
      </c>
      <c r="D24" s="696">
        <f>SUM(D25:D27)</f>
        <v>4271121</v>
      </c>
      <c r="E24" s="696">
        <f>SUM(E25:E27)</f>
        <v>2055224</v>
      </c>
      <c r="F24" s="296">
        <f t="shared" si="0"/>
        <v>0.48119076935539873</v>
      </c>
    </row>
    <row r="25" spans="1:6" ht="12.75" customHeight="1">
      <c r="A25" s="128">
        <v>1051</v>
      </c>
      <c r="B25" s="117" t="s">
        <v>205</v>
      </c>
      <c r="C25" s="697">
        <v>3976121</v>
      </c>
      <c r="D25" s="697">
        <v>3976121</v>
      </c>
      <c r="E25" s="697">
        <v>1830958</v>
      </c>
      <c r="F25" s="794">
        <f t="shared" si="0"/>
        <v>0.4604885012302191</v>
      </c>
    </row>
    <row r="26" spans="1:6" ht="12.75" customHeight="1">
      <c r="A26" s="128">
        <v>1052</v>
      </c>
      <c r="B26" s="129" t="s">
        <v>489</v>
      </c>
      <c r="C26" s="697">
        <v>190000</v>
      </c>
      <c r="D26" s="697">
        <v>190000</v>
      </c>
      <c r="E26" s="697">
        <v>125591</v>
      </c>
      <c r="F26" s="794">
        <f t="shared" si="0"/>
        <v>0.6610052631578948</v>
      </c>
    </row>
    <row r="27" spans="1:6" ht="12.75" customHeight="1">
      <c r="A27" s="128">
        <v>1053</v>
      </c>
      <c r="B27" s="124" t="s">
        <v>200</v>
      </c>
      <c r="C27" s="697">
        <v>105000</v>
      </c>
      <c r="D27" s="697">
        <v>105000</v>
      </c>
      <c r="E27" s="697">
        <v>98675</v>
      </c>
      <c r="F27" s="794">
        <f t="shared" si="0"/>
        <v>0.9397619047619048</v>
      </c>
    </row>
    <row r="28" spans="1:6" ht="12" customHeight="1">
      <c r="A28" s="122">
        <v>1070</v>
      </c>
      <c r="B28" s="121" t="s">
        <v>207</v>
      </c>
      <c r="C28" s="856">
        <f>SUM(C29:C37)</f>
        <v>498860</v>
      </c>
      <c r="D28" s="696">
        <f>SUM(D29:D37)</f>
        <v>498957</v>
      </c>
      <c r="E28" s="696">
        <f>SUM(E29:E37)</f>
        <v>262855</v>
      </c>
      <c r="F28" s="296">
        <f t="shared" si="0"/>
        <v>0.5268089234142421</v>
      </c>
    </row>
    <row r="29" spans="1:6" ht="12" customHeight="1">
      <c r="A29" s="128">
        <v>1071</v>
      </c>
      <c r="B29" s="125" t="s">
        <v>239</v>
      </c>
      <c r="C29" s="857">
        <v>9000</v>
      </c>
      <c r="D29" s="697">
        <v>9000</v>
      </c>
      <c r="E29" s="697">
        <v>10612</v>
      </c>
      <c r="F29" s="794">
        <f t="shared" si="0"/>
        <v>1.1791111111111112</v>
      </c>
    </row>
    <row r="30" spans="1:6" ht="12" customHeight="1">
      <c r="A30" s="128">
        <v>1073</v>
      </c>
      <c r="B30" s="117" t="s">
        <v>240</v>
      </c>
      <c r="C30" s="857"/>
      <c r="D30" s="697">
        <v>97</v>
      </c>
      <c r="E30" s="697">
        <v>241</v>
      </c>
      <c r="F30" s="794">
        <f t="shared" si="0"/>
        <v>2.484536082474227</v>
      </c>
    </row>
    <row r="31" spans="1:6" ht="12" customHeight="1">
      <c r="A31" s="128">
        <v>1074</v>
      </c>
      <c r="B31" s="117" t="s">
        <v>241</v>
      </c>
      <c r="C31" s="857">
        <v>2200</v>
      </c>
      <c r="D31" s="697">
        <v>2200</v>
      </c>
      <c r="E31" s="697">
        <v>1560</v>
      </c>
      <c r="F31" s="794">
        <f t="shared" si="0"/>
        <v>0.7090909090909091</v>
      </c>
    </row>
    <row r="32" spans="1:6" ht="12" customHeight="1">
      <c r="A32" s="128">
        <v>1075</v>
      </c>
      <c r="B32" s="124" t="s">
        <v>490</v>
      </c>
      <c r="C32" s="857">
        <v>17000</v>
      </c>
      <c r="D32" s="697">
        <v>17000</v>
      </c>
      <c r="E32" s="697">
        <v>11490</v>
      </c>
      <c r="F32" s="794">
        <f t="shared" si="0"/>
        <v>0.6758823529411765</v>
      </c>
    </row>
    <row r="33" spans="1:6" ht="12" customHeight="1">
      <c r="A33" s="128">
        <v>1076</v>
      </c>
      <c r="B33" s="124" t="s">
        <v>491</v>
      </c>
      <c r="C33" s="697">
        <v>6660</v>
      </c>
      <c r="D33" s="697">
        <v>6660</v>
      </c>
      <c r="E33" s="697">
        <v>7410</v>
      </c>
      <c r="F33" s="794">
        <f t="shared" si="0"/>
        <v>1.1126126126126126</v>
      </c>
    </row>
    <row r="34" spans="1:6" ht="12" customHeight="1">
      <c r="A34" s="128">
        <v>1077</v>
      </c>
      <c r="B34" s="129" t="s">
        <v>242</v>
      </c>
      <c r="C34" s="697">
        <v>326000</v>
      </c>
      <c r="D34" s="697">
        <v>326000</v>
      </c>
      <c r="E34" s="697">
        <v>160929</v>
      </c>
      <c r="F34" s="794">
        <f t="shared" si="0"/>
        <v>0.49364723926380366</v>
      </c>
    </row>
    <row r="35" spans="1:6" ht="12" customHeight="1">
      <c r="A35" s="128">
        <v>1078</v>
      </c>
      <c r="B35" s="125" t="s">
        <v>243</v>
      </c>
      <c r="C35" s="697">
        <v>3000</v>
      </c>
      <c r="D35" s="697">
        <v>3000</v>
      </c>
      <c r="E35" s="697">
        <v>4928</v>
      </c>
      <c r="F35" s="794">
        <f t="shared" si="0"/>
        <v>1.6426666666666667</v>
      </c>
    </row>
    <row r="36" spans="1:6" ht="12" customHeight="1">
      <c r="A36" s="128">
        <v>1079</v>
      </c>
      <c r="B36" s="125" t="s">
        <v>511</v>
      </c>
      <c r="C36" s="697">
        <v>60000</v>
      </c>
      <c r="D36" s="697">
        <v>60000</v>
      </c>
      <c r="E36" s="697">
        <v>33134</v>
      </c>
      <c r="F36" s="794">
        <f t="shared" si="0"/>
        <v>0.5522333333333334</v>
      </c>
    </row>
    <row r="37" spans="1:6" ht="13.5" customHeight="1" thickBot="1">
      <c r="A37" s="143">
        <v>1082</v>
      </c>
      <c r="B37" s="295" t="s">
        <v>191</v>
      </c>
      <c r="C37" s="698">
        <v>75000</v>
      </c>
      <c r="D37" s="698">
        <v>75000</v>
      </c>
      <c r="E37" s="698">
        <v>32551</v>
      </c>
      <c r="F37" s="799">
        <f t="shared" si="0"/>
        <v>0.4340133333333333</v>
      </c>
    </row>
    <row r="38" spans="1:6" ht="17.25" customHeight="1" thickBot="1">
      <c r="A38" s="145"/>
      <c r="B38" s="686" t="s">
        <v>244</v>
      </c>
      <c r="C38" s="699">
        <f>SUM(C21+C24+C28)</f>
        <v>8194981</v>
      </c>
      <c r="D38" s="699">
        <f>SUM(D21+D24+D28)</f>
        <v>8195078</v>
      </c>
      <c r="E38" s="699">
        <f>SUM(E21+E24+E28)</f>
        <v>5916975</v>
      </c>
      <c r="F38" s="942">
        <f t="shared" si="0"/>
        <v>0.7220157025961192</v>
      </c>
    </row>
    <row r="39" spans="1:6" ht="12" customHeight="1">
      <c r="A39" s="128"/>
      <c r="B39" s="217"/>
      <c r="C39" s="695"/>
      <c r="D39" s="695"/>
      <c r="E39" s="695"/>
      <c r="F39" s="796"/>
    </row>
    <row r="40" spans="1:6" ht="12" customHeight="1">
      <c r="A40" s="122">
        <v>1090</v>
      </c>
      <c r="B40" s="240" t="s">
        <v>245</v>
      </c>
      <c r="C40" s="696">
        <f>SUM(C41:C48)</f>
        <v>1411000</v>
      </c>
      <c r="D40" s="696">
        <f>SUM(D41:D48)</f>
        <v>1411800</v>
      </c>
      <c r="E40" s="696">
        <f>SUM(E41:E48)</f>
        <v>1166187</v>
      </c>
      <c r="F40" s="296">
        <f t="shared" si="0"/>
        <v>0.8260284742881427</v>
      </c>
    </row>
    <row r="41" spans="1:6" ht="12" customHeight="1">
      <c r="A41" s="128">
        <v>1091</v>
      </c>
      <c r="B41" s="200" t="s">
        <v>6</v>
      </c>
      <c r="C41" s="697">
        <v>130000</v>
      </c>
      <c r="D41" s="697">
        <v>130000</v>
      </c>
      <c r="E41" s="697">
        <v>180573</v>
      </c>
      <c r="F41" s="794">
        <f t="shared" si="0"/>
        <v>1.389023076923077</v>
      </c>
    </row>
    <row r="42" spans="1:6" ht="12" customHeight="1">
      <c r="A42" s="128">
        <v>1092</v>
      </c>
      <c r="B42" s="125" t="s">
        <v>192</v>
      </c>
      <c r="C42" s="697">
        <v>669000</v>
      </c>
      <c r="D42" s="697">
        <v>669000</v>
      </c>
      <c r="E42" s="697">
        <v>510907</v>
      </c>
      <c r="F42" s="794">
        <f t="shared" si="0"/>
        <v>0.7636875934230194</v>
      </c>
    </row>
    <row r="43" spans="1:6" ht="12" customHeight="1">
      <c r="A43" s="128">
        <v>1093</v>
      </c>
      <c r="B43" s="125" t="s">
        <v>7</v>
      </c>
      <c r="C43" s="697">
        <v>10000</v>
      </c>
      <c r="D43" s="697">
        <v>10000</v>
      </c>
      <c r="E43" s="697">
        <v>9691</v>
      </c>
      <c r="F43" s="794">
        <f t="shared" si="0"/>
        <v>0.9691</v>
      </c>
    </row>
    <row r="44" spans="1:7" ht="12" customHeight="1">
      <c r="A44" s="128">
        <v>1094</v>
      </c>
      <c r="B44" s="125" t="s">
        <v>8</v>
      </c>
      <c r="C44" s="697">
        <v>12000</v>
      </c>
      <c r="D44" s="697">
        <v>12000</v>
      </c>
      <c r="E44" s="697">
        <v>11165</v>
      </c>
      <c r="F44" s="794">
        <f t="shared" si="0"/>
        <v>0.9304166666666667</v>
      </c>
      <c r="G44" s="795"/>
    </row>
    <row r="45" spans="1:6" ht="12" customHeight="1">
      <c r="A45" s="128">
        <v>1095</v>
      </c>
      <c r="B45" s="129" t="s">
        <v>355</v>
      </c>
      <c r="C45" s="697">
        <v>280000</v>
      </c>
      <c r="D45" s="697">
        <v>280000</v>
      </c>
      <c r="E45" s="697">
        <v>223484</v>
      </c>
      <c r="F45" s="794">
        <f t="shared" si="0"/>
        <v>0.7981571428571429</v>
      </c>
    </row>
    <row r="46" spans="1:6" ht="12" customHeight="1">
      <c r="A46" s="128">
        <v>1096</v>
      </c>
      <c r="B46" s="129" t="s">
        <v>334</v>
      </c>
      <c r="C46" s="697">
        <v>300000</v>
      </c>
      <c r="D46" s="697">
        <v>300000</v>
      </c>
      <c r="E46" s="697">
        <v>216788</v>
      </c>
      <c r="F46" s="794">
        <f t="shared" si="0"/>
        <v>0.7226266666666666</v>
      </c>
    </row>
    <row r="47" spans="1:7" ht="12" customHeight="1">
      <c r="A47" s="128">
        <v>1097</v>
      </c>
      <c r="B47" s="129" t="s">
        <v>9</v>
      </c>
      <c r="C47" s="697">
        <v>5000</v>
      </c>
      <c r="D47" s="697">
        <v>5000</v>
      </c>
      <c r="E47" s="697">
        <v>3560</v>
      </c>
      <c r="F47" s="794">
        <f t="shared" si="0"/>
        <v>0.712</v>
      </c>
      <c r="G47" s="795"/>
    </row>
    <row r="48" spans="1:7" ht="12" customHeight="1">
      <c r="A48" s="128">
        <v>1098</v>
      </c>
      <c r="B48" s="129" t="s">
        <v>13</v>
      </c>
      <c r="C48" s="697">
        <v>5000</v>
      </c>
      <c r="D48" s="697">
        <v>5800</v>
      </c>
      <c r="E48" s="697">
        <v>10019</v>
      </c>
      <c r="F48" s="794">
        <f t="shared" si="0"/>
        <v>1.7274137931034483</v>
      </c>
      <c r="G48" s="795"/>
    </row>
    <row r="49" spans="1:6" ht="12" customHeight="1">
      <c r="A49" s="122">
        <v>1100</v>
      </c>
      <c r="B49" s="240" t="s">
        <v>246</v>
      </c>
      <c r="C49" s="696">
        <f>SUM(C50:C52)</f>
        <v>207500</v>
      </c>
      <c r="D49" s="696">
        <f>SUM(D50:D52)</f>
        <v>207500</v>
      </c>
      <c r="E49" s="696">
        <f>SUM(E50:E52)</f>
        <v>141669</v>
      </c>
      <c r="F49" s="296">
        <f t="shared" si="0"/>
        <v>0.6827421686746988</v>
      </c>
    </row>
    <row r="50" spans="1:7" ht="12" customHeight="1">
      <c r="A50" s="128">
        <v>1101</v>
      </c>
      <c r="B50" s="129" t="s">
        <v>10</v>
      </c>
      <c r="C50" s="697">
        <v>20000</v>
      </c>
      <c r="D50" s="697">
        <v>20000</v>
      </c>
      <c r="E50" s="697">
        <v>16049</v>
      </c>
      <c r="F50" s="794">
        <f t="shared" si="0"/>
        <v>0.80245</v>
      </c>
      <c r="G50" s="795"/>
    </row>
    <row r="51" spans="1:6" ht="12" customHeight="1">
      <c r="A51" s="128">
        <v>1102</v>
      </c>
      <c r="B51" s="125" t="s">
        <v>247</v>
      </c>
      <c r="C51" s="697">
        <v>115500</v>
      </c>
      <c r="D51" s="697">
        <v>115500</v>
      </c>
      <c r="E51" s="697">
        <v>83760</v>
      </c>
      <c r="F51" s="794">
        <f t="shared" si="0"/>
        <v>0.7251948051948052</v>
      </c>
    </row>
    <row r="52" spans="1:6" ht="12" customHeight="1">
      <c r="A52" s="128">
        <v>1103</v>
      </c>
      <c r="B52" s="125" t="s">
        <v>248</v>
      </c>
      <c r="C52" s="697">
        <v>72000</v>
      </c>
      <c r="D52" s="697">
        <v>72000</v>
      </c>
      <c r="E52" s="697">
        <v>41860</v>
      </c>
      <c r="F52" s="794">
        <f t="shared" si="0"/>
        <v>0.5813888888888888</v>
      </c>
    </row>
    <row r="53" spans="1:6" ht="12" customHeight="1">
      <c r="A53" s="596">
        <v>1105</v>
      </c>
      <c r="B53" s="595" t="s">
        <v>381</v>
      </c>
      <c r="C53" s="696"/>
      <c r="D53" s="696"/>
      <c r="E53" s="696"/>
      <c r="F53" s="296"/>
    </row>
    <row r="54" spans="1:6" ht="12" customHeight="1">
      <c r="A54" s="122">
        <v>1110</v>
      </c>
      <c r="B54" s="130" t="s">
        <v>249</v>
      </c>
      <c r="C54" s="697"/>
      <c r="D54" s="697"/>
      <c r="E54" s="697"/>
      <c r="F54" s="296"/>
    </row>
    <row r="55" spans="1:6" ht="12" customHeight="1">
      <c r="A55" s="122">
        <v>1120</v>
      </c>
      <c r="B55" s="130" t="s">
        <v>250</v>
      </c>
      <c r="C55" s="696">
        <f>SUM(C56:C58)</f>
        <v>654875</v>
      </c>
      <c r="D55" s="696">
        <f>SUM(D56:D58)</f>
        <v>654875</v>
      </c>
      <c r="E55" s="696">
        <f>SUM(E56:E58)</f>
        <v>473890</v>
      </c>
      <c r="F55" s="296">
        <f t="shared" si="0"/>
        <v>0.723634281351403</v>
      </c>
    </row>
    <row r="56" spans="1:6" ht="12" customHeight="1">
      <c r="A56" s="128">
        <v>1121</v>
      </c>
      <c r="B56" s="117" t="s">
        <v>330</v>
      </c>
      <c r="C56" s="697">
        <v>267205</v>
      </c>
      <c r="D56" s="697">
        <v>267205</v>
      </c>
      <c r="E56" s="697">
        <v>183103</v>
      </c>
      <c r="F56" s="794">
        <f t="shared" si="0"/>
        <v>0.6852528957167717</v>
      </c>
    </row>
    <row r="57" spans="1:6" ht="12" customHeight="1">
      <c r="A57" s="128">
        <v>1122</v>
      </c>
      <c r="B57" s="117" t="s">
        <v>493</v>
      </c>
      <c r="C57" s="697">
        <v>187600</v>
      </c>
      <c r="D57" s="697">
        <v>187600</v>
      </c>
      <c r="E57" s="697">
        <v>141428</v>
      </c>
      <c r="F57" s="794">
        <f t="shared" si="0"/>
        <v>0.7538805970149254</v>
      </c>
    </row>
    <row r="58" spans="1:6" ht="12" customHeight="1">
      <c r="A58" s="128">
        <v>1123</v>
      </c>
      <c r="B58" s="124" t="s">
        <v>345</v>
      </c>
      <c r="C58" s="697">
        <v>200070</v>
      </c>
      <c r="D58" s="697">
        <v>200070</v>
      </c>
      <c r="E58" s="697">
        <v>149359</v>
      </c>
      <c r="F58" s="794">
        <f t="shared" si="0"/>
        <v>0.7465337132003799</v>
      </c>
    </row>
    <row r="59" spans="1:6" ht="12" customHeight="1">
      <c r="A59" s="122">
        <v>1130</v>
      </c>
      <c r="B59" s="121" t="s">
        <v>251</v>
      </c>
      <c r="C59" s="696"/>
      <c r="D59" s="696"/>
      <c r="E59" s="696"/>
      <c r="F59" s="794"/>
    </row>
    <row r="60" spans="1:6" ht="12" customHeight="1">
      <c r="A60" s="122">
        <v>1140</v>
      </c>
      <c r="B60" s="123" t="s">
        <v>525</v>
      </c>
      <c r="C60" s="696">
        <f>SUM(C61)</f>
        <v>20000</v>
      </c>
      <c r="D60" s="696">
        <f>SUM(D61)</f>
        <v>15000</v>
      </c>
      <c r="E60" s="696">
        <f>SUM(E61)</f>
        <v>15258</v>
      </c>
      <c r="F60" s="296">
        <f t="shared" si="0"/>
        <v>1.0172</v>
      </c>
    </row>
    <row r="61" spans="1:6" ht="12" customHeight="1">
      <c r="A61" s="128">
        <v>1141</v>
      </c>
      <c r="B61" s="125" t="s">
        <v>114</v>
      </c>
      <c r="C61" s="697">
        <v>20000</v>
      </c>
      <c r="D61" s="697">
        <v>15000</v>
      </c>
      <c r="E61" s="697">
        <v>15258</v>
      </c>
      <c r="F61" s="794">
        <f t="shared" si="0"/>
        <v>1.0172</v>
      </c>
    </row>
    <row r="62" spans="1:6" ht="12" customHeight="1">
      <c r="A62" s="120">
        <v>1150</v>
      </c>
      <c r="B62" s="130" t="s">
        <v>252</v>
      </c>
      <c r="C62" s="696">
        <v>20000</v>
      </c>
      <c r="D62" s="696">
        <v>20000</v>
      </c>
      <c r="E62" s="696">
        <v>11003</v>
      </c>
      <c r="F62" s="296">
        <f t="shared" si="0"/>
        <v>0.55015</v>
      </c>
    </row>
    <row r="63" spans="1:6" ht="12" customHeight="1" thickBot="1">
      <c r="A63" s="144">
        <v>1151</v>
      </c>
      <c r="B63" s="689" t="s">
        <v>492</v>
      </c>
      <c r="C63" s="704">
        <v>3500</v>
      </c>
      <c r="D63" s="704">
        <v>3500</v>
      </c>
      <c r="E63" s="704">
        <v>16975</v>
      </c>
      <c r="F63" s="797">
        <f t="shared" si="0"/>
        <v>4.85</v>
      </c>
    </row>
    <row r="64" spans="1:6" ht="18.75" customHeight="1" thickBot="1">
      <c r="A64" s="145"/>
      <c r="B64" s="249" t="s">
        <v>379</v>
      </c>
      <c r="C64" s="699">
        <f>SUM(C60+C62+C59+C55+C54+C49+C40+C53+C63)</f>
        <v>2316875</v>
      </c>
      <c r="D64" s="699">
        <f>SUM(D60+D62+D59+D55+D54+D49+D40+D53+D63)</f>
        <v>2312675</v>
      </c>
      <c r="E64" s="699">
        <f>SUM(E60+E62+E59+E55+E54+E49+E40+E53+E63)</f>
        <v>1824982</v>
      </c>
      <c r="F64" s="942">
        <f t="shared" si="0"/>
        <v>0.7891216880884689</v>
      </c>
    </row>
    <row r="65" spans="1:6" ht="12" customHeight="1">
      <c r="A65" s="140"/>
      <c r="B65" s="241"/>
      <c r="C65" s="695"/>
      <c r="D65" s="695"/>
      <c r="E65" s="695"/>
      <c r="F65" s="796"/>
    </row>
    <row r="66" spans="1:6" ht="15" customHeight="1" thickBot="1">
      <c r="A66" s="132">
        <v>1160</v>
      </c>
      <c r="B66" s="150" t="s">
        <v>253</v>
      </c>
      <c r="C66" s="700"/>
      <c r="D66" s="700">
        <v>2673</v>
      </c>
      <c r="E66" s="700">
        <v>7283</v>
      </c>
      <c r="F66" s="799">
        <f t="shared" si="0"/>
        <v>2.724653946876169</v>
      </c>
    </row>
    <row r="67" spans="1:6" ht="18" customHeight="1" thickBot="1">
      <c r="A67" s="145"/>
      <c r="B67" s="239" t="s">
        <v>254</v>
      </c>
      <c r="C67" s="701"/>
      <c r="D67" s="701">
        <f>SUM(D66)</f>
        <v>2673</v>
      </c>
      <c r="E67" s="701">
        <f>SUM(E66)</f>
        <v>7283</v>
      </c>
      <c r="F67" s="798">
        <f t="shared" si="0"/>
        <v>2.724653946876169</v>
      </c>
    </row>
    <row r="68" spans="1:6" ht="12" customHeight="1" thickBot="1">
      <c r="A68" s="145"/>
      <c r="B68" s="184"/>
      <c r="C68" s="702"/>
      <c r="D68" s="702"/>
      <c r="E68" s="702"/>
      <c r="F68" s="798"/>
    </row>
    <row r="69" spans="1:6" ht="18.75" customHeight="1" thickBot="1">
      <c r="A69" s="145"/>
      <c r="B69" s="242" t="s">
        <v>84</v>
      </c>
      <c r="C69" s="703">
        <f>SUM(C64+C38+C19+C67)</f>
        <v>11933600</v>
      </c>
      <c r="D69" s="703">
        <f>SUM(D64+D38+D19+D67)</f>
        <v>12011485</v>
      </c>
      <c r="E69" s="703">
        <f>SUM(E64+E38+E19+E67)</f>
        <v>8997020</v>
      </c>
      <c r="F69" s="936">
        <f t="shared" si="0"/>
        <v>0.7490347779645897</v>
      </c>
    </row>
    <row r="70" spans="1:6" ht="12" customHeight="1">
      <c r="A70" s="128"/>
      <c r="B70" s="220"/>
      <c r="C70" s="695"/>
      <c r="D70" s="695"/>
      <c r="E70" s="695"/>
      <c r="F70" s="796"/>
    </row>
    <row r="71" spans="1:6" ht="12" customHeight="1">
      <c r="A71" s="120">
        <v>1165</v>
      </c>
      <c r="B71" s="130" t="s">
        <v>255</v>
      </c>
      <c r="C71" s="696">
        <v>300000</v>
      </c>
      <c r="D71" s="696">
        <v>300000</v>
      </c>
      <c r="E71" s="696">
        <v>300000</v>
      </c>
      <c r="F71" s="296">
        <f t="shared" si="0"/>
        <v>1</v>
      </c>
    </row>
    <row r="72" spans="1:6" ht="12" customHeight="1">
      <c r="A72" s="120">
        <v>1170</v>
      </c>
      <c r="B72" s="119" t="s">
        <v>256</v>
      </c>
      <c r="C72" s="696"/>
      <c r="D72" s="696"/>
      <c r="E72" s="696"/>
      <c r="F72" s="296"/>
    </row>
    <row r="73" spans="1:6" ht="12" customHeight="1">
      <c r="A73" s="127">
        <v>1175</v>
      </c>
      <c r="B73" s="772" t="s">
        <v>451</v>
      </c>
      <c r="C73" s="697"/>
      <c r="D73" s="697"/>
      <c r="E73" s="697"/>
      <c r="F73" s="296"/>
    </row>
    <row r="74" spans="1:6" ht="12" customHeight="1">
      <c r="A74" s="120">
        <v>1180</v>
      </c>
      <c r="B74" s="136" t="s">
        <v>446</v>
      </c>
      <c r="C74" s="696">
        <f>SUM(C75:C75)</f>
        <v>65745</v>
      </c>
      <c r="D74" s="696">
        <f>SUM(D75:D75)</f>
        <v>65745</v>
      </c>
      <c r="E74" s="696">
        <f>SUM(E75:E75)</f>
        <v>65745</v>
      </c>
      <c r="F74" s="296">
        <f t="shared" si="0"/>
        <v>1</v>
      </c>
    </row>
    <row r="75" spans="1:6" ht="12" customHeight="1">
      <c r="A75" s="127">
        <v>1181</v>
      </c>
      <c r="B75" s="125" t="s">
        <v>306</v>
      </c>
      <c r="C75" s="697">
        <v>65745</v>
      </c>
      <c r="D75" s="697">
        <v>65745</v>
      </c>
      <c r="E75" s="697">
        <v>65745</v>
      </c>
      <c r="F75" s="794">
        <f aca="true" t="shared" si="1" ref="F75:F141">SUM(E75/D75)</f>
        <v>1</v>
      </c>
    </row>
    <row r="76" spans="1:6" ht="12" customHeight="1" thickBot="1">
      <c r="A76" s="144">
        <v>1185</v>
      </c>
      <c r="B76" s="297" t="s">
        <v>532</v>
      </c>
      <c r="C76" s="704">
        <v>3500</v>
      </c>
      <c r="D76" s="704">
        <v>16380</v>
      </c>
      <c r="E76" s="704">
        <v>16030</v>
      </c>
      <c r="F76" s="797">
        <f t="shared" si="1"/>
        <v>0.9786324786324786</v>
      </c>
    </row>
    <row r="77" spans="1:6" ht="15" customHeight="1" thickBot="1">
      <c r="A77" s="135"/>
      <c r="B77" s="184" t="s">
        <v>494</v>
      </c>
      <c r="C77" s="704">
        <f>SUM(C72+C74+C71+C76)</f>
        <v>369245</v>
      </c>
      <c r="D77" s="704">
        <f>SUM(D72+D74+D71+D76)</f>
        <v>382125</v>
      </c>
      <c r="E77" s="704">
        <f>SUM(E72+E74+E71+E76)</f>
        <v>381775</v>
      </c>
      <c r="F77" s="798">
        <f t="shared" si="1"/>
        <v>0.999084069349035</v>
      </c>
    </row>
    <row r="78" spans="1:6" ht="12" customHeight="1">
      <c r="A78" s="122"/>
      <c r="B78" s="129"/>
      <c r="C78" s="695"/>
      <c r="D78" s="695"/>
      <c r="E78" s="695"/>
      <c r="F78" s="796"/>
    </row>
    <row r="79" spans="1:6" ht="12" customHeight="1">
      <c r="A79" s="120">
        <v>1190</v>
      </c>
      <c r="B79" s="123" t="s">
        <v>259</v>
      </c>
      <c r="C79" s="696">
        <f>SUM(C80+C81+C82)</f>
        <v>2170225</v>
      </c>
      <c r="D79" s="696">
        <f>SUM(D80+D81+D82)</f>
        <v>2170225</v>
      </c>
      <c r="E79" s="696">
        <f>SUM(E80+E81+E82)</f>
        <v>1720377</v>
      </c>
      <c r="F79" s="296">
        <f t="shared" si="1"/>
        <v>0.7927182665391838</v>
      </c>
    </row>
    <row r="80" spans="1:6" ht="12" customHeight="1">
      <c r="A80" s="127">
        <v>1191</v>
      </c>
      <c r="B80" s="117" t="s">
        <v>260</v>
      </c>
      <c r="C80" s="697">
        <v>1520225</v>
      </c>
      <c r="D80" s="697">
        <v>1520225</v>
      </c>
      <c r="E80" s="697">
        <v>1144463</v>
      </c>
      <c r="F80" s="794">
        <f t="shared" si="1"/>
        <v>0.7528247463368909</v>
      </c>
    </row>
    <row r="81" spans="1:6" ht="12" customHeight="1">
      <c r="A81" s="127">
        <v>1194</v>
      </c>
      <c r="B81" s="117" t="s">
        <v>206</v>
      </c>
      <c r="C81" s="697">
        <v>250000</v>
      </c>
      <c r="D81" s="697">
        <v>250000</v>
      </c>
      <c r="E81" s="697">
        <v>213838</v>
      </c>
      <c r="F81" s="794">
        <f t="shared" si="1"/>
        <v>0.855352</v>
      </c>
    </row>
    <row r="82" spans="1:6" ht="12" customHeight="1">
      <c r="A82" s="127">
        <v>1195</v>
      </c>
      <c r="B82" s="117" t="s">
        <v>311</v>
      </c>
      <c r="C82" s="697">
        <v>400000</v>
      </c>
      <c r="D82" s="697">
        <v>400000</v>
      </c>
      <c r="E82" s="697">
        <v>362076</v>
      </c>
      <c r="F82" s="794">
        <f t="shared" si="1"/>
        <v>0.90519</v>
      </c>
    </row>
    <row r="83" spans="1:6" ht="12" customHeight="1">
      <c r="A83" s="127"/>
      <c r="B83" s="1012" t="s">
        <v>580</v>
      </c>
      <c r="C83" s="695"/>
      <c r="D83" s="695"/>
      <c r="E83" s="1016">
        <v>74561</v>
      </c>
      <c r="F83" s="944"/>
    </row>
    <row r="84" spans="1:6" ht="12" customHeight="1">
      <c r="A84" s="127"/>
      <c r="B84" s="1012" t="s">
        <v>581</v>
      </c>
      <c r="C84" s="697"/>
      <c r="D84" s="697"/>
      <c r="E84" s="1017">
        <v>210735</v>
      </c>
      <c r="F84" s="794"/>
    </row>
    <row r="85" spans="1:6" ht="12" customHeight="1" thickBot="1">
      <c r="A85" s="132"/>
      <c r="B85" s="1012" t="s">
        <v>582</v>
      </c>
      <c r="C85" s="700"/>
      <c r="D85" s="700"/>
      <c r="E85" s="1018">
        <v>76780</v>
      </c>
      <c r="F85" s="799"/>
    </row>
    <row r="86" spans="1:6" ht="15.75" customHeight="1" thickBot="1">
      <c r="A86" s="135"/>
      <c r="B86" s="249" t="s">
        <v>261</v>
      </c>
      <c r="C86" s="701">
        <f>SUM(C79)</f>
        <v>2170225</v>
      </c>
      <c r="D86" s="701">
        <f>SUM(D79)</f>
        <v>2170225</v>
      </c>
      <c r="E86" s="701">
        <f>SUM(E79)</f>
        <v>1720377</v>
      </c>
      <c r="F86" s="798">
        <f t="shared" si="1"/>
        <v>0.7927182665391838</v>
      </c>
    </row>
    <row r="87" spans="1:6" ht="12" customHeight="1">
      <c r="A87" s="120">
        <v>1200</v>
      </c>
      <c r="B87" s="130" t="s">
        <v>533</v>
      </c>
      <c r="C87" s="696">
        <f>SUM(C88:C89)</f>
        <v>17000</v>
      </c>
      <c r="D87" s="696">
        <f>SUM(D88:D89)</f>
        <v>17005</v>
      </c>
      <c r="E87" s="696">
        <f>SUM(E88:E89)</f>
        <v>13474</v>
      </c>
      <c r="F87" s="796">
        <f t="shared" si="1"/>
        <v>0.7923551896501029</v>
      </c>
    </row>
    <row r="88" spans="1:6" ht="12" customHeight="1">
      <c r="A88" s="127">
        <v>1201</v>
      </c>
      <c r="B88" s="117" t="s">
        <v>350</v>
      </c>
      <c r="C88" s="697"/>
      <c r="D88" s="697">
        <v>5</v>
      </c>
      <c r="E88" s="697">
        <v>48</v>
      </c>
      <c r="F88" s="794">
        <f t="shared" si="1"/>
        <v>9.6</v>
      </c>
    </row>
    <row r="89" spans="1:6" ht="12" customHeight="1">
      <c r="A89" s="127">
        <v>1202</v>
      </c>
      <c r="B89" s="117" t="s">
        <v>351</v>
      </c>
      <c r="C89" s="697">
        <v>17000</v>
      </c>
      <c r="D89" s="697">
        <v>17000</v>
      </c>
      <c r="E89" s="697">
        <v>13426</v>
      </c>
      <c r="F89" s="794">
        <f t="shared" si="1"/>
        <v>0.7897647058823529</v>
      </c>
    </row>
    <row r="90" spans="1:6" ht="12" customHeight="1">
      <c r="A90" s="120">
        <v>1210</v>
      </c>
      <c r="B90" s="130" t="s">
        <v>262</v>
      </c>
      <c r="C90" s="696"/>
      <c r="D90" s="696">
        <v>306040</v>
      </c>
      <c r="E90" s="696">
        <v>306040</v>
      </c>
      <c r="F90" s="296">
        <f t="shared" si="1"/>
        <v>1</v>
      </c>
    </row>
    <row r="91" spans="1:6" ht="12" customHeight="1" thickBot="1">
      <c r="A91" s="1013">
        <v>1211</v>
      </c>
      <c r="B91" s="1014" t="s">
        <v>410</v>
      </c>
      <c r="C91" s="1015"/>
      <c r="D91" s="1015"/>
      <c r="E91" s="1015"/>
      <c r="F91" s="797"/>
    </row>
    <row r="92" spans="1:6" ht="15.75" customHeight="1" thickBot="1">
      <c r="A92" s="135"/>
      <c r="B92" s="184" t="s">
        <v>263</v>
      </c>
      <c r="C92" s="701">
        <f>SUM(C87+C90+C91)</f>
        <v>17000</v>
      </c>
      <c r="D92" s="701">
        <f>SUM(D87+D90+D91)</f>
        <v>323045</v>
      </c>
      <c r="E92" s="701">
        <f>SUM(E87+E90+E91)</f>
        <v>319514</v>
      </c>
      <c r="F92" s="798">
        <f t="shared" si="1"/>
        <v>0.9890696342614806</v>
      </c>
    </row>
    <row r="93" spans="1:6" ht="12" customHeight="1" thickBot="1">
      <c r="A93" s="135"/>
      <c r="B93" s="134"/>
      <c r="C93" s="702"/>
      <c r="D93" s="702"/>
      <c r="E93" s="702"/>
      <c r="F93" s="798"/>
    </row>
    <row r="94" spans="1:6" ht="24" customHeight="1" thickBot="1">
      <c r="A94" s="135"/>
      <c r="B94" s="245" t="s">
        <v>85</v>
      </c>
      <c r="C94" s="705">
        <f>SUM(C77+C86+C92)</f>
        <v>2556470</v>
      </c>
      <c r="D94" s="705">
        <f>SUM(D77+D86+D92)</f>
        <v>2875395</v>
      </c>
      <c r="E94" s="705">
        <f>SUM(E77+E86+E92)</f>
        <v>2421666</v>
      </c>
      <c r="F94" s="942">
        <f t="shared" si="1"/>
        <v>0.842202897341061</v>
      </c>
    </row>
    <row r="95" spans="1:6" ht="12.75" customHeight="1">
      <c r="A95" s="142"/>
      <c r="B95" s="243"/>
      <c r="C95" s="695"/>
      <c r="D95" s="695"/>
      <c r="E95" s="695"/>
      <c r="F95" s="796"/>
    </row>
    <row r="96" spans="1:6" ht="12" customHeight="1">
      <c r="A96" s="127">
        <v>1215</v>
      </c>
      <c r="B96" s="125" t="s">
        <v>497</v>
      </c>
      <c r="C96" s="697">
        <v>45604</v>
      </c>
      <c r="D96" s="697">
        <v>2382745</v>
      </c>
      <c r="E96" s="697">
        <v>2382745</v>
      </c>
      <c r="F96" s="794">
        <f t="shared" si="1"/>
        <v>1</v>
      </c>
    </row>
    <row r="97" spans="1:6" ht="12" customHeight="1" thickBot="1">
      <c r="A97" s="143">
        <v>1216</v>
      </c>
      <c r="B97" s="133" t="s">
        <v>467</v>
      </c>
      <c r="C97" s="698">
        <v>2000000</v>
      </c>
      <c r="D97" s="698">
        <v>2000000</v>
      </c>
      <c r="E97" s="698">
        <v>2000000</v>
      </c>
      <c r="F97" s="799">
        <f t="shared" si="1"/>
        <v>1</v>
      </c>
    </row>
    <row r="98" spans="1:6" ht="21.75" customHeight="1" thickBot="1">
      <c r="A98" s="135"/>
      <c r="B98" s="239" t="s">
        <v>60</v>
      </c>
      <c r="C98" s="701">
        <f>SUM(C96:C97)</f>
        <v>2045604</v>
      </c>
      <c r="D98" s="701">
        <f>SUM(D96:D97)</f>
        <v>4382745</v>
      </c>
      <c r="E98" s="701">
        <f>SUM(E96:E97)</f>
        <v>4382745</v>
      </c>
      <c r="F98" s="798">
        <f t="shared" si="1"/>
        <v>1</v>
      </c>
    </row>
    <row r="99" spans="1:6" ht="12" customHeight="1">
      <c r="A99" s="142"/>
      <c r="B99" s="193"/>
      <c r="C99" s="695"/>
      <c r="D99" s="695"/>
      <c r="E99" s="695"/>
      <c r="F99" s="796"/>
    </row>
    <row r="100" spans="1:6" ht="12" customHeight="1" thickBot="1">
      <c r="A100" s="127">
        <v>1221</v>
      </c>
      <c r="B100" s="133" t="s">
        <v>497</v>
      </c>
      <c r="C100" s="700">
        <v>1657396</v>
      </c>
      <c r="D100" s="700">
        <v>2167159</v>
      </c>
      <c r="E100" s="700">
        <v>2167159</v>
      </c>
      <c r="F100" s="799">
        <f t="shared" si="1"/>
        <v>1</v>
      </c>
    </row>
    <row r="101" spans="1:6" ht="18" customHeight="1" thickBot="1">
      <c r="A101" s="135"/>
      <c r="B101" s="183" t="s">
        <v>264</v>
      </c>
      <c r="C101" s="704">
        <f>SUM(C100:C100)</f>
        <v>1657396</v>
      </c>
      <c r="D101" s="704">
        <f>SUM(D100:D100)</f>
        <v>2167159</v>
      </c>
      <c r="E101" s="704">
        <f>SUM(E100:E100)</f>
        <v>2167159</v>
      </c>
      <c r="F101" s="798">
        <f t="shared" si="1"/>
        <v>1</v>
      </c>
    </row>
    <row r="102" spans="1:6" ht="12" customHeight="1" thickBot="1">
      <c r="A102" s="135"/>
      <c r="B102" s="154"/>
      <c r="C102" s="702"/>
      <c r="D102" s="702"/>
      <c r="E102" s="702"/>
      <c r="F102" s="798"/>
    </row>
    <row r="103" spans="1:6" ht="16.5" customHeight="1" thickBot="1">
      <c r="A103" s="135"/>
      <c r="B103" s="244" t="s">
        <v>375</v>
      </c>
      <c r="C103" s="705">
        <f>SUM(C101+C94+C69+C98)</f>
        <v>18193070</v>
      </c>
      <c r="D103" s="705">
        <f>SUM(D101+D94+D69+D98)</f>
        <v>21436784</v>
      </c>
      <c r="E103" s="705">
        <f>SUM(E101+E94+E69+E98)</f>
        <v>17968590</v>
      </c>
      <c r="F103" s="800">
        <f t="shared" si="1"/>
        <v>0.8382129520920676</v>
      </c>
    </row>
    <row r="104" spans="1:6" ht="12" customHeight="1">
      <c r="A104" s="142"/>
      <c r="B104" s="154"/>
      <c r="C104" s="706"/>
      <c r="D104" s="706"/>
      <c r="E104" s="706"/>
      <c r="F104" s="796"/>
    </row>
    <row r="105" spans="1:6" ht="15.75" customHeight="1">
      <c r="A105" s="120"/>
      <c r="B105" s="248" t="s">
        <v>331</v>
      </c>
      <c r="C105" s="707"/>
      <c r="D105" s="707"/>
      <c r="E105" s="707"/>
      <c r="F105" s="296"/>
    </row>
    <row r="106" spans="1:6" ht="12" customHeight="1">
      <c r="A106" s="120"/>
      <c r="B106" s="246"/>
      <c r="C106" s="708"/>
      <c r="D106" s="708"/>
      <c r="E106" s="708"/>
      <c r="F106" s="296"/>
    </row>
    <row r="107" spans="1:6" ht="12" customHeight="1">
      <c r="A107" s="127">
        <v>1230</v>
      </c>
      <c r="B107" s="125" t="s">
        <v>234</v>
      </c>
      <c r="C107" s="707"/>
      <c r="D107" s="707"/>
      <c r="E107" s="707"/>
      <c r="F107" s="296"/>
    </row>
    <row r="108" spans="1:6" ht="12" customHeight="1" thickBot="1">
      <c r="A108" s="132">
        <v>1231</v>
      </c>
      <c r="B108" s="133" t="s">
        <v>487</v>
      </c>
      <c r="C108" s="693"/>
      <c r="D108" s="693"/>
      <c r="E108" s="693"/>
      <c r="F108" s="797"/>
    </row>
    <row r="109" spans="1:6" ht="12" customHeight="1" thickBot="1">
      <c r="A109" s="135"/>
      <c r="B109" s="134" t="s">
        <v>495</v>
      </c>
      <c r="C109" s="694"/>
      <c r="D109" s="694"/>
      <c r="E109" s="694"/>
      <c r="F109" s="798"/>
    </row>
    <row r="110" spans="1:6" ht="12" customHeight="1">
      <c r="A110" s="122">
        <v>1240</v>
      </c>
      <c r="B110" s="240" t="s">
        <v>245</v>
      </c>
      <c r="C110" s="709">
        <f>C111+C112</f>
        <v>8000</v>
      </c>
      <c r="D110" s="709">
        <f>D111+D112</f>
        <v>8000</v>
      </c>
      <c r="E110" s="723">
        <f>SUM(E111:E112)</f>
        <v>6753</v>
      </c>
      <c r="F110" s="796">
        <f t="shared" si="1"/>
        <v>0.844125</v>
      </c>
    </row>
    <row r="111" spans="1:6" ht="12" customHeight="1">
      <c r="A111" s="127">
        <v>1241</v>
      </c>
      <c r="B111" s="125" t="s">
        <v>112</v>
      </c>
      <c r="C111" s="691">
        <v>8000</v>
      </c>
      <c r="D111" s="691">
        <v>8000</v>
      </c>
      <c r="E111" s="691">
        <v>6592</v>
      </c>
      <c r="F111" s="794">
        <f t="shared" si="1"/>
        <v>0.824</v>
      </c>
    </row>
    <row r="112" spans="1:6" ht="12" customHeight="1">
      <c r="A112" s="127">
        <v>1242</v>
      </c>
      <c r="B112" s="125" t="s">
        <v>113</v>
      </c>
      <c r="C112" s="691"/>
      <c r="D112" s="691"/>
      <c r="E112" s="691">
        <v>161</v>
      </c>
      <c r="F112" s="794"/>
    </row>
    <row r="113" spans="1:6" ht="12" customHeight="1">
      <c r="A113" s="127">
        <v>1250</v>
      </c>
      <c r="B113" s="200" t="s">
        <v>246</v>
      </c>
      <c r="C113" s="691">
        <v>17000</v>
      </c>
      <c r="D113" s="691">
        <v>17000</v>
      </c>
      <c r="E113" s="691">
        <v>12216</v>
      </c>
      <c r="F113" s="794">
        <f t="shared" si="1"/>
        <v>0.7185882352941176</v>
      </c>
    </row>
    <row r="114" spans="1:6" ht="12" customHeight="1">
      <c r="A114" s="127">
        <v>1255</v>
      </c>
      <c r="B114" s="125" t="s">
        <v>249</v>
      </c>
      <c r="C114" s="691"/>
      <c r="D114" s="691"/>
      <c r="E114" s="691"/>
      <c r="F114" s="794"/>
    </row>
    <row r="115" spans="1:6" ht="12" customHeight="1">
      <c r="A115" s="127">
        <v>1260</v>
      </c>
      <c r="B115" s="125" t="s">
        <v>250</v>
      </c>
      <c r="C115" s="691">
        <v>6750</v>
      </c>
      <c r="D115" s="691">
        <v>6750</v>
      </c>
      <c r="E115" s="691">
        <v>4358</v>
      </c>
      <c r="F115" s="794">
        <f t="shared" si="1"/>
        <v>0.6456296296296297</v>
      </c>
    </row>
    <row r="116" spans="1:6" ht="12" customHeight="1">
      <c r="A116" s="127">
        <v>1261</v>
      </c>
      <c r="B116" s="129" t="s">
        <v>251</v>
      </c>
      <c r="C116" s="691"/>
      <c r="D116" s="691"/>
      <c r="E116" s="691"/>
      <c r="F116" s="794"/>
    </row>
    <row r="117" spans="1:6" ht="12" customHeight="1">
      <c r="A117" s="127">
        <v>1262</v>
      </c>
      <c r="B117" s="124" t="s">
        <v>525</v>
      </c>
      <c r="C117" s="691"/>
      <c r="D117" s="691"/>
      <c r="E117" s="691">
        <v>7</v>
      </c>
      <c r="F117" s="794"/>
    </row>
    <row r="118" spans="1:6" ht="12" customHeight="1" thickBot="1">
      <c r="A118" s="132">
        <v>1270</v>
      </c>
      <c r="B118" s="133" t="s">
        <v>252</v>
      </c>
      <c r="C118" s="693">
        <v>500</v>
      </c>
      <c r="D118" s="693">
        <v>500</v>
      </c>
      <c r="E118" s="693">
        <v>1386</v>
      </c>
      <c r="F118" s="799">
        <f t="shared" si="1"/>
        <v>2.772</v>
      </c>
    </row>
    <row r="119" spans="1:6" ht="16.5" customHeight="1" thickBot="1">
      <c r="A119" s="144"/>
      <c r="B119" s="184" t="s">
        <v>379</v>
      </c>
      <c r="C119" s="710">
        <f>SUM(C110+C113+C115+C117+C114+C118)</f>
        <v>32250</v>
      </c>
      <c r="D119" s="710">
        <f>SUM(D110+D113+D115+D117+D114+D118)</f>
        <v>32250</v>
      </c>
      <c r="E119" s="710">
        <f>SUM(E110+E113+E115+E117+E118)</f>
        <v>24720</v>
      </c>
      <c r="F119" s="800">
        <f t="shared" si="1"/>
        <v>0.7665116279069767</v>
      </c>
    </row>
    <row r="120" spans="1:6" ht="12" customHeight="1">
      <c r="A120" s="142"/>
      <c r="B120" s="123"/>
      <c r="C120" s="706"/>
      <c r="D120" s="706"/>
      <c r="E120" s="706"/>
      <c r="F120" s="796"/>
    </row>
    <row r="121" spans="1:6" ht="12" customHeight="1" thickBot="1">
      <c r="A121" s="143">
        <v>1280</v>
      </c>
      <c r="B121" s="150" t="s">
        <v>253</v>
      </c>
      <c r="C121" s="711"/>
      <c r="D121" s="711"/>
      <c r="E121" s="711"/>
      <c r="F121" s="797"/>
    </row>
    <row r="122" spans="1:6" ht="15.75" customHeight="1" thickBot="1">
      <c r="A122" s="135"/>
      <c r="B122" s="239" t="s">
        <v>254</v>
      </c>
      <c r="C122" s="712"/>
      <c r="D122" s="712"/>
      <c r="E122" s="712"/>
      <c r="F122" s="798"/>
    </row>
    <row r="123" spans="1:6" ht="15.75" customHeight="1" thickBot="1">
      <c r="A123" s="135"/>
      <c r="B123" s="220"/>
      <c r="C123" s="712"/>
      <c r="D123" s="712"/>
      <c r="E123" s="712"/>
      <c r="F123" s="798"/>
    </row>
    <row r="124" spans="1:6" ht="15.75" customHeight="1" thickBot="1">
      <c r="A124" s="135"/>
      <c r="B124" s="242" t="s">
        <v>84</v>
      </c>
      <c r="C124" s="713">
        <f>SUM(C119+C122+C109)</f>
        <v>32250</v>
      </c>
      <c r="D124" s="713">
        <f>SUM(D119+D122+D109)</f>
        <v>32250</v>
      </c>
      <c r="E124" s="713">
        <f>SUM(E119+E122+E109)</f>
        <v>24720</v>
      </c>
      <c r="F124" s="936">
        <f t="shared" si="1"/>
        <v>0.7665116279069767</v>
      </c>
    </row>
    <row r="125" spans="1:6" ht="13.5" customHeight="1">
      <c r="A125" s="122"/>
      <c r="B125" s="220"/>
      <c r="C125" s="706"/>
      <c r="D125" s="706"/>
      <c r="E125" s="706"/>
      <c r="F125" s="796"/>
    </row>
    <row r="126" spans="1:6" ht="12" customHeight="1">
      <c r="A126" s="127">
        <v>1285</v>
      </c>
      <c r="B126" s="125" t="s">
        <v>255</v>
      </c>
      <c r="C126" s="707"/>
      <c r="D126" s="707"/>
      <c r="E126" s="707"/>
      <c r="F126" s="296"/>
    </row>
    <row r="127" spans="1:6" ht="12" customHeight="1" thickBot="1">
      <c r="A127" s="127">
        <v>1286</v>
      </c>
      <c r="B127" s="125" t="s">
        <v>532</v>
      </c>
      <c r="C127" s="714"/>
      <c r="D127" s="714"/>
      <c r="E127" s="714"/>
      <c r="F127" s="797"/>
    </row>
    <row r="128" spans="1:6" ht="16.5" customHeight="1" thickBot="1">
      <c r="A128" s="135"/>
      <c r="B128" s="184" t="s">
        <v>494</v>
      </c>
      <c r="C128" s="712"/>
      <c r="D128" s="712"/>
      <c r="E128" s="712"/>
      <c r="F128" s="798"/>
    </row>
    <row r="129" spans="1:6" ht="12.75" customHeight="1">
      <c r="A129" s="142"/>
      <c r="B129" s="241"/>
      <c r="C129" s="706"/>
      <c r="D129" s="706"/>
      <c r="E129" s="706"/>
      <c r="F129" s="796"/>
    </row>
    <row r="130" spans="1:6" ht="12.75" customHeight="1" thickBot="1">
      <c r="A130" s="132">
        <v>1290</v>
      </c>
      <c r="B130" s="133" t="s">
        <v>265</v>
      </c>
      <c r="C130" s="711"/>
      <c r="D130" s="693">
        <v>5800</v>
      </c>
      <c r="E130" s="693">
        <v>150</v>
      </c>
      <c r="F130" s="799">
        <f t="shared" si="1"/>
        <v>0.02586206896551724</v>
      </c>
    </row>
    <row r="131" spans="1:6" ht="16.5" customHeight="1" thickBot="1">
      <c r="A131" s="144"/>
      <c r="B131" s="239" t="s">
        <v>261</v>
      </c>
      <c r="C131" s="715"/>
      <c r="D131" s="718">
        <f>SUM(D130)</f>
        <v>5800</v>
      </c>
      <c r="E131" s="718">
        <f>SUM(E130)</f>
        <v>150</v>
      </c>
      <c r="F131" s="798">
        <f t="shared" si="1"/>
        <v>0.02586206896551724</v>
      </c>
    </row>
    <row r="132" spans="1:6" ht="9" customHeight="1">
      <c r="A132" s="142"/>
      <c r="B132" s="241"/>
      <c r="C132" s="716"/>
      <c r="D132" s="716"/>
      <c r="E132" s="716"/>
      <c r="F132" s="796"/>
    </row>
    <row r="133" spans="1:6" ht="12.75" customHeight="1">
      <c r="A133" s="120"/>
      <c r="B133" s="130" t="s">
        <v>496</v>
      </c>
      <c r="C133" s="707"/>
      <c r="D133" s="707"/>
      <c r="E133" s="707"/>
      <c r="F133" s="296"/>
    </row>
    <row r="134" spans="1:6" ht="13.5" customHeight="1" thickBot="1">
      <c r="A134" s="685">
        <v>1291</v>
      </c>
      <c r="B134" s="124" t="s">
        <v>82</v>
      </c>
      <c r="C134" s="717">
        <v>10000</v>
      </c>
      <c r="D134" s="717">
        <v>10000</v>
      </c>
      <c r="E134" s="717">
        <v>5978</v>
      </c>
      <c r="F134" s="799">
        <f t="shared" si="1"/>
        <v>0.5978</v>
      </c>
    </row>
    <row r="135" spans="1:6" ht="16.5" customHeight="1" thickBot="1">
      <c r="A135" s="135"/>
      <c r="B135" s="184" t="s">
        <v>263</v>
      </c>
      <c r="C135" s="718">
        <f>SUM(C134)</f>
        <v>10000</v>
      </c>
      <c r="D135" s="718">
        <f>SUM(D134)</f>
        <v>10000</v>
      </c>
      <c r="E135" s="718">
        <f>SUM(E134)</f>
        <v>5978</v>
      </c>
      <c r="F135" s="798">
        <f t="shared" si="1"/>
        <v>0.5978</v>
      </c>
    </row>
    <row r="136" spans="1:6" ht="12.75" customHeight="1">
      <c r="A136" s="142"/>
      <c r="B136" s="241"/>
      <c r="C136" s="932"/>
      <c r="D136" s="932"/>
      <c r="E136" s="932"/>
      <c r="F136" s="796"/>
    </row>
    <row r="137" spans="1:6" ht="12.75" customHeight="1">
      <c r="A137" s="127">
        <v>1292</v>
      </c>
      <c r="B137" s="125" t="s">
        <v>497</v>
      </c>
      <c r="C137" s="691"/>
      <c r="D137" s="691">
        <v>183279</v>
      </c>
      <c r="E137" s="691">
        <v>183279</v>
      </c>
      <c r="F137" s="794">
        <f t="shared" si="1"/>
        <v>1</v>
      </c>
    </row>
    <row r="138" spans="1:6" ht="12.75" customHeight="1" thickBot="1">
      <c r="A138" s="127">
        <v>1293</v>
      </c>
      <c r="B138" s="125" t="s">
        <v>549</v>
      </c>
      <c r="C138" s="691">
        <v>1884981</v>
      </c>
      <c r="D138" s="691">
        <v>1798688</v>
      </c>
      <c r="E138" s="930">
        <v>1103129</v>
      </c>
      <c r="F138" s="799">
        <f t="shared" si="1"/>
        <v>0.6132964694266043</v>
      </c>
    </row>
    <row r="139" spans="1:6" ht="17.25" customHeight="1" thickBot="1">
      <c r="A139" s="135"/>
      <c r="B139" s="184" t="s">
        <v>60</v>
      </c>
      <c r="C139" s="718">
        <f>SUM(C137:C138)</f>
        <v>1884981</v>
      </c>
      <c r="D139" s="718">
        <f>SUM(D137:D138)</f>
        <v>1981967</v>
      </c>
      <c r="E139" s="718">
        <f>SUM(E137:E138)</f>
        <v>1286408</v>
      </c>
      <c r="F139" s="798">
        <f t="shared" si="1"/>
        <v>0.6490562153658461</v>
      </c>
    </row>
    <row r="140" spans="1:6" ht="12" customHeight="1">
      <c r="A140" s="142"/>
      <c r="B140" s="206"/>
      <c r="C140" s="719"/>
      <c r="D140" s="719"/>
      <c r="E140" s="719"/>
      <c r="F140" s="796"/>
    </row>
    <row r="141" spans="1:6" ht="12" customHeight="1" thickBot="1">
      <c r="A141" s="127">
        <v>1294</v>
      </c>
      <c r="B141" s="125" t="s">
        <v>498</v>
      </c>
      <c r="C141" s="691"/>
      <c r="D141" s="691">
        <v>32093</v>
      </c>
      <c r="E141" s="691">
        <v>32093</v>
      </c>
      <c r="F141" s="799">
        <f t="shared" si="1"/>
        <v>1</v>
      </c>
    </row>
    <row r="142" spans="1:6" ht="17.25" customHeight="1" thickBot="1">
      <c r="A142" s="135"/>
      <c r="B142" s="249" t="s">
        <v>264</v>
      </c>
      <c r="C142" s="718"/>
      <c r="D142" s="718">
        <f>SUM(D141)</f>
        <v>32093</v>
      </c>
      <c r="E142" s="718">
        <f>SUM(E141)</f>
        <v>32093</v>
      </c>
      <c r="F142" s="798">
        <f>SUM(E142/D142)</f>
        <v>1</v>
      </c>
    </row>
    <row r="143" spans="1:6" ht="12" customHeight="1" thickBot="1">
      <c r="A143" s="135"/>
      <c r="B143" s="126"/>
      <c r="C143" s="721"/>
      <c r="D143" s="721"/>
      <c r="E143" s="721"/>
      <c r="F143" s="798"/>
    </row>
    <row r="144" spans="1:6" ht="18" customHeight="1" thickBot="1">
      <c r="A144" s="135"/>
      <c r="B144" s="244" t="s">
        <v>376</v>
      </c>
      <c r="C144" s="710">
        <f>SUM(C142+C139+C124+C131+C135)</f>
        <v>1927231</v>
      </c>
      <c r="D144" s="710">
        <f>SUM(D142+D139+D124+D131+D135)</f>
        <v>2062110</v>
      </c>
      <c r="E144" s="710">
        <f>SUM(E142+E139+E124+E131+E135)</f>
        <v>1349349</v>
      </c>
      <c r="F144" s="800">
        <f>SUM(E144/D144)</f>
        <v>0.6543535504895471</v>
      </c>
    </row>
    <row r="145" spans="1:6" s="110" customFormat="1" ht="11.25">
      <c r="A145" s="140"/>
      <c r="B145" s="141"/>
      <c r="C145" s="722"/>
      <c r="D145" s="722"/>
      <c r="E145" s="722"/>
      <c r="F145" s="796"/>
    </row>
    <row r="146" spans="1:7" s="110" customFormat="1" ht="13.5">
      <c r="A146" s="128"/>
      <c r="B146" s="224" t="s">
        <v>339</v>
      </c>
      <c r="C146" s="723"/>
      <c r="D146" s="723"/>
      <c r="E146" s="723"/>
      <c r="F146" s="296"/>
      <c r="G146" s="309"/>
    </row>
    <row r="147" spans="1:6" s="110" customFormat="1" ht="13.5">
      <c r="A147" s="128"/>
      <c r="B147" s="224"/>
      <c r="C147" s="723"/>
      <c r="D147" s="723"/>
      <c r="E147" s="723"/>
      <c r="F147" s="296"/>
    </row>
    <row r="148" spans="1:6" s="110" customFormat="1" ht="11.25">
      <c r="A148" s="127">
        <v>1301</v>
      </c>
      <c r="B148" s="125" t="s">
        <v>234</v>
      </c>
      <c r="C148" s="724"/>
      <c r="D148" s="724"/>
      <c r="E148" s="724"/>
      <c r="F148" s="296"/>
    </row>
    <row r="149" spans="1:6" s="110" customFormat="1" ht="12" thickBot="1">
      <c r="A149" s="132">
        <v>1302</v>
      </c>
      <c r="B149" s="133" t="s">
        <v>487</v>
      </c>
      <c r="C149" s="725"/>
      <c r="D149" s="725"/>
      <c r="E149" s="725"/>
      <c r="F149" s="797"/>
    </row>
    <row r="150" spans="1:6" s="110" customFormat="1" ht="12" thickBot="1">
      <c r="A150" s="135"/>
      <c r="B150" s="134" t="s">
        <v>495</v>
      </c>
      <c r="C150" s="718"/>
      <c r="D150" s="718"/>
      <c r="E150" s="718"/>
      <c r="F150" s="798"/>
    </row>
    <row r="151" spans="1:6" s="110" customFormat="1" ht="11.25">
      <c r="A151" s="122"/>
      <c r="B151" s="121"/>
      <c r="C151" s="722"/>
      <c r="D151" s="722"/>
      <c r="E151" s="722"/>
      <c r="F151" s="796"/>
    </row>
    <row r="152" spans="1:6" s="110" customFormat="1" ht="12.75">
      <c r="A152" s="120"/>
      <c r="B152" s="648" t="s">
        <v>207</v>
      </c>
      <c r="C152" s="696"/>
      <c r="D152" s="696"/>
      <c r="E152" s="696"/>
      <c r="F152" s="296"/>
    </row>
    <row r="153" spans="1:6" s="110" customFormat="1" ht="12" thickBot="1">
      <c r="A153" s="132">
        <v>1305</v>
      </c>
      <c r="B153" s="647" t="s">
        <v>18</v>
      </c>
      <c r="C153" s="592">
        <v>25000</v>
      </c>
      <c r="D153" s="960">
        <v>25000</v>
      </c>
      <c r="E153" s="960">
        <v>16218</v>
      </c>
      <c r="F153" s="799">
        <f>SUM(E153/D153)</f>
        <v>0.64872</v>
      </c>
    </row>
    <row r="154" spans="1:6" s="110" customFormat="1" ht="14.25" thickBot="1">
      <c r="A154" s="143"/>
      <c r="B154" s="649" t="s">
        <v>244</v>
      </c>
      <c r="C154" s="726">
        <f>SUM(C153)</f>
        <v>25000</v>
      </c>
      <c r="D154" s="726">
        <f>SUM(D153)</f>
        <v>25000</v>
      </c>
      <c r="E154" s="726">
        <f>SUM(E153)</f>
        <v>16218</v>
      </c>
      <c r="F154" s="798">
        <f>SUM(E154/D154)</f>
        <v>0.64872</v>
      </c>
    </row>
    <row r="155" spans="1:6" s="110" customFormat="1" ht="11.25">
      <c r="A155" s="122"/>
      <c r="B155" s="121"/>
      <c r="C155" s="722"/>
      <c r="D155" s="722"/>
      <c r="E155" s="722"/>
      <c r="F155" s="796"/>
    </row>
    <row r="156" spans="1:6" s="110" customFormat="1" ht="11.25">
      <c r="A156" s="120">
        <v>1310</v>
      </c>
      <c r="B156" s="240" t="s">
        <v>245</v>
      </c>
      <c r="C156" s="696"/>
      <c r="D156" s="696"/>
      <c r="E156" s="696">
        <f>SUM(E157:E158)</f>
        <v>630</v>
      </c>
      <c r="F156" s="296"/>
    </row>
    <row r="157" spans="1:6" s="110" customFormat="1" ht="12">
      <c r="A157" s="127">
        <v>1311</v>
      </c>
      <c r="B157" s="125" t="s">
        <v>112</v>
      </c>
      <c r="C157" s="727"/>
      <c r="D157" s="727"/>
      <c r="E157" s="727">
        <v>630</v>
      </c>
      <c r="F157" s="296"/>
    </row>
    <row r="158" spans="1:6" s="110" customFormat="1" ht="12">
      <c r="A158" s="127">
        <v>1312</v>
      </c>
      <c r="B158" s="125" t="s">
        <v>113</v>
      </c>
      <c r="C158" s="727"/>
      <c r="D158" s="727"/>
      <c r="E158" s="727"/>
      <c r="F158" s="296"/>
    </row>
    <row r="159" spans="1:6" s="110" customFormat="1" ht="11.25">
      <c r="A159" s="127">
        <v>1320</v>
      </c>
      <c r="B159" s="200" t="s">
        <v>246</v>
      </c>
      <c r="C159" s="724"/>
      <c r="D159" s="724"/>
      <c r="E159" s="724">
        <v>230</v>
      </c>
      <c r="F159" s="296"/>
    </row>
    <row r="160" spans="1:6" s="110" customFormat="1" ht="11.25">
      <c r="A160" s="127">
        <v>1321</v>
      </c>
      <c r="B160" s="125" t="s">
        <v>249</v>
      </c>
      <c r="C160" s="724"/>
      <c r="D160" s="724"/>
      <c r="E160" s="724"/>
      <c r="F160" s="296"/>
    </row>
    <row r="161" spans="1:6" s="110" customFormat="1" ht="11.25">
      <c r="A161" s="127">
        <v>1322</v>
      </c>
      <c r="B161" s="125" t="s">
        <v>250</v>
      </c>
      <c r="C161" s="724"/>
      <c r="D161" s="724"/>
      <c r="E161" s="724">
        <v>219</v>
      </c>
      <c r="F161" s="296"/>
    </row>
    <row r="162" spans="1:6" s="110" customFormat="1" ht="11.25">
      <c r="A162" s="127">
        <v>1323</v>
      </c>
      <c r="B162" s="129" t="s">
        <v>251</v>
      </c>
      <c r="C162" s="724"/>
      <c r="D162" s="724"/>
      <c r="E162" s="724"/>
      <c r="F162" s="296"/>
    </row>
    <row r="163" spans="1:6" s="110" customFormat="1" ht="11.25">
      <c r="A163" s="127">
        <v>1324</v>
      </c>
      <c r="B163" s="124" t="s">
        <v>525</v>
      </c>
      <c r="C163" s="724"/>
      <c r="D163" s="724"/>
      <c r="E163" s="724">
        <v>1</v>
      </c>
      <c r="F163" s="296"/>
    </row>
    <row r="164" spans="1:6" s="110" customFormat="1" ht="12" thickBot="1">
      <c r="A164" s="132">
        <v>1325</v>
      </c>
      <c r="B164" s="133" t="s">
        <v>252</v>
      </c>
      <c r="C164" s="728"/>
      <c r="D164" s="728"/>
      <c r="E164" s="728">
        <v>177</v>
      </c>
      <c r="F164" s="797"/>
    </row>
    <row r="165" spans="1:6" s="110" customFormat="1" ht="14.25" thickBot="1">
      <c r="A165" s="144"/>
      <c r="B165" s="184" t="s">
        <v>379</v>
      </c>
      <c r="C165" s="718">
        <f>SUM(C159:C164)+C156</f>
        <v>0</v>
      </c>
      <c r="D165" s="718">
        <f>SUM(D159:D164)+D156</f>
        <v>0</v>
      </c>
      <c r="E165" s="718">
        <f>SUM(E156+E159+E161+E163+E164)</f>
        <v>1257</v>
      </c>
      <c r="F165" s="798"/>
    </row>
    <row r="166" spans="1:6" s="110" customFormat="1" ht="11.25">
      <c r="A166" s="142"/>
      <c r="B166" s="123"/>
      <c r="C166" s="706"/>
      <c r="D166" s="706"/>
      <c r="E166" s="706"/>
      <c r="F166" s="796"/>
    </row>
    <row r="167" spans="1:6" s="110" customFormat="1" ht="12" thickBot="1">
      <c r="A167" s="143">
        <v>1330</v>
      </c>
      <c r="B167" s="150" t="s">
        <v>253</v>
      </c>
      <c r="C167" s="711"/>
      <c r="D167" s="711"/>
      <c r="E167" s="711"/>
      <c r="F167" s="797"/>
    </row>
    <row r="168" spans="1:6" s="110" customFormat="1" ht="14.25" thickBot="1">
      <c r="A168" s="135"/>
      <c r="B168" s="239" t="s">
        <v>254</v>
      </c>
      <c r="C168" s="712"/>
      <c r="D168" s="712"/>
      <c r="E168" s="712"/>
      <c r="F168" s="798"/>
    </row>
    <row r="169" spans="1:6" s="110" customFormat="1" ht="14.25" thickBot="1">
      <c r="A169" s="135"/>
      <c r="B169" s="220"/>
      <c r="C169" s="729"/>
      <c r="D169" s="729"/>
      <c r="E169" s="729"/>
      <c r="F169" s="798"/>
    </row>
    <row r="170" spans="1:6" s="110" customFormat="1" ht="15.75" thickBot="1">
      <c r="A170" s="135"/>
      <c r="B170" s="242" t="s">
        <v>84</v>
      </c>
      <c r="C170" s="713">
        <f>SUM(C154+C165)</f>
        <v>25000</v>
      </c>
      <c r="D170" s="713">
        <f>SUM(D154+D165)</f>
        <v>25000</v>
      </c>
      <c r="E170" s="713">
        <f>SUM(E154+E165)</f>
        <v>17475</v>
      </c>
      <c r="F170" s="798">
        <f>SUM(E170/D170)</f>
        <v>0.699</v>
      </c>
    </row>
    <row r="171" spans="1:6" s="110" customFormat="1" ht="13.5">
      <c r="A171" s="122"/>
      <c r="B171" s="220"/>
      <c r="C171" s="706"/>
      <c r="D171" s="706"/>
      <c r="E171" s="706"/>
      <c r="F171" s="796"/>
    </row>
    <row r="172" spans="1:6" s="110" customFormat="1" ht="11.25">
      <c r="A172" s="127">
        <v>1335</v>
      </c>
      <c r="B172" s="125" t="s">
        <v>255</v>
      </c>
      <c r="C172" s="707"/>
      <c r="D172" s="707"/>
      <c r="E172" s="707"/>
      <c r="F172" s="296"/>
    </row>
    <row r="173" spans="1:6" s="110" customFormat="1" ht="12" thickBot="1">
      <c r="A173" s="127">
        <v>1336</v>
      </c>
      <c r="B173" s="125" t="s">
        <v>534</v>
      </c>
      <c r="C173" s="714"/>
      <c r="D173" s="714"/>
      <c r="E173" s="714"/>
      <c r="F173" s="797"/>
    </row>
    <row r="174" spans="1:6" s="110" customFormat="1" ht="14.25" thickBot="1">
      <c r="A174" s="135"/>
      <c r="B174" s="184" t="s">
        <v>494</v>
      </c>
      <c r="C174" s="712"/>
      <c r="D174" s="712"/>
      <c r="E174" s="712"/>
      <c r="F174" s="798"/>
    </row>
    <row r="175" spans="1:6" s="110" customFormat="1" ht="11.25">
      <c r="A175" s="140">
        <v>1340</v>
      </c>
      <c r="B175" s="141" t="s">
        <v>265</v>
      </c>
      <c r="C175" s="861"/>
      <c r="D175" s="861"/>
      <c r="E175" s="706"/>
      <c r="F175" s="796"/>
    </row>
    <row r="176" spans="1:6" s="110" customFormat="1" ht="12" thickBot="1">
      <c r="A176" s="132">
        <v>1345</v>
      </c>
      <c r="B176" s="133" t="s">
        <v>262</v>
      </c>
      <c r="C176" s="711"/>
      <c r="D176" s="711"/>
      <c r="E176" s="711"/>
      <c r="F176" s="797"/>
    </row>
    <row r="177" spans="1:6" s="110" customFormat="1" ht="14.25" thickBot="1">
      <c r="A177" s="144"/>
      <c r="B177" s="239" t="s">
        <v>499</v>
      </c>
      <c r="C177" s="729"/>
      <c r="D177" s="729"/>
      <c r="E177" s="729"/>
      <c r="F177" s="798"/>
    </row>
    <row r="178" spans="1:6" s="110" customFormat="1" ht="13.5">
      <c r="A178" s="142"/>
      <c r="B178" s="241"/>
      <c r="C178" s="719"/>
      <c r="D178" s="719"/>
      <c r="E178" s="719"/>
      <c r="F178" s="796"/>
    </row>
    <row r="179" spans="1:6" s="110" customFormat="1" ht="11.25">
      <c r="A179" s="127">
        <v>1350</v>
      </c>
      <c r="B179" s="125" t="s">
        <v>497</v>
      </c>
      <c r="C179" s="691"/>
      <c r="D179" s="691">
        <v>29361</v>
      </c>
      <c r="E179" s="691">
        <v>29361</v>
      </c>
      <c r="F179" s="794">
        <f>SUM(E179/D179)</f>
        <v>1</v>
      </c>
    </row>
    <row r="180" spans="1:6" s="110" customFormat="1" ht="11.25">
      <c r="A180" s="127">
        <v>1351</v>
      </c>
      <c r="B180" s="125" t="s">
        <v>549</v>
      </c>
      <c r="C180" s="691">
        <v>616506</v>
      </c>
      <c r="D180" s="691">
        <v>629503</v>
      </c>
      <c r="E180" s="691">
        <v>421508</v>
      </c>
      <c r="F180" s="794">
        <f>SUM(E180/D180)</f>
        <v>0.6695885484262982</v>
      </c>
    </row>
    <row r="181" spans="1:6" s="110" customFormat="1" ht="12" thickBot="1">
      <c r="A181" s="143">
        <v>1352</v>
      </c>
      <c r="B181" s="131" t="s">
        <v>517</v>
      </c>
      <c r="C181" s="720"/>
      <c r="D181" s="720">
        <v>362</v>
      </c>
      <c r="E181" s="720">
        <v>362</v>
      </c>
      <c r="F181" s="799">
        <f>SUM(E181/D181)</f>
        <v>1</v>
      </c>
    </row>
    <row r="182" spans="1:6" s="110" customFormat="1" ht="14.25" thickBot="1">
      <c r="A182" s="135"/>
      <c r="B182" s="184" t="s">
        <v>60</v>
      </c>
      <c r="C182" s="718">
        <f>SUM(C179:C180)</f>
        <v>616506</v>
      </c>
      <c r="D182" s="718">
        <f>SUM(D179:D181)</f>
        <v>659226</v>
      </c>
      <c r="E182" s="718">
        <f>SUM(E179:E181)</f>
        <v>451231</v>
      </c>
      <c r="F182" s="798">
        <f>SUM(E182/D182)</f>
        <v>0.6844860487905513</v>
      </c>
    </row>
    <row r="183" spans="1:6" s="110" customFormat="1" ht="11.25">
      <c r="A183" s="142"/>
      <c r="B183" s="206"/>
      <c r="C183" s="719"/>
      <c r="D183" s="719"/>
      <c r="E183" s="719"/>
      <c r="F183" s="796"/>
    </row>
    <row r="184" spans="1:6" s="110" customFormat="1" ht="12" thickBot="1">
      <c r="A184" s="127">
        <v>1355</v>
      </c>
      <c r="B184" s="125" t="s">
        <v>498</v>
      </c>
      <c r="C184" s="691"/>
      <c r="D184" s="691">
        <v>891</v>
      </c>
      <c r="E184" s="691">
        <v>891</v>
      </c>
      <c r="F184" s="799">
        <f>SUM(E184/D184)</f>
        <v>1</v>
      </c>
    </row>
    <row r="185" spans="1:6" s="110" customFormat="1" ht="14.25" thickBot="1">
      <c r="A185" s="135"/>
      <c r="B185" s="249" t="s">
        <v>264</v>
      </c>
      <c r="C185" s="718"/>
      <c r="D185" s="718">
        <f>SUM(D184)</f>
        <v>891</v>
      </c>
      <c r="E185" s="718">
        <f>SUM(E184)</f>
        <v>891</v>
      </c>
      <c r="F185" s="798">
        <f>SUM(E185/D185)</f>
        <v>1</v>
      </c>
    </row>
    <row r="186" spans="1:6" s="110" customFormat="1" ht="12" thickBot="1">
      <c r="A186" s="135"/>
      <c r="B186" s="126"/>
      <c r="C186" s="721"/>
      <c r="D186" s="721"/>
      <c r="E186" s="721"/>
      <c r="F186" s="798"/>
    </row>
    <row r="187" spans="1:6" s="110" customFormat="1" ht="15.75" thickBot="1">
      <c r="A187" s="135"/>
      <c r="B187" s="244" t="s">
        <v>86</v>
      </c>
      <c r="C187" s="730">
        <f>SUM(C185+C182+C170)</f>
        <v>641506</v>
      </c>
      <c r="D187" s="730">
        <f>SUM(D185+D182+D170)</f>
        <v>685117</v>
      </c>
      <c r="E187" s="730">
        <f>SUM(E185+E182+E170)</f>
        <v>469597</v>
      </c>
      <c r="F187" s="936">
        <f>SUM(E187/D187)</f>
        <v>0.685425992932594</v>
      </c>
    </row>
    <row r="188" spans="1:6" s="110" customFormat="1" ht="12" customHeight="1">
      <c r="A188" s="142"/>
      <c r="B188" s="250"/>
      <c r="C188" s="723"/>
      <c r="D188" s="723"/>
      <c r="E188" s="723"/>
      <c r="F188" s="796"/>
    </row>
    <row r="189" spans="1:6" s="110" customFormat="1" ht="15" customHeight="1">
      <c r="A189" s="120"/>
      <c r="B189" s="247" t="s">
        <v>65</v>
      </c>
      <c r="C189" s="690"/>
      <c r="D189" s="690"/>
      <c r="E189" s="690"/>
      <c r="F189" s="296"/>
    </row>
    <row r="190" spans="1:6" s="110" customFormat="1" ht="12.75" customHeight="1">
      <c r="A190" s="120"/>
      <c r="B190" s="251"/>
      <c r="C190" s="690"/>
      <c r="D190" s="690"/>
      <c r="E190" s="690"/>
      <c r="F190" s="296"/>
    </row>
    <row r="191" spans="1:6" s="110" customFormat="1" ht="11.25">
      <c r="A191" s="127">
        <v>1400</v>
      </c>
      <c r="B191" s="125" t="s">
        <v>234</v>
      </c>
      <c r="C191" s="707"/>
      <c r="D191" s="707"/>
      <c r="E191" s="707"/>
      <c r="F191" s="296"/>
    </row>
    <row r="192" spans="1:6" s="110" customFormat="1" ht="12" thickBot="1">
      <c r="A192" s="132">
        <v>1401</v>
      </c>
      <c r="B192" s="133" t="s">
        <v>487</v>
      </c>
      <c r="C192" s="700">
        <f>SUM('2.mell'!C540)</f>
        <v>10000</v>
      </c>
      <c r="D192" s="700">
        <f>SUM('2.mell'!D540)</f>
        <v>10665</v>
      </c>
      <c r="E192" s="700">
        <f>SUM('2.mell'!E540)</f>
        <v>12973</v>
      </c>
      <c r="F192" s="799">
        <f aca="true" t="shared" si="2" ref="F192:F201">SUM(E192/D192)</f>
        <v>1.2164088138771683</v>
      </c>
    </row>
    <row r="193" spans="1:6" s="110" customFormat="1" ht="12" thickBot="1">
      <c r="A193" s="135"/>
      <c r="B193" s="134" t="s">
        <v>495</v>
      </c>
      <c r="C193" s="694">
        <f>SUM(C192)</f>
        <v>10000</v>
      </c>
      <c r="D193" s="694">
        <f>SUM(D192)</f>
        <v>10665</v>
      </c>
      <c r="E193" s="694">
        <f>SUM(E192)</f>
        <v>12973</v>
      </c>
      <c r="F193" s="798">
        <f t="shared" si="2"/>
        <v>1.2164088138771683</v>
      </c>
    </row>
    <row r="194" spans="1:6" s="110" customFormat="1" ht="11.25">
      <c r="A194" s="140">
        <v>1409</v>
      </c>
      <c r="B194" s="141" t="s">
        <v>573</v>
      </c>
      <c r="C194" s="709"/>
      <c r="D194" s="709"/>
      <c r="E194" s="709">
        <f>SUM('2.mell'!E505)</f>
        <v>94</v>
      </c>
      <c r="F194" s="974"/>
    </row>
    <row r="195" spans="1:6" s="110" customFormat="1" ht="11.25">
      <c r="A195" s="122">
        <v>1410</v>
      </c>
      <c r="B195" s="975" t="s">
        <v>245</v>
      </c>
      <c r="C195" s="723">
        <f>SUM(C196:C197)</f>
        <v>63560</v>
      </c>
      <c r="D195" s="723">
        <f>SUM(D196:D197)</f>
        <v>74560</v>
      </c>
      <c r="E195" s="723">
        <f>SUM(E196:E197)</f>
        <v>73239</v>
      </c>
      <c r="F195" s="944">
        <f t="shared" si="2"/>
        <v>0.9822827253218884</v>
      </c>
    </row>
    <row r="196" spans="1:6" s="110" customFormat="1" ht="11.25">
      <c r="A196" s="127">
        <v>1411</v>
      </c>
      <c r="B196" s="125" t="s">
        <v>112</v>
      </c>
      <c r="C196" s="691">
        <f>SUM('2.mell'!C544)</f>
        <v>40315</v>
      </c>
      <c r="D196" s="691">
        <f>SUM('2.mell'!D544)</f>
        <v>40315</v>
      </c>
      <c r="E196" s="691">
        <f>SUM('2.mell'!E544)</f>
        <v>33579</v>
      </c>
      <c r="F196" s="794">
        <f t="shared" si="2"/>
        <v>0.8329157881681756</v>
      </c>
    </row>
    <row r="197" spans="1:6" s="110" customFormat="1" ht="11.25">
      <c r="A197" s="127">
        <v>1412</v>
      </c>
      <c r="B197" s="125" t="s">
        <v>113</v>
      </c>
      <c r="C197" s="691">
        <f>SUM('2.mell'!C545)</f>
        <v>23245</v>
      </c>
      <c r="D197" s="691">
        <f>SUM('2.mell'!D545)</f>
        <v>34245</v>
      </c>
      <c r="E197" s="691">
        <f>SUM('2.mell'!E545)</f>
        <v>39660</v>
      </c>
      <c r="F197" s="794">
        <f t="shared" si="2"/>
        <v>1.158125273762593</v>
      </c>
    </row>
    <row r="198" spans="1:6" s="110" customFormat="1" ht="11.25">
      <c r="A198" s="127">
        <v>1420</v>
      </c>
      <c r="B198" s="200" t="s">
        <v>246</v>
      </c>
      <c r="C198" s="691">
        <f>SUM('2.mell'!C546)</f>
        <v>9843</v>
      </c>
      <c r="D198" s="691">
        <f>SUM('2.mell'!D546)</f>
        <v>9843</v>
      </c>
      <c r="E198" s="691">
        <f>SUM('2.mell'!E546)</f>
        <v>11364</v>
      </c>
      <c r="F198" s="794">
        <f t="shared" si="2"/>
        <v>1.1545260591283146</v>
      </c>
    </row>
    <row r="199" spans="1:6" s="110" customFormat="1" ht="11.25">
      <c r="A199" s="127">
        <v>1421</v>
      </c>
      <c r="B199" s="125" t="s">
        <v>249</v>
      </c>
      <c r="C199" s="691">
        <f>SUM('2.mell'!C547)</f>
        <v>177792</v>
      </c>
      <c r="D199" s="691">
        <f>SUM('2.mell'!D547)</f>
        <v>177792</v>
      </c>
      <c r="E199" s="691">
        <f>SUM('2.mell'!E547)</f>
        <v>141466</v>
      </c>
      <c r="F199" s="794">
        <f t="shared" si="2"/>
        <v>0.7956825953923686</v>
      </c>
    </row>
    <row r="200" spans="1:6" s="110" customFormat="1" ht="11.25">
      <c r="A200" s="127">
        <v>1422</v>
      </c>
      <c r="B200" s="125" t="s">
        <v>250</v>
      </c>
      <c r="C200" s="691">
        <f>SUM('2.mell'!C548)</f>
        <v>65032</v>
      </c>
      <c r="D200" s="691">
        <f>SUM('2.mell'!D548)</f>
        <v>68002</v>
      </c>
      <c r="E200" s="691">
        <f>SUM('2.mell'!E548)</f>
        <v>53816</v>
      </c>
      <c r="F200" s="794">
        <f t="shared" si="2"/>
        <v>0.7913884885738655</v>
      </c>
    </row>
    <row r="201" spans="1:6" s="110" customFormat="1" ht="11.25">
      <c r="A201" s="127">
        <v>1423</v>
      </c>
      <c r="B201" s="129" t="s">
        <v>251</v>
      </c>
      <c r="C201" s="691">
        <f>SUM('2.mell'!C549)</f>
        <v>0</v>
      </c>
      <c r="D201" s="691">
        <f>SUM('2.mell'!D549)</f>
        <v>310</v>
      </c>
      <c r="E201" s="691">
        <f>SUM('2.mell'!E549)</f>
        <v>7416</v>
      </c>
      <c r="F201" s="794">
        <f t="shared" si="2"/>
        <v>23.92258064516129</v>
      </c>
    </row>
    <row r="202" spans="1:6" s="110" customFormat="1" ht="11.25">
      <c r="A202" s="127">
        <v>1424</v>
      </c>
      <c r="B202" s="124" t="s">
        <v>525</v>
      </c>
      <c r="C202" s="691"/>
      <c r="D202" s="691"/>
      <c r="E202" s="691">
        <f>SUM('2.mell'!E550)</f>
        <v>3</v>
      </c>
      <c r="F202" s="794"/>
    </row>
    <row r="203" spans="1:6" s="110" customFormat="1" ht="12" thickBot="1">
      <c r="A203" s="132">
        <v>1425</v>
      </c>
      <c r="B203" s="133" t="s">
        <v>252</v>
      </c>
      <c r="C203" s="691">
        <f>SUM('2.mell'!C551)</f>
        <v>0</v>
      </c>
      <c r="D203" s="691">
        <f>SUM('2.mell'!D551)</f>
        <v>154</v>
      </c>
      <c r="E203" s="691">
        <f>SUM('2.mell'!E551)</f>
        <v>6299</v>
      </c>
      <c r="F203" s="799">
        <f>SUM(E203/D203)</f>
        <v>40.9025974025974</v>
      </c>
    </row>
    <row r="204" spans="1:6" s="110" customFormat="1" ht="14.25" thickBot="1">
      <c r="A204" s="144"/>
      <c r="B204" s="184" t="s">
        <v>379</v>
      </c>
      <c r="C204" s="718">
        <f>SUM(C195+C198+C200+C199+C203)</f>
        <v>316227</v>
      </c>
      <c r="D204" s="718">
        <f>SUM(D195+D198+D200+D199+D203+D201)</f>
        <v>330661</v>
      </c>
      <c r="E204" s="718">
        <f>SUM(E195+E198+E200+E199+E203+E201+E194)</f>
        <v>293694</v>
      </c>
      <c r="F204" s="798">
        <f>SUM(E204/D204)</f>
        <v>0.8882027212159885</v>
      </c>
    </row>
    <row r="205" spans="1:6" s="110" customFormat="1" ht="11.25">
      <c r="A205" s="142"/>
      <c r="B205" s="123"/>
      <c r="C205" s="706"/>
      <c r="D205" s="706"/>
      <c r="E205" s="706"/>
      <c r="F205" s="796"/>
    </row>
    <row r="206" spans="1:6" s="110" customFormat="1" ht="12" thickBot="1">
      <c r="A206" s="143">
        <v>1430</v>
      </c>
      <c r="B206" s="150" t="s">
        <v>253</v>
      </c>
      <c r="C206" s="711"/>
      <c r="D206" s="711"/>
      <c r="E206" s="693">
        <f>SUM('2.mell'!E553)</f>
        <v>1000</v>
      </c>
      <c r="F206" s="797"/>
    </row>
    <row r="207" spans="1:6" s="110" customFormat="1" ht="14.25" thickBot="1">
      <c r="A207" s="135"/>
      <c r="B207" s="239" t="s">
        <v>254</v>
      </c>
      <c r="C207" s="712"/>
      <c r="D207" s="712"/>
      <c r="E207" s="718">
        <f>SUM(E206)</f>
        <v>1000</v>
      </c>
      <c r="F207" s="798"/>
    </row>
    <row r="208" spans="1:6" s="110" customFormat="1" ht="14.25" thickBot="1">
      <c r="A208" s="135"/>
      <c r="B208" s="220"/>
      <c r="C208" s="712"/>
      <c r="D208" s="712"/>
      <c r="E208" s="712"/>
      <c r="F208" s="798"/>
    </row>
    <row r="209" spans="1:6" s="110" customFormat="1" ht="15.75" thickBot="1">
      <c r="A209" s="135"/>
      <c r="B209" s="242" t="s">
        <v>84</v>
      </c>
      <c r="C209" s="713">
        <f>SUM(C204+C207+C193)</f>
        <v>326227</v>
      </c>
      <c r="D209" s="713">
        <f>SUM(D204+D207+D193)</f>
        <v>341326</v>
      </c>
      <c r="E209" s="713">
        <f>SUM(E204+E207+E193)</f>
        <v>307667</v>
      </c>
      <c r="F209" s="798">
        <f aca="true" t="shared" si="3" ref="F209:F271">SUM(E209/D209)</f>
        <v>0.9013875298102108</v>
      </c>
    </row>
    <row r="210" spans="1:6" s="110" customFormat="1" ht="13.5">
      <c r="A210" s="122"/>
      <c r="B210" s="867"/>
      <c r="C210" s="706"/>
      <c r="D210" s="706"/>
      <c r="E210" s="706"/>
      <c r="F210" s="796"/>
    </row>
    <row r="211" spans="1:6" s="110" customFormat="1" ht="11.25">
      <c r="A211" s="127">
        <v>1435</v>
      </c>
      <c r="B211" s="125" t="s">
        <v>255</v>
      </c>
      <c r="C211" s="707"/>
      <c r="D211" s="707"/>
      <c r="E211" s="707"/>
      <c r="F211" s="296"/>
    </row>
    <row r="212" spans="1:6" s="110" customFormat="1" ht="12" thickBot="1">
      <c r="A212" s="127">
        <v>1436</v>
      </c>
      <c r="B212" s="125" t="s">
        <v>500</v>
      </c>
      <c r="C212" s="714"/>
      <c r="D212" s="930">
        <f>SUM('2.mell'!D555)</f>
        <v>882</v>
      </c>
      <c r="E212" s="930">
        <f>SUM('2.mell'!E555)</f>
        <v>882</v>
      </c>
      <c r="F212" s="799">
        <f t="shared" si="3"/>
        <v>1</v>
      </c>
    </row>
    <row r="213" spans="1:6" s="110" customFormat="1" ht="14.25" thickBot="1">
      <c r="A213" s="135"/>
      <c r="B213" s="184" t="s">
        <v>494</v>
      </c>
      <c r="C213" s="712"/>
      <c r="D213" s="718">
        <f>SUM(D212)</f>
        <v>882</v>
      </c>
      <c r="E213" s="718">
        <f>SUM(E212)</f>
        <v>882</v>
      </c>
      <c r="F213" s="798">
        <f t="shared" si="3"/>
        <v>1</v>
      </c>
    </row>
    <row r="214" spans="1:6" s="110" customFormat="1" ht="13.5">
      <c r="A214" s="142"/>
      <c r="B214" s="241"/>
      <c r="C214" s="706"/>
      <c r="D214" s="706"/>
      <c r="E214" s="706"/>
      <c r="F214" s="796"/>
    </row>
    <row r="215" spans="1:6" s="110" customFormat="1" ht="12" thickBot="1">
      <c r="A215" s="132">
        <v>1440</v>
      </c>
      <c r="B215" s="133" t="s">
        <v>265</v>
      </c>
      <c r="C215" s="711"/>
      <c r="D215" s="711"/>
      <c r="E215" s="693">
        <f>SUM('2.mell'!E518)</f>
        <v>31</v>
      </c>
      <c r="F215" s="797"/>
    </row>
    <row r="216" spans="1:6" s="110" customFormat="1" ht="14.25" thickBot="1">
      <c r="A216" s="144"/>
      <c r="B216" s="239" t="s">
        <v>261</v>
      </c>
      <c r="C216" s="712"/>
      <c r="D216" s="712"/>
      <c r="E216" s="718">
        <f>SUM(E215)</f>
        <v>31</v>
      </c>
      <c r="F216" s="798"/>
    </row>
    <row r="217" spans="1:6" s="110" customFormat="1" ht="13.5">
      <c r="A217" s="142"/>
      <c r="B217" s="241"/>
      <c r="C217" s="706"/>
      <c r="D217" s="706"/>
      <c r="E217" s="706"/>
      <c r="F217" s="796"/>
    </row>
    <row r="218" spans="1:6" s="110" customFormat="1" ht="12" thickBot="1">
      <c r="A218" s="222">
        <v>1445</v>
      </c>
      <c r="B218" s="137" t="s">
        <v>262</v>
      </c>
      <c r="C218" s="714"/>
      <c r="D218" s="930"/>
      <c r="E218" s="930"/>
      <c r="F218" s="797"/>
    </row>
    <row r="219" spans="1:6" s="110" customFormat="1" ht="14.25" thickBot="1">
      <c r="A219" s="135"/>
      <c r="B219" s="184" t="s">
        <v>263</v>
      </c>
      <c r="C219" s="712"/>
      <c r="D219" s="718">
        <f>SUM(D218)</f>
        <v>0</v>
      </c>
      <c r="E219" s="718">
        <f>SUM(E218)</f>
        <v>0</v>
      </c>
      <c r="F219" s="798"/>
    </row>
    <row r="220" spans="1:6" s="110" customFormat="1" ht="13.5">
      <c r="A220" s="142"/>
      <c r="B220" s="241"/>
      <c r="C220" s="719"/>
      <c r="D220" s="719"/>
      <c r="E220" s="719"/>
      <c r="F220" s="796"/>
    </row>
    <row r="221" spans="1:6" s="110" customFormat="1" ht="11.25">
      <c r="A221" s="127">
        <v>1450</v>
      </c>
      <c r="B221" s="125" t="s">
        <v>497</v>
      </c>
      <c r="C221" s="691">
        <f>SUM('2.mell'!C558)</f>
        <v>0</v>
      </c>
      <c r="D221" s="691">
        <f>SUM('2.mell'!D558)</f>
        <v>32590</v>
      </c>
      <c r="E221" s="691">
        <f>SUM('2.mell'!E558)</f>
        <v>32590</v>
      </c>
      <c r="F221" s="794">
        <f t="shared" si="3"/>
        <v>1</v>
      </c>
    </row>
    <row r="222" spans="1:6" s="110" customFormat="1" ht="12" thickBot="1">
      <c r="A222" s="143">
        <v>1451</v>
      </c>
      <c r="B222" s="150" t="s">
        <v>549</v>
      </c>
      <c r="C222" s="720">
        <f>SUM('2.mell'!C559+'2.mell'!C560)</f>
        <v>3701431</v>
      </c>
      <c r="D222" s="720">
        <f>SUM('2.mell'!D559+'2.mell'!D560)</f>
        <v>3787849</v>
      </c>
      <c r="E222" s="720">
        <f>SUM('2.mell'!E559+'2.mell'!E560)</f>
        <v>2572492</v>
      </c>
      <c r="F222" s="799">
        <f t="shared" si="3"/>
        <v>0.6791432287823511</v>
      </c>
    </row>
    <row r="223" spans="1:6" s="110" customFormat="1" ht="14.25" thickBot="1">
      <c r="A223" s="135"/>
      <c r="B223" s="184" t="s">
        <v>60</v>
      </c>
      <c r="C223" s="718">
        <f>SUM(C221:C222)</f>
        <v>3701431</v>
      </c>
      <c r="D223" s="718">
        <f>SUM(D221:D222)</f>
        <v>3820439</v>
      </c>
      <c r="E223" s="718">
        <f>SUM(E221:E222)</f>
        <v>2605082</v>
      </c>
      <c r="F223" s="808">
        <f t="shared" si="3"/>
        <v>0.6818802760625153</v>
      </c>
    </row>
    <row r="224" spans="1:6" s="148" customFormat="1" ht="13.5" customHeight="1">
      <c r="A224" s="142"/>
      <c r="B224" s="206"/>
      <c r="C224" s="719"/>
      <c r="D224" s="719"/>
      <c r="E224" s="719"/>
      <c r="F224" s="796"/>
    </row>
    <row r="225" spans="1:6" s="148" customFormat="1" ht="13.5" thickBot="1">
      <c r="A225" s="127">
        <v>1455</v>
      </c>
      <c r="B225" s="125" t="s">
        <v>498</v>
      </c>
      <c r="C225" s="691"/>
      <c r="D225" s="691">
        <f>SUM('2.mell'!D563)</f>
        <v>6766</v>
      </c>
      <c r="E225" s="691">
        <f>SUM('2.mell'!E563)</f>
        <v>6766</v>
      </c>
      <c r="F225" s="799">
        <f t="shared" si="3"/>
        <v>1</v>
      </c>
    </row>
    <row r="226" spans="1:6" s="110" customFormat="1" ht="14.25" thickBot="1">
      <c r="A226" s="135"/>
      <c r="B226" s="249" t="s">
        <v>264</v>
      </c>
      <c r="C226" s="718"/>
      <c r="D226" s="718">
        <f>SUM(D225)</f>
        <v>6766</v>
      </c>
      <c r="E226" s="718">
        <f>SUM(E225)</f>
        <v>6766</v>
      </c>
      <c r="F226" s="798">
        <f t="shared" si="3"/>
        <v>1</v>
      </c>
    </row>
    <row r="227" spans="1:6" s="110" customFormat="1" ht="12" thickBot="1">
      <c r="A227" s="135"/>
      <c r="B227" s="126"/>
      <c r="C227" s="721"/>
      <c r="D227" s="721"/>
      <c r="E227" s="721"/>
      <c r="F227" s="798"/>
    </row>
    <row r="228" spans="1:6" s="110" customFormat="1" ht="15.75" thickBot="1">
      <c r="A228" s="135"/>
      <c r="B228" s="244" t="s">
        <v>66</v>
      </c>
      <c r="C228" s="858">
        <f>SUM(C226+C223+C209)</f>
        <v>4027658</v>
      </c>
      <c r="D228" s="730">
        <f>SUM(D226+D223+D209+D219+E213)</f>
        <v>4169413</v>
      </c>
      <c r="E228" s="730">
        <f>SUM(E226+E223+E209+E219+E212+E216)</f>
        <v>2920428</v>
      </c>
      <c r="F228" s="936">
        <f t="shared" si="3"/>
        <v>0.700441045298223</v>
      </c>
    </row>
    <row r="229" spans="1:6" s="148" customFormat="1" ht="12.75">
      <c r="A229" s="147"/>
      <c r="B229" s="173"/>
      <c r="C229" s="731"/>
      <c r="D229" s="731"/>
      <c r="E229" s="731"/>
      <c r="F229" s="796"/>
    </row>
    <row r="230" spans="1:6" s="148" customFormat="1" ht="17.25" customHeight="1">
      <c r="A230" s="149"/>
      <c r="B230" s="247" t="s">
        <v>377</v>
      </c>
      <c r="C230" s="732"/>
      <c r="D230" s="732"/>
      <c r="E230" s="732"/>
      <c r="F230" s="296"/>
    </row>
    <row r="231" spans="1:6" s="148" customFormat="1" ht="12.75">
      <c r="A231" s="149"/>
      <c r="B231" s="114"/>
      <c r="C231" s="732"/>
      <c r="D231" s="732"/>
      <c r="E231" s="732"/>
      <c r="F231" s="296"/>
    </row>
    <row r="232" spans="1:6" s="148" customFormat="1" ht="12.75">
      <c r="A232" s="127">
        <v>1500</v>
      </c>
      <c r="B232" s="125" t="s">
        <v>230</v>
      </c>
      <c r="C232" s="692">
        <f>SUM(C10)</f>
        <v>1421744</v>
      </c>
      <c r="D232" s="692">
        <f>SUM(D10)</f>
        <v>1484709</v>
      </c>
      <c r="E232" s="776">
        <f>SUM(E10)</f>
        <v>1241941</v>
      </c>
      <c r="F232" s="794">
        <f t="shared" si="3"/>
        <v>0.8364878235398318</v>
      </c>
    </row>
    <row r="233" spans="1:6" s="148" customFormat="1" ht="12.75">
      <c r="A233" s="127">
        <v>1501</v>
      </c>
      <c r="B233" s="125" t="s">
        <v>234</v>
      </c>
      <c r="C233" s="692">
        <f>SUM(C17)</f>
        <v>0</v>
      </c>
      <c r="D233" s="692">
        <f>SUM(D17)</f>
        <v>12256</v>
      </c>
      <c r="E233" s="776">
        <f>SUM(E17)</f>
        <v>0</v>
      </c>
      <c r="F233" s="794">
        <f t="shared" si="3"/>
        <v>0</v>
      </c>
    </row>
    <row r="234" spans="1:6" s="148" customFormat="1" ht="13.5" thickBot="1">
      <c r="A234" s="132">
        <v>1502</v>
      </c>
      <c r="B234" s="133" t="s">
        <v>487</v>
      </c>
      <c r="C234" s="692">
        <f>SUM(C192+C18+C108+C149)</f>
        <v>10000</v>
      </c>
      <c r="D234" s="692">
        <f>SUM(D192+D18+D108+D149)</f>
        <v>14759</v>
      </c>
      <c r="E234" s="776">
        <f>SUM(E192+E18+E108+E149)</f>
        <v>18812</v>
      </c>
      <c r="F234" s="799">
        <f t="shared" si="3"/>
        <v>1.2746121010908598</v>
      </c>
    </row>
    <row r="235" spans="1:6" s="148" customFormat="1" ht="13.5" thickBot="1">
      <c r="A235" s="135"/>
      <c r="B235" s="138" t="s">
        <v>488</v>
      </c>
      <c r="C235" s="733">
        <f>SUM(C232:C234)</f>
        <v>1431744</v>
      </c>
      <c r="D235" s="733">
        <f>SUM(D232:D234)</f>
        <v>1511724</v>
      </c>
      <c r="E235" s="986">
        <f>SUM(E232:E234)</f>
        <v>1260753</v>
      </c>
      <c r="F235" s="798">
        <f t="shared" si="3"/>
        <v>0.8339835843050716</v>
      </c>
    </row>
    <row r="236" spans="1:6" s="148" customFormat="1" ht="12.75">
      <c r="A236" s="128">
        <v>1510</v>
      </c>
      <c r="B236" s="129" t="s">
        <v>237</v>
      </c>
      <c r="C236" s="734">
        <f>SUM(C21)</f>
        <v>3425000</v>
      </c>
      <c r="D236" s="734">
        <f>SUM(D21)</f>
        <v>3425000</v>
      </c>
      <c r="E236" s="987">
        <f>SUM(E21)</f>
        <v>3598896</v>
      </c>
      <c r="F236" s="944">
        <f t="shared" si="3"/>
        <v>1.0507725547445255</v>
      </c>
    </row>
    <row r="237" spans="1:6" s="148" customFormat="1" ht="12.75">
      <c r="A237" s="127">
        <v>1511</v>
      </c>
      <c r="B237" s="129" t="s">
        <v>238</v>
      </c>
      <c r="C237" s="692">
        <f>SUM(C24)</f>
        <v>4271121</v>
      </c>
      <c r="D237" s="692">
        <f>SUM(D24)</f>
        <v>4271121</v>
      </c>
      <c r="E237" s="776">
        <f>SUM(E24)</f>
        <v>2055224</v>
      </c>
      <c r="F237" s="794">
        <f t="shared" si="3"/>
        <v>0.48119076935539873</v>
      </c>
    </row>
    <row r="238" spans="1:6" s="148" customFormat="1" ht="13.5" thickBot="1">
      <c r="A238" s="132">
        <v>1514</v>
      </c>
      <c r="B238" s="133" t="s">
        <v>207</v>
      </c>
      <c r="C238" s="735">
        <f>SUM(C28+C154)</f>
        <v>523860</v>
      </c>
      <c r="D238" s="735">
        <f>SUM(D28+D154)</f>
        <v>523957</v>
      </c>
      <c r="E238" s="988">
        <f>SUM(E28+E154)</f>
        <v>279073</v>
      </c>
      <c r="F238" s="799">
        <f t="shared" si="3"/>
        <v>0.5326257689085173</v>
      </c>
    </row>
    <row r="239" spans="1:6" s="148" customFormat="1" ht="13.5" thickBot="1">
      <c r="A239" s="135"/>
      <c r="B239" s="252" t="s">
        <v>244</v>
      </c>
      <c r="C239" s="733">
        <f>SUM(C236:C238)</f>
        <v>8219981</v>
      </c>
      <c r="D239" s="733">
        <f>SUM(D236:D238)</f>
        <v>8220078</v>
      </c>
      <c r="E239" s="986">
        <f>SUM(E236:E238)</f>
        <v>5933193</v>
      </c>
      <c r="F239" s="798">
        <f t="shared" si="3"/>
        <v>0.721792785907871</v>
      </c>
    </row>
    <row r="240" spans="1:6" s="148" customFormat="1" ht="12.75">
      <c r="A240" s="140">
        <v>1519</v>
      </c>
      <c r="B240" s="972" t="s">
        <v>573</v>
      </c>
      <c r="C240" s="973"/>
      <c r="D240" s="973"/>
      <c r="E240" s="989">
        <f>SUM(E194)</f>
        <v>94</v>
      </c>
      <c r="F240" s="974"/>
    </row>
    <row r="241" spans="1:6" s="148" customFormat="1" ht="12.75">
      <c r="A241" s="128">
        <v>1520</v>
      </c>
      <c r="B241" s="217" t="s">
        <v>245</v>
      </c>
      <c r="C241" s="734">
        <f>SUM(C40+C110+C156+C195)</f>
        <v>1482560</v>
      </c>
      <c r="D241" s="734">
        <f>SUM(D40+D110+D156+D195)</f>
        <v>1494360</v>
      </c>
      <c r="E241" s="987">
        <f>SUM(E40+E110+E156+E195)</f>
        <v>1246809</v>
      </c>
      <c r="F241" s="944">
        <f t="shared" si="3"/>
        <v>0.8343431301694371</v>
      </c>
    </row>
    <row r="242" spans="1:6" s="148" customFormat="1" ht="12.75">
      <c r="A242" s="127">
        <v>1521</v>
      </c>
      <c r="B242" s="200" t="s">
        <v>246</v>
      </c>
      <c r="C242" s="692">
        <f>SUM(C49+C113+C159+C198)</f>
        <v>234343</v>
      </c>
      <c r="D242" s="692">
        <f>SUM(D49+D113+D159+D198)</f>
        <v>234343</v>
      </c>
      <c r="E242" s="776">
        <f>SUM(E49+E113+E159+E198)</f>
        <v>165479</v>
      </c>
      <c r="F242" s="794">
        <f t="shared" si="3"/>
        <v>0.7061401450011309</v>
      </c>
    </row>
    <row r="243" spans="1:6" s="148" customFormat="1" ht="12.75">
      <c r="A243" s="597">
        <v>1522</v>
      </c>
      <c r="B243" s="594" t="s">
        <v>381</v>
      </c>
      <c r="C243" s="692">
        <f>SUM(C53)</f>
        <v>0</v>
      </c>
      <c r="D243" s="692">
        <f>SUM(D53)</f>
        <v>0</v>
      </c>
      <c r="E243" s="776">
        <f>SUM(E53)</f>
        <v>0</v>
      </c>
      <c r="F243" s="794"/>
    </row>
    <row r="244" spans="1:6" s="148" customFormat="1" ht="12.75">
      <c r="A244" s="127">
        <v>1523</v>
      </c>
      <c r="B244" s="125" t="s">
        <v>249</v>
      </c>
      <c r="C244" s="692">
        <f>SUM(C114+C160+C199+C54)</f>
        <v>177792</v>
      </c>
      <c r="D244" s="692">
        <f>SUM(D114+D160+D199+D54)</f>
        <v>177792</v>
      </c>
      <c r="E244" s="776">
        <f>SUM(E114+E160+E199+E54)</f>
        <v>141466</v>
      </c>
      <c r="F244" s="794">
        <f t="shared" si="3"/>
        <v>0.7956825953923686</v>
      </c>
    </row>
    <row r="245" spans="1:6" s="148" customFormat="1" ht="12.75">
      <c r="A245" s="127">
        <v>1524</v>
      </c>
      <c r="B245" s="125" t="s">
        <v>250</v>
      </c>
      <c r="C245" s="692">
        <f>SUM(C55+C115+C161+C200)</f>
        <v>726657</v>
      </c>
      <c r="D245" s="692">
        <f>SUM(D55+D115+D161+D200)</f>
        <v>729627</v>
      </c>
      <c r="E245" s="776">
        <f>SUM(E55+E115+E161+E200)</f>
        <v>532283</v>
      </c>
      <c r="F245" s="794">
        <f t="shared" si="3"/>
        <v>0.7295275531196077</v>
      </c>
    </row>
    <row r="246" spans="1:6" s="148" customFormat="1" ht="12.75">
      <c r="A246" s="127">
        <v>1525</v>
      </c>
      <c r="B246" s="129" t="s">
        <v>251</v>
      </c>
      <c r="C246" s="692">
        <f aca="true" t="shared" si="4" ref="C246:E247">SUM(C59+C116+C162+C201)</f>
        <v>0</v>
      </c>
      <c r="D246" s="692">
        <f t="shared" si="4"/>
        <v>310</v>
      </c>
      <c r="E246" s="776">
        <f t="shared" si="4"/>
        <v>7416</v>
      </c>
      <c r="F246" s="794">
        <f t="shared" si="3"/>
        <v>23.92258064516129</v>
      </c>
    </row>
    <row r="247" spans="1:6" s="148" customFormat="1" ht="12.75">
      <c r="A247" s="127">
        <v>1526</v>
      </c>
      <c r="B247" s="124" t="s">
        <v>525</v>
      </c>
      <c r="C247" s="692">
        <f t="shared" si="4"/>
        <v>20000</v>
      </c>
      <c r="D247" s="692">
        <f t="shared" si="4"/>
        <v>15000</v>
      </c>
      <c r="E247" s="776">
        <f t="shared" si="4"/>
        <v>15269</v>
      </c>
      <c r="F247" s="794">
        <f t="shared" si="3"/>
        <v>1.0179333333333334</v>
      </c>
    </row>
    <row r="248" spans="1:6" s="148" customFormat="1" ht="13.5" thickBot="1">
      <c r="A248" s="132">
        <v>1528</v>
      </c>
      <c r="B248" s="133" t="s">
        <v>252</v>
      </c>
      <c r="C248" s="735">
        <f>SUM(C62+C118+C164+C203+C63)</f>
        <v>24000</v>
      </c>
      <c r="D248" s="735">
        <f>SUM(D62+D118+D164+D203+D63)</f>
        <v>24154</v>
      </c>
      <c r="E248" s="988">
        <f>SUM(E62+E118+E164+E203+E63)</f>
        <v>35840</v>
      </c>
      <c r="F248" s="799">
        <f t="shared" si="3"/>
        <v>1.4838122050178024</v>
      </c>
    </row>
    <row r="249" spans="1:6" s="148" customFormat="1" ht="13.5" thickBot="1">
      <c r="A249" s="135"/>
      <c r="B249" s="138" t="s">
        <v>379</v>
      </c>
      <c r="C249" s="733">
        <f>SUM(C241:C248)</f>
        <v>2665352</v>
      </c>
      <c r="D249" s="733">
        <f>SUM(D241:D248)</f>
        <v>2675586</v>
      </c>
      <c r="E249" s="986">
        <f>SUM(E240:E248)</f>
        <v>2144656</v>
      </c>
      <c r="F249" s="798">
        <f t="shared" si="3"/>
        <v>0.8015649655813717</v>
      </c>
    </row>
    <row r="250" spans="1:6" s="148" customFormat="1" ht="13.5" thickBot="1">
      <c r="A250" s="145">
        <v>1530</v>
      </c>
      <c r="B250" s="257" t="s">
        <v>253</v>
      </c>
      <c r="C250" s="736">
        <f>SUM(C66)</f>
        <v>0</v>
      </c>
      <c r="D250" s="736">
        <f>SUM(D66)</f>
        <v>2673</v>
      </c>
      <c r="E250" s="990">
        <f>SUM(E66+E207)</f>
        <v>8283</v>
      </c>
      <c r="F250" s="945">
        <f t="shared" si="3"/>
        <v>3.0987654320987654</v>
      </c>
    </row>
    <row r="251" spans="1:6" s="148" customFormat="1" ht="13.5" thickBot="1">
      <c r="A251" s="272"/>
      <c r="B251" s="255" t="s">
        <v>254</v>
      </c>
      <c r="C251" s="737">
        <f>SUM(C250)</f>
        <v>0</v>
      </c>
      <c r="D251" s="737">
        <f>SUM(D250)</f>
        <v>2673</v>
      </c>
      <c r="E251" s="991">
        <f>SUM(E250)</f>
        <v>8283</v>
      </c>
      <c r="F251" s="981">
        <f t="shared" si="3"/>
        <v>3.0987654320987654</v>
      </c>
    </row>
    <row r="252" spans="1:6" s="148" customFormat="1" ht="16.5" thickBot="1" thickTop="1">
      <c r="A252" s="273"/>
      <c r="B252" s="254" t="s">
        <v>84</v>
      </c>
      <c r="C252" s="738">
        <f>SUM(C235+C239+C249+C251)</f>
        <v>12317077</v>
      </c>
      <c r="D252" s="738">
        <f>SUM(D235+D239+D249+D251)</f>
        <v>12410061</v>
      </c>
      <c r="E252" s="992">
        <f>SUM(E235+E239+E249+E251)</f>
        <v>9346885</v>
      </c>
      <c r="F252" s="946">
        <f t="shared" si="3"/>
        <v>0.7531699481573861</v>
      </c>
    </row>
    <row r="253" spans="1:6" s="148" customFormat="1" ht="13.5" thickTop="1">
      <c r="A253" s="128">
        <v>1540</v>
      </c>
      <c r="B253" s="129" t="s">
        <v>255</v>
      </c>
      <c r="C253" s="734">
        <f aca="true" t="shared" si="5" ref="C253:E254">SUM(C71)</f>
        <v>300000</v>
      </c>
      <c r="D253" s="734">
        <f t="shared" si="5"/>
        <v>300000</v>
      </c>
      <c r="E253" s="987">
        <f t="shared" si="5"/>
        <v>300000</v>
      </c>
      <c r="F253" s="944">
        <f t="shared" si="3"/>
        <v>1</v>
      </c>
    </row>
    <row r="254" spans="1:6" s="148" customFormat="1" ht="12.75">
      <c r="A254" s="127">
        <v>1541</v>
      </c>
      <c r="B254" s="125" t="s">
        <v>501</v>
      </c>
      <c r="C254" s="692">
        <f t="shared" si="5"/>
        <v>0</v>
      </c>
      <c r="D254" s="692">
        <f t="shared" si="5"/>
        <v>0</v>
      </c>
      <c r="E254" s="776">
        <f t="shared" si="5"/>
        <v>0</v>
      </c>
      <c r="F254" s="794"/>
    </row>
    <row r="255" spans="1:6" s="148" customFormat="1" ht="12.75">
      <c r="A255" s="127">
        <v>1542</v>
      </c>
      <c r="B255" s="125" t="s">
        <v>502</v>
      </c>
      <c r="C255" s="692">
        <f>SUM(C74)</f>
        <v>65745</v>
      </c>
      <c r="D255" s="692">
        <f>SUM(D74)</f>
        <v>65745</v>
      </c>
      <c r="E255" s="776">
        <f>SUM(E74)</f>
        <v>65745</v>
      </c>
      <c r="F255" s="794">
        <f t="shared" si="3"/>
        <v>1</v>
      </c>
    </row>
    <row r="256" spans="1:6" s="148" customFormat="1" ht="13.5" thickBot="1">
      <c r="A256" s="132">
        <v>1543</v>
      </c>
      <c r="B256" s="133" t="s">
        <v>500</v>
      </c>
      <c r="C256" s="735">
        <f>SUM(C76)</f>
        <v>3500</v>
      </c>
      <c r="D256" s="735">
        <f>SUM(D76+D212)</f>
        <v>17262</v>
      </c>
      <c r="E256" s="988">
        <f>SUM(E76+E212)</f>
        <v>16912</v>
      </c>
      <c r="F256" s="799">
        <f t="shared" si="3"/>
        <v>0.9797242497972425</v>
      </c>
    </row>
    <row r="257" spans="1:6" s="148" customFormat="1" ht="13.5" thickBot="1">
      <c r="A257" s="144"/>
      <c r="B257" s="615" t="s">
        <v>494</v>
      </c>
      <c r="C257" s="739">
        <f>SUM(C253:C256)</f>
        <v>369245</v>
      </c>
      <c r="D257" s="739">
        <f>SUM(D253:D256)</f>
        <v>383007</v>
      </c>
      <c r="E257" s="993">
        <f>SUM(E253:E256)</f>
        <v>382657</v>
      </c>
      <c r="F257" s="798">
        <f t="shared" si="3"/>
        <v>0.9990861785815925</v>
      </c>
    </row>
    <row r="258" spans="1:6" s="148" customFormat="1" ht="12.75">
      <c r="A258" s="128">
        <v>1550</v>
      </c>
      <c r="B258" s="129" t="s">
        <v>259</v>
      </c>
      <c r="C258" s="734">
        <f>SUM(C79)</f>
        <v>2170225</v>
      </c>
      <c r="D258" s="734">
        <f>SUM(D79)</f>
        <v>2170225</v>
      </c>
      <c r="E258" s="987">
        <f>SUM(E79)</f>
        <v>1720377</v>
      </c>
      <c r="F258" s="943">
        <f t="shared" si="3"/>
        <v>0.7927182665391838</v>
      </c>
    </row>
    <row r="259" spans="1:6" s="148" customFormat="1" ht="13.5" thickBot="1">
      <c r="A259" s="127">
        <v>1551</v>
      </c>
      <c r="B259" s="125" t="s">
        <v>265</v>
      </c>
      <c r="C259" s="692">
        <f>SUM(C215+C175+C130)</f>
        <v>0</v>
      </c>
      <c r="D259" s="692">
        <f>SUM(D215+D175+D130)</f>
        <v>5800</v>
      </c>
      <c r="E259" s="776">
        <f>SUM(E215+E175+E130)</f>
        <v>181</v>
      </c>
      <c r="F259" s="799">
        <f t="shared" si="3"/>
        <v>0.031206896551724136</v>
      </c>
    </row>
    <row r="260" spans="1:6" s="148" customFormat="1" ht="13.5" thickBot="1">
      <c r="A260" s="135"/>
      <c r="B260" s="138" t="s">
        <v>261</v>
      </c>
      <c r="C260" s="733">
        <f>SUM(C258:C259)</f>
        <v>2170225</v>
      </c>
      <c r="D260" s="733">
        <f>SUM(D258:D259)</f>
        <v>2176025</v>
      </c>
      <c r="E260" s="986">
        <f>SUM(E258:E259)</f>
        <v>1720558</v>
      </c>
      <c r="F260" s="798">
        <f t="shared" si="3"/>
        <v>0.7906885260968969</v>
      </c>
    </row>
    <row r="261" spans="1:6" s="148" customFormat="1" ht="12.75">
      <c r="A261" s="128">
        <v>1560</v>
      </c>
      <c r="B261" s="141" t="s">
        <v>503</v>
      </c>
      <c r="C261" s="734">
        <f>SUM(C87+C134)</f>
        <v>27000</v>
      </c>
      <c r="D261" s="734">
        <f>SUM(D87+D134)</f>
        <v>27005</v>
      </c>
      <c r="E261" s="987">
        <f>SUM(E87+E134)</f>
        <v>19452</v>
      </c>
      <c r="F261" s="944">
        <f t="shared" si="3"/>
        <v>0.7203110535086095</v>
      </c>
    </row>
    <row r="262" spans="1:6" s="148" customFormat="1" ht="12.75">
      <c r="A262" s="222">
        <v>1561</v>
      </c>
      <c r="B262" s="131" t="s">
        <v>262</v>
      </c>
      <c r="C262" s="741">
        <f>SUM(C90)</f>
        <v>0</v>
      </c>
      <c r="D262" s="741">
        <f>SUM(D90)</f>
        <v>306040</v>
      </c>
      <c r="E262" s="994">
        <f>SUM(E90)</f>
        <v>306040</v>
      </c>
      <c r="F262" s="794">
        <f t="shared" si="3"/>
        <v>1</v>
      </c>
    </row>
    <row r="263" spans="1:6" s="148" customFormat="1" ht="13.5" thickBot="1">
      <c r="A263" s="592">
        <v>1562</v>
      </c>
      <c r="B263" s="593" t="s">
        <v>410</v>
      </c>
      <c r="C263" s="735">
        <f>C91</f>
        <v>0</v>
      </c>
      <c r="D263" s="735">
        <f>D91</f>
        <v>0</v>
      </c>
      <c r="E263" s="988">
        <f>E91</f>
        <v>0</v>
      </c>
      <c r="F263" s="797"/>
    </row>
    <row r="264" spans="1:6" s="148" customFormat="1" ht="13.5" thickBot="1">
      <c r="A264" s="274"/>
      <c r="B264" s="253" t="s">
        <v>263</v>
      </c>
      <c r="C264" s="738">
        <f>SUM(C261:C263)</f>
        <v>27000</v>
      </c>
      <c r="D264" s="738">
        <f>SUM(D261:D263)</f>
        <v>333045</v>
      </c>
      <c r="E264" s="992">
        <f>SUM(E261:E263)</f>
        <v>325492</v>
      </c>
      <c r="F264" s="946">
        <f t="shared" si="3"/>
        <v>0.9773213829962918</v>
      </c>
    </row>
    <row r="265" spans="1:6" s="148" customFormat="1" ht="16.5" thickBot="1" thickTop="1">
      <c r="A265" s="273"/>
      <c r="B265" s="256" t="s">
        <v>85</v>
      </c>
      <c r="C265" s="742">
        <f>SUM(C257+C260+C264)</f>
        <v>2566470</v>
      </c>
      <c r="D265" s="742">
        <f>SUM(D257+D260+D264)</f>
        <v>2892077</v>
      </c>
      <c r="E265" s="995">
        <f>SUM(E257+E260+E264)</f>
        <v>2428707</v>
      </c>
      <c r="F265" s="796">
        <f t="shared" si="3"/>
        <v>0.8397795079453279</v>
      </c>
    </row>
    <row r="266" spans="1:6" s="148" customFormat="1" ht="13.5" thickTop="1">
      <c r="A266" s="128">
        <v>1570</v>
      </c>
      <c r="B266" s="129" t="s">
        <v>497</v>
      </c>
      <c r="C266" s="734">
        <f>SUM(C179+C137+C96+C221)</f>
        <v>45604</v>
      </c>
      <c r="D266" s="734">
        <f>SUM(D179+D137+D96+D221)</f>
        <v>2627975</v>
      </c>
      <c r="E266" s="987">
        <f>SUM(E179+E137+E96+E221)</f>
        <v>2627975</v>
      </c>
      <c r="F266" s="794">
        <f t="shared" si="3"/>
        <v>1</v>
      </c>
    </row>
    <row r="267" spans="1:6" s="148" customFormat="1" ht="12.75">
      <c r="A267" s="127">
        <v>1571</v>
      </c>
      <c r="B267" s="125" t="s">
        <v>549</v>
      </c>
      <c r="C267" s="692">
        <f>SUM(C222+C180+C138)</f>
        <v>6202918</v>
      </c>
      <c r="D267" s="692">
        <f>SUM(D222+D180+D138)</f>
        <v>6216040</v>
      </c>
      <c r="E267" s="776">
        <f>SUM(E222+E180+E138)</f>
        <v>4097129</v>
      </c>
      <c r="F267" s="794">
        <f t="shared" si="3"/>
        <v>0.6591220455466824</v>
      </c>
    </row>
    <row r="268" spans="1:6" s="148" customFormat="1" ht="12.75">
      <c r="A268" s="127">
        <v>1572</v>
      </c>
      <c r="B268" s="125" t="s">
        <v>467</v>
      </c>
      <c r="C268" s="692">
        <v>2000000</v>
      </c>
      <c r="D268" s="692">
        <v>2000000</v>
      </c>
      <c r="E268" s="776">
        <v>2000000</v>
      </c>
      <c r="F268" s="794">
        <f t="shared" si="3"/>
        <v>1</v>
      </c>
    </row>
    <row r="269" spans="1:6" s="148" customFormat="1" ht="13.5" thickBot="1">
      <c r="A269" s="143">
        <v>1573</v>
      </c>
      <c r="B269" s="131" t="s">
        <v>517</v>
      </c>
      <c r="C269" s="740"/>
      <c r="D269" s="740">
        <v>362</v>
      </c>
      <c r="E269" s="996">
        <v>362</v>
      </c>
      <c r="F269" s="799">
        <f t="shared" si="3"/>
        <v>1</v>
      </c>
    </row>
    <row r="270" spans="1:6" s="148" customFormat="1" ht="14.25" thickBot="1">
      <c r="A270" s="135"/>
      <c r="B270" s="271" t="s">
        <v>78</v>
      </c>
      <c r="C270" s="733">
        <f>SUM(C266:C268)</f>
        <v>8248522</v>
      </c>
      <c r="D270" s="733">
        <f>SUM(D266:D269)</f>
        <v>10844377</v>
      </c>
      <c r="E270" s="986">
        <f>SUM(E266:E269)</f>
        <v>8725466</v>
      </c>
      <c r="F270" s="798">
        <f t="shared" si="3"/>
        <v>0.8046074016054587</v>
      </c>
    </row>
    <row r="271" spans="1:6" s="148" customFormat="1" ht="12" customHeight="1" thickBot="1">
      <c r="A271" s="127">
        <v>1581</v>
      </c>
      <c r="B271" s="125" t="s">
        <v>497</v>
      </c>
      <c r="C271" s="692">
        <f>SUM(C100+C141+C184)</f>
        <v>1657396</v>
      </c>
      <c r="D271" s="692">
        <f>SUM(D100+D141+D184+D225)</f>
        <v>2206909</v>
      </c>
      <c r="E271" s="776">
        <f>SUM(E100+E141+E184+E225)</f>
        <v>2206909</v>
      </c>
      <c r="F271" s="945">
        <f t="shared" si="3"/>
        <v>1</v>
      </c>
    </row>
    <row r="272" spans="1:6" s="148" customFormat="1" ht="13.5" thickBot="1">
      <c r="A272" s="135"/>
      <c r="B272" s="182" t="s">
        <v>264</v>
      </c>
      <c r="C272" s="733">
        <f>SUM(C271:C271)</f>
        <v>1657396</v>
      </c>
      <c r="D272" s="733">
        <f>SUM(D271:D271)</f>
        <v>2206909</v>
      </c>
      <c r="E272" s="986">
        <f>SUM(E271:E271)</f>
        <v>2206909</v>
      </c>
      <c r="F272" s="798">
        <f>SUM(E272/D272)</f>
        <v>1</v>
      </c>
    </row>
    <row r="273" spans="1:8" s="148" customFormat="1" ht="18.75" customHeight="1" thickBot="1">
      <c r="A273" s="135"/>
      <c r="B273" s="190" t="s">
        <v>539</v>
      </c>
      <c r="C273" s="743">
        <f>SUM(C252+C265+C271+C266+C268)</f>
        <v>18586547</v>
      </c>
      <c r="D273" s="743">
        <f>SUM(D252+D265+D271+D266+D268+D269)</f>
        <v>22137384</v>
      </c>
      <c r="E273" s="997">
        <f>SUM(E252+E265+E271+E266+E268+E269)</f>
        <v>18610838</v>
      </c>
      <c r="F273" s="800">
        <f>SUM(E273/D273)</f>
        <v>0.840697256730967</v>
      </c>
      <c r="G273" s="305"/>
      <c r="H273" s="591"/>
    </row>
    <row r="274" ht="11.25">
      <c r="H274" s="151"/>
    </row>
  </sheetData>
  <sheetProtection/>
  <mergeCells count="8">
    <mergeCell ref="A2:F2"/>
    <mergeCell ref="A1:F1"/>
    <mergeCell ref="F5:F6"/>
    <mergeCell ref="B5:B6"/>
    <mergeCell ref="A5:A6"/>
    <mergeCell ref="C5:C6"/>
    <mergeCell ref="D5:D6"/>
    <mergeCell ref="E5:E6"/>
  </mergeCells>
  <printOptions horizontalCentered="1"/>
  <pageMargins left="0" right="0" top="0.1968503937007874" bottom="0.3937007874015748" header="0" footer="0"/>
  <pageSetup firstPageNumber="2" useFirstPageNumber="1" horizontalDpi="300" verticalDpi="300" orientation="landscape" paperSize="9" scale="90" r:id="rId1"/>
  <headerFooter alignWithMargins="0">
    <oddFooter>&amp;C&amp;P. oldal</oddFooter>
  </headerFooter>
  <rowBreaks count="1" manualBreakCount="1">
    <brk id="4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267"/>
  <sheetViews>
    <sheetView showZeros="0" view="pageBreakPreview" zoomScaleSheetLayoutView="100" zoomScalePageLayoutView="0" workbookViewId="0" topLeftCell="A1">
      <selection activeCell="B102" sqref="B102"/>
    </sheetView>
  </sheetViews>
  <sheetFormatPr defaultColWidth="9.125" defaultRowHeight="12.75"/>
  <cols>
    <col min="1" max="1" width="8.00390625" style="18" customWidth="1"/>
    <col min="2" max="2" width="71.50390625" style="18" customWidth="1"/>
    <col min="3" max="5" width="12.125" style="18" customWidth="1"/>
    <col min="6" max="6" width="9.00390625" style="18" customWidth="1"/>
    <col min="7" max="7" width="9.125" style="18" customWidth="1"/>
    <col min="8" max="16384" width="9.125" style="18" customWidth="1"/>
  </cols>
  <sheetData>
    <row r="1" spans="1:6" ht="12.75">
      <c r="A1" s="1036" t="s">
        <v>298</v>
      </c>
      <c r="B1" s="1036"/>
      <c r="C1" s="1026"/>
      <c r="D1" s="1026"/>
      <c r="E1" s="1026"/>
      <c r="F1" s="1026"/>
    </row>
    <row r="2" spans="1:6" ht="12.75">
      <c r="A2" s="1036" t="s">
        <v>474</v>
      </c>
      <c r="B2" s="1036"/>
      <c r="C2" s="1026"/>
      <c r="D2" s="1026"/>
      <c r="E2" s="1026"/>
      <c r="F2" s="1026"/>
    </row>
    <row r="3" spans="1:2" ht="9" customHeight="1">
      <c r="A3" s="93"/>
      <c r="B3" s="93"/>
    </row>
    <row r="4" spans="1:6" ht="12" customHeight="1">
      <c r="A4" s="83"/>
      <c r="B4" s="82"/>
      <c r="C4" s="78"/>
      <c r="D4" s="78"/>
      <c r="E4" s="78"/>
      <c r="F4" s="78" t="s">
        <v>204</v>
      </c>
    </row>
    <row r="5" spans="1:6" s="20" customFormat="1" ht="12" customHeight="1">
      <c r="A5" s="86"/>
      <c r="B5" s="19"/>
      <c r="C5" s="1019" t="s">
        <v>514</v>
      </c>
      <c r="D5" s="1019" t="s">
        <v>560</v>
      </c>
      <c r="E5" s="1019" t="s">
        <v>571</v>
      </c>
      <c r="F5" s="1033" t="s">
        <v>575</v>
      </c>
    </row>
    <row r="6" spans="1:6" s="20" customFormat="1" ht="12" customHeight="1">
      <c r="A6" s="1" t="s">
        <v>212</v>
      </c>
      <c r="B6" s="1" t="s">
        <v>184</v>
      </c>
      <c r="C6" s="1037"/>
      <c r="D6" s="1037"/>
      <c r="E6" s="1037"/>
      <c r="F6" s="1034"/>
    </row>
    <row r="7" spans="1:6" s="20" customFormat="1" ht="12.75" customHeight="1" thickBot="1">
      <c r="A7" s="21"/>
      <c r="B7" s="21"/>
      <c r="C7" s="1038"/>
      <c r="D7" s="1038"/>
      <c r="E7" s="1038"/>
      <c r="F7" s="1035"/>
    </row>
    <row r="8" spans="1:6" ht="12" customHeight="1">
      <c r="A8" s="2" t="s">
        <v>185</v>
      </c>
      <c r="B8" s="3" t="s">
        <v>186</v>
      </c>
      <c r="C8" s="14" t="s">
        <v>187</v>
      </c>
      <c r="D8" s="14" t="s">
        <v>188</v>
      </c>
      <c r="E8" s="14" t="s">
        <v>189</v>
      </c>
      <c r="F8" s="14" t="s">
        <v>58</v>
      </c>
    </row>
    <row r="9" spans="1:6" ht="15" customHeight="1">
      <c r="A9" s="2"/>
      <c r="B9" s="103" t="s">
        <v>299</v>
      </c>
      <c r="C9" s="7"/>
      <c r="D9" s="7"/>
      <c r="E9" s="7"/>
      <c r="F9" s="5"/>
    </row>
    <row r="10" spans="1:6" ht="11.25">
      <c r="A10" s="2"/>
      <c r="B10" s="91"/>
      <c r="C10" s="7"/>
      <c r="D10" s="7"/>
      <c r="E10" s="7"/>
      <c r="F10" s="5"/>
    </row>
    <row r="11" spans="1:6" ht="11.25">
      <c r="A11" s="4">
        <v>1710</v>
      </c>
      <c r="B11" s="4" t="s">
        <v>349</v>
      </c>
      <c r="C11" s="310">
        <f>SUM(C12:C19)</f>
        <v>1927231</v>
      </c>
      <c r="D11" s="897">
        <f>SUM(D12:D19)</f>
        <v>2062110</v>
      </c>
      <c r="E11" s="310">
        <f>SUM(E12:E19)</f>
        <v>1312976</v>
      </c>
      <c r="F11" s="195">
        <f>SUM(E11/D11)</f>
        <v>0.6367148212268017</v>
      </c>
    </row>
    <row r="12" spans="1:6" ht="11.25">
      <c r="A12" s="7">
        <v>1711</v>
      </c>
      <c r="B12" s="7" t="s">
        <v>300</v>
      </c>
      <c r="C12" s="724">
        <f>SUM('3a.m.'!C43)</f>
        <v>1198912</v>
      </c>
      <c r="D12" s="724">
        <f>SUM('3a.m.'!D43)</f>
        <v>1224012</v>
      </c>
      <c r="E12" s="307">
        <f>SUM('3a.m.'!E43)</f>
        <v>804408</v>
      </c>
      <c r="F12" s="809">
        <f aca="true" t="shared" si="0" ref="F12:F73">SUM(E12/D12)</f>
        <v>0.6571896353957314</v>
      </c>
    </row>
    <row r="13" spans="1:6" ht="11.25">
      <c r="A13" s="7">
        <v>1712</v>
      </c>
      <c r="B13" s="7" t="s">
        <v>125</v>
      </c>
      <c r="C13" s="724">
        <f>SUM('3a.m.'!C44)</f>
        <v>295963</v>
      </c>
      <c r="D13" s="724">
        <f>SUM('3a.m.'!D44)</f>
        <v>320616</v>
      </c>
      <c r="E13" s="307">
        <f>SUM('3a.m.'!E44)</f>
        <v>220422</v>
      </c>
      <c r="F13" s="809">
        <f t="shared" si="0"/>
        <v>0.6874953215061007</v>
      </c>
    </row>
    <row r="14" spans="1:6" ht="11.25">
      <c r="A14" s="7">
        <v>1713</v>
      </c>
      <c r="B14" s="7" t="s">
        <v>126</v>
      </c>
      <c r="C14" s="724">
        <f>SUM('3a.m.'!C45)</f>
        <v>309356</v>
      </c>
      <c r="D14" s="724">
        <f>SUM('3a.m.'!D45)</f>
        <v>342389</v>
      </c>
      <c r="E14" s="307">
        <f>SUM('3a.m.'!E45)</f>
        <v>218947</v>
      </c>
      <c r="F14" s="809">
        <f t="shared" si="0"/>
        <v>0.6394685576931501</v>
      </c>
    </row>
    <row r="15" spans="1:6" ht="11.25">
      <c r="A15" s="7">
        <v>1714</v>
      </c>
      <c r="B15" s="7" t="s">
        <v>137</v>
      </c>
      <c r="C15" s="724">
        <f>SUM('3a.m.'!C46)</f>
        <v>0</v>
      </c>
      <c r="D15" s="724">
        <f>SUM('3a.m.'!D46)</f>
        <v>0</v>
      </c>
      <c r="E15" s="307">
        <f>SUM('3a.m.'!E46)</f>
        <v>0</v>
      </c>
      <c r="F15" s="195"/>
    </row>
    <row r="16" spans="1:6" ht="11.25">
      <c r="A16" s="7">
        <v>1715</v>
      </c>
      <c r="B16" s="5" t="s">
        <v>318</v>
      </c>
      <c r="C16" s="724">
        <f>SUM('3a.m.'!C47)</f>
        <v>0</v>
      </c>
      <c r="D16" s="724">
        <f>SUM('3a.m.'!D47)</f>
        <v>0</v>
      </c>
      <c r="E16" s="307">
        <f>SUM('3a.m.'!E47)</f>
        <v>0</v>
      </c>
      <c r="F16" s="195"/>
    </row>
    <row r="17" spans="1:6" ht="11.25">
      <c r="A17" s="7">
        <v>1716</v>
      </c>
      <c r="B17" s="43" t="s">
        <v>269</v>
      </c>
      <c r="C17" s="724">
        <f>SUM('3a.m.'!C51)</f>
        <v>113000</v>
      </c>
      <c r="D17" s="724">
        <f>SUM('3a.m.'!D51)</f>
        <v>165093</v>
      </c>
      <c r="E17" s="307">
        <f>SUM('3a.m.'!E51)</f>
        <v>66199</v>
      </c>
      <c r="F17" s="809">
        <f t="shared" si="0"/>
        <v>0.4009800536667212</v>
      </c>
    </row>
    <row r="18" spans="1:6" ht="11.25">
      <c r="A18" s="7">
        <v>1717</v>
      </c>
      <c r="B18" s="44" t="s">
        <v>270</v>
      </c>
      <c r="C18" s="724">
        <f>SUM('3a.m.'!C50)</f>
        <v>0</v>
      </c>
      <c r="D18" s="724">
        <f>SUM('3a.m.'!D50)</f>
        <v>0</v>
      </c>
      <c r="E18" s="307">
        <f>SUM('3a.m.'!E50)</f>
        <v>0</v>
      </c>
      <c r="F18" s="195"/>
    </row>
    <row r="19" spans="1:6" ht="11.25">
      <c r="A19" s="7">
        <v>1718</v>
      </c>
      <c r="B19" s="44" t="s">
        <v>505</v>
      </c>
      <c r="C19" s="724">
        <f>SUM('3a.m.'!C52)</f>
        <v>10000</v>
      </c>
      <c r="D19" s="724">
        <f>SUM('3a.m.'!D52)</f>
        <v>10000</v>
      </c>
      <c r="E19" s="307">
        <f>SUM('3a.m.'!E52)</f>
        <v>3000</v>
      </c>
      <c r="F19" s="809">
        <f t="shared" si="0"/>
        <v>0.3</v>
      </c>
    </row>
    <row r="20" spans="1:6" ht="11.25">
      <c r="A20" s="7"/>
      <c r="B20" s="7"/>
      <c r="C20" s="724"/>
      <c r="D20" s="724"/>
      <c r="E20" s="307"/>
      <c r="F20" s="195"/>
    </row>
    <row r="21" spans="1:6" ht="12.75">
      <c r="A21" s="7"/>
      <c r="B21" s="104" t="s">
        <v>341</v>
      </c>
      <c r="C21" s="724"/>
      <c r="D21" s="724"/>
      <c r="E21" s="307"/>
      <c r="F21" s="195"/>
    </row>
    <row r="22" spans="1:6" ht="6.75" customHeight="1">
      <c r="A22" s="7"/>
      <c r="B22" s="7"/>
      <c r="C22" s="724"/>
      <c r="D22" s="724"/>
      <c r="E22" s="307"/>
      <c r="F22" s="195"/>
    </row>
    <row r="23" spans="1:6" ht="11.25">
      <c r="A23" s="73">
        <v>1740</v>
      </c>
      <c r="B23" s="73" t="s">
        <v>94</v>
      </c>
      <c r="C23" s="311">
        <f>SUM(C24:C31)</f>
        <v>641506</v>
      </c>
      <c r="D23" s="746">
        <f>SUM(D24:D31)</f>
        <v>685117</v>
      </c>
      <c r="E23" s="311">
        <f>SUM(E24:E31)</f>
        <v>452523</v>
      </c>
      <c r="F23" s="195">
        <f t="shared" si="0"/>
        <v>0.6605047021165728</v>
      </c>
    </row>
    <row r="24" spans="1:6" ht="11.25">
      <c r="A24" s="7">
        <v>1741</v>
      </c>
      <c r="B24" s="7" t="s">
        <v>300</v>
      </c>
      <c r="C24" s="724">
        <f>SUM('3b.m.'!C36)</f>
        <v>320113</v>
      </c>
      <c r="D24" s="724">
        <f>SUM('3b.m.'!D36)</f>
        <v>326448</v>
      </c>
      <c r="E24" s="307">
        <f>SUM('3b.m.'!E36)</f>
        <v>241310</v>
      </c>
      <c r="F24" s="809">
        <f t="shared" si="0"/>
        <v>0.7391988923197569</v>
      </c>
    </row>
    <row r="25" spans="1:6" ht="11.25">
      <c r="A25" s="7">
        <v>1742</v>
      </c>
      <c r="B25" s="7" t="s">
        <v>125</v>
      </c>
      <c r="C25" s="724">
        <f>SUM('3b.m.'!C37)</f>
        <v>76918</v>
      </c>
      <c r="D25" s="724">
        <f>SUM('3b.m.'!D37)</f>
        <v>81626</v>
      </c>
      <c r="E25" s="307">
        <f>SUM('3b.m.'!E37)</f>
        <v>60623</v>
      </c>
      <c r="F25" s="809">
        <f t="shared" si="0"/>
        <v>0.7426922794207728</v>
      </c>
    </row>
    <row r="26" spans="1:6" ht="11.25">
      <c r="A26" s="7">
        <v>1743</v>
      </c>
      <c r="B26" s="7" t="s">
        <v>126</v>
      </c>
      <c r="C26" s="307">
        <f>SUM('3b.m.'!C38)</f>
        <v>231475</v>
      </c>
      <c r="D26" s="724">
        <f>SUM('3b.m.'!D38)</f>
        <v>263152</v>
      </c>
      <c r="E26" s="307">
        <f>SUM('3b.m.'!E38)</f>
        <v>140070</v>
      </c>
      <c r="F26" s="809">
        <f t="shared" si="0"/>
        <v>0.5322779230254757</v>
      </c>
    </row>
    <row r="27" spans="1:6" ht="11.25">
      <c r="A27" s="7">
        <v>1744</v>
      </c>
      <c r="B27" s="7" t="s">
        <v>137</v>
      </c>
      <c r="C27" s="307">
        <f>SUM('3b.m.'!C39)</f>
        <v>0</v>
      </c>
      <c r="D27" s="724">
        <f>SUM('3b.m.'!D39)</f>
        <v>0</v>
      </c>
      <c r="E27" s="307">
        <f>SUM('3b.m.'!E39)</f>
        <v>0</v>
      </c>
      <c r="F27" s="809"/>
    </row>
    <row r="28" spans="1:6" ht="11.25">
      <c r="A28" s="7">
        <v>1745</v>
      </c>
      <c r="B28" s="7" t="s">
        <v>318</v>
      </c>
      <c r="C28" s="307">
        <f>SUM('3b.m.'!C40)</f>
        <v>0</v>
      </c>
      <c r="D28" s="724">
        <f>SUM('3b.m.'!D40)</f>
        <v>0</v>
      </c>
      <c r="E28" s="307">
        <f>SUM('3b.m.'!E40)</f>
        <v>0</v>
      </c>
      <c r="F28" s="809"/>
    </row>
    <row r="29" spans="1:6" ht="11.25">
      <c r="A29" s="7">
        <v>1746</v>
      </c>
      <c r="B29" s="7" t="s">
        <v>269</v>
      </c>
      <c r="C29" s="307">
        <f>SUM('3b.m.'!C44)</f>
        <v>13000</v>
      </c>
      <c r="D29" s="724">
        <f>SUM('3b.m.'!D44)</f>
        <v>13891</v>
      </c>
      <c r="E29" s="307">
        <f>SUM('3b.m.'!E44)</f>
        <v>10520</v>
      </c>
      <c r="F29" s="809">
        <f t="shared" si="0"/>
        <v>0.7573248866172342</v>
      </c>
    </row>
    <row r="30" spans="1:6" ht="11.25">
      <c r="A30" s="7">
        <v>1747</v>
      </c>
      <c r="B30" s="7" t="s">
        <v>270</v>
      </c>
      <c r="C30" s="307">
        <f>SUM('3b.m.'!C45)</f>
        <v>0</v>
      </c>
      <c r="D30" s="724">
        <f>SUM('3b.m.'!D45)</f>
        <v>0</v>
      </c>
      <c r="E30" s="307">
        <f>SUM('3b.m.'!E45)</f>
        <v>0</v>
      </c>
      <c r="F30" s="195"/>
    </row>
    <row r="31" spans="1:6" ht="11.25">
      <c r="A31" s="7">
        <v>1748</v>
      </c>
      <c r="B31" s="5" t="s">
        <v>354</v>
      </c>
      <c r="C31" s="307"/>
      <c r="D31" s="724"/>
      <c r="E31" s="307"/>
      <c r="F31" s="195"/>
    </row>
    <row r="32" spans="1:6" ht="7.5" customHeight="1">
      <c r="A32" s="7"/>
      <c r="B32" s="7"/>
      <c r="C32" s="307"/>
      <c r="D32" s="724"/>
      <c r="E32" s="307"/>
      <c r="F32" s="195"/>
    </row>
    <row r="33" spans="1:6" ht="12.75">
      <c r="A33" s="7"/>
      <c r="B33" s="104" t="s">
        <v>342</v>
      </c>
      <c r="C33" s="307"/>
      <c r="D33" s="724"/>
      <c r="E33" s="307"/>
      <c r="F33" s="195"/>
    </row>
    <row r="34" spans="1:6" ht="7.5" customHeight="1">
      <c r="A34" s="2"/>
      <c r="B34" s="91"/>
      <c r="C34" s="307"/>
      <c r="D34" s="724"/>
      <c r="E34" s="307"/>
      <c r="F34" s="195"/>
    </row>
    <row r="35" spans="1:6" ht="11.25">
      <c r="A35" s="8">
        <v>1750</v>
      </c>
      <c r="B35" s="8" t="s">
        <v>61</v>
      </c>
      <c r="C35" s="312">
        <f>SUM(C36:C44)</f>
        <v>4568745</v>
      </c>
      <c r="D35" s="751">
        <f>SUM(D36:D44)</f>
        <v>5260642</v>
      </c>
      <c r="E35" s="312">
        <f>SUM(E36:E44)</f>
        <v>3473799</v>
      </c>
      <c r="F35" s="195">
        <f t="shared" si="0"/>
        <v>0.6603374645147874</v>
      </c>
    </row>
    <row r="36" spans="1:6" ht="11.25">
      <c r="A36" s="7">
        <v>1751</v>
      </c>
      <c r="B36" s="7" t="s">
        <v>300</v>
      </c>
      <c r="C36" s="307">
        <f>SUM('3c.m.'!C800)</f>
        <v>189671</v>
      </c>
      <c r="D36" s="724">
        <f>SUM('3c.m.'!D800)</f>
        <v>204131</v>
      </c>
      <c r="E36" s="307">
        <f>SUM('3c.m.'!E800)</f>
        <v>125183</v>
      </c>
      <c r="F36" s="809">
        <f t="shared" si="0"/>
        <v>0.6132483552228716</v>
      </c>
    </row>
    <row r="37" spans="1:6" ht="11.25">
      <c r="A37" s="7">
        <v>1752</v>
      </c>
      <c r="B37" s="7" t="s">
        <v>125</v>
      </c>
      <c r="C37" s="307">
        <f>SUM('3c.m.'!C801)</f>
        <v>54313</v>
      </c>
      <c r="D37" s="724">
        <f>SUM('3c.m.'!D801)</f>
        <v>64598</v>
      </c>
      <c r="E37" s="307">
        <f>SUM('3c.m.'!E801)</f>
        <v>31248</v>
      </c>
      <c r="F37" s="809">
        <f t="shared" si="0"/>
        <v>0.48373014644416235</v>
      </c>
    </row>
    <row r="38" spans="1:6" ht="11.25">
      <c r="A38" s="7">
        <v>1753</v>
      </c>
      <c r="B38" s="7" t="s">
        <v>126</v>
      </c>
      <c r="C38" s="307">
        <f>SUM('3c.m.'!C802)</f>
        <v>3268711</v>
      </c>
      <c r="D38" s="724">
        <f>SUM('3c.m.'!D802)</f>
        <v>3533638</v>
      </c>
      <c r="E38" s="307">
        <f>SUM('3c.m.'!E802)</f>
        <v>2333908</v>
      </c>
      <c r="F38" s="809">
        <f t="shared" si="0"/>
        <v>0.6604830489144615</v>
      </c>
    </row>
    <row r="39" spans="1:6" ht="11.25">
      <c r="A39" s="7">
        <v>1754</v>
      </c>
      <c r="B39" s="7" t="s">
        <v>137</v>
      </c>
      <c r="C39" s="307">
        <f>SUM('3c.m.'!C803)</f>
        <v>298343</v>
      </c>
      <c r="D39" s="724">
        <f>SUM('3c.m.'!D803)</f>
        <v>300408</v>
      </c>
      <c r="E39" s="307">
        <f>SUM('3c.m.'!E803)</f>
        <v>153645</v>
      </c>
      <c r="F39" s="809">
        <f t="shared" si="0"/>
        <v>0.5114544219860989</v>
      </c>
    </row>
    <row r="40" spans="1:6" ht="11.25">
      <c r="A40" s="7">
        <v>1755</v>
      </c>
      <c r="B40" s="7" t="s">
        <v>318</v>
      </c>
      <c r="C40" s="307">
        <f>SUM('3c.m.'!C804)</f>
        <v>100850</v>
      </c>
      <c r="D40" s="724">
        <f>SUM('3c.m.'!D804)</f>
        <v>100031</v>
      </c>
      <c r="E40" s="307">
        <f>SUM('3c.m.'!E804)</f>
        <v>61086</v>
      </c>
      <c r="F40" s="809">
        <f t="shared" si="0"/>
        <v>0.6106706920854535</v>
      </c>
    </row>
    <row r="41" spans="1:6" ht="11.25">
      <c r="A41" s="7">
        <v>1756</v>
      </c>
      <c r="B41" s="7" t="s">
        <v>269</v>
      </c>
      <c r="C41" s="307">
        <f>SUM('3c.m.'!C807)</f>
        <v>36857</v>
      </c>
      <c r="D41" s="724">
        <f>SUM('3c.m.'!D807)</f>
        <v>65590</v>
      </c>
      <c r="E41" s="307">
        <f>SUM('3c.m.'!E807)</f>
        <v>9856</v>
      </c>
      <c r="F41" s="809">
        <f t="shared" si="0"/>
        <v>0.15026680896478123</v>
      </c>
    </row>
    <row r="42" spans="1:6" ht="11.25">
      <c r="A42" s="5">
        <v>1757</v>
      </c>
      <c r="B42" s="5" t="s">
        <v>270</v>
      </c>
      <c r="C42" s="724">
        <f>SUM('3c.m.'!C808)</f>
        <v>0</v>
      </c>
      <c r="D42" s="724">
        <f>SUM('3c.m.'!D808)</f>
        <v>0</v>
      </c>
      <c r="E42" s="307">
        <f>SUM('3c.m.'!E808)</f>
        <v>3510</v>
      </c>
      <c r="F42" s="809"/>
    </row>
    <row r="43" spans="1:6" ht="11.25">
      <c r="A43" s="7">
        <v>1758</v>
      </c>
      <c r="B43" s="7" t="s">
        <v>506</v>
      </c>
      <c r="C43" s="724">
        <f>SUM('3c.m.'!C809)</f>
        <v>620000</v>
      </c>
      <c r="D43" s="724">
        <f>SUM('3c.m.'!D809)</f>
        <v>992246</v>
      </c>
      <c r="E43" s="307">
        <f>SUM('3c.m.'!E809)</f>
        <v>755363</v>
      </c>
      <c r="F43" s="809">
        <f t="shared" si="0"/>
        <v>0.7612658554431059</v>
      </c>
    </row>
    <row r="44" spans="1:6" ht="11.25">
      <c r="A44" s="7"/>
      <c r="B44" s="7"/>
      <c r="C44" s="724"/>
      <c r="D44" s="724"/>
      <c r="E44" s="307"/>
      <c r="F44" s="195"/>
    </row>
    <row r="45" spans="1:6" ht="11.25">
      <c r="A45" s="7"/>
      <c r="B45" s="7"/>
      <c r="C45" s="724"/>
      <c r="D45" s="724"/>
      <c r="E45" s="307"/>
      <c r="F45" s="195"/>
    </row>
    <row r="46" spans="1:6" ht="11.25">
      <c r="A46" s="4">
        <v>1760</v>
      </c>
      <c r="B46" s="4" t="s">
        <v>352</v>
      </c>
      <c r="C46" s="310">
        <f>SUM(C47:C53)</f>
        <v>1176321</v>
      </c>
      <c r="D46" s="897">
        <f>SUM(D47:D53)</f>
        <v>1302721</v>
      </c>
      <c r="E46" s="310">
        <f>SUM(E47:E53)</f>
        <v>882291</v>
      </c>
      <c r="F46" s="195">
        <f t="shared" si="0"/>
        <v>0.6772678109894598</v>
      </c>
    </row>
    <row r="47" spans="1:6" ht="11.25">
      <c r="A47" s="7">
        <v>1761</v>
      </c>
      <c r="B47" s="7" t="s">
        <v>300</v>
      </c>
      <c r="C47" s="753">
        <f>SUM('3d.m.'!C55)</f>
        <v>787</v>
      </c>
      <c r="D47" s="753">
        <f>SUM('3d.m.'!D55)</f>
        <v>787</v>
      </c>
      <c r="E47" s="188">
        <f>SUM('3d.m.'!E55)</f>
        <v>999</v>
      </c>
      <c r="F47" s="809">
        <f t="shared" si="0"/>
        <v>1.2693773824650572</v>
      </c>
    </row>
    <row r="48" spans="1:6" ht="11.25">
      <c r="A48" s="5">
        <v>1762</v>
      </c>
      <c r="B48" s="5" t="s">
        <v>125</v>
      </c>
      <c r="C48" s="753">
        <f>SUM('3d.m.'!C56)</f>
        <v>213</v>
      </c>
      <c r="D48" s="753">
        <f>SUM('3d.m.'!D56)</f>
        <v>213</v>
      </c>
      <c r="E48" s="188">
        <f>SUM('3d.m.'!E56)</f>
        <v>220</v>
      </c>
      <c r="F48" s="809">
        <f t="shared" si="0"/>
        <v>1.0328638497652582</v>
      </c>
    </row>
    <row r="49" spans="1:6" ht="11.25">
      <c r="A49" s="7">
        <v>1763</v>
      </c>
      <c r="B49" s="7" t="s">
        <v>126</v>
      </c>
      <c r="C49" s="753">
        <f>SUM('3d.m.'!C57)</f>
        <v>0</v>
      </c>
      <c r="D49" s="753">
        <f>SUM('3d.m.'!D57)</f>
        <v>42</v>
      </c>
      <c r="E49" s="188">
        <f>SUM('3d.m.'!E57)</f>
        <v>450</v>
      </c>
      <c r="F49" s="809">
        <f t="shared" si="0"/>
        <v>10.714285714285714</v>
      </c>
    </row>
    <row r="50" spans="1:6" ht="11.25">
      <c r="A50" s="7">
        <v>1764</v>
      </c>
      <c r="B50" s="7" t="s">
        <v>318</v>
      </c>
      <c r="C50" s="753">
        <f>SUM('3d.m.'!C58)</f>
        <v>979321</v>
      </c>
      <c r="D50" s="753">
        <f>SUM('3d.m.'!D58)</f>
        <v>954246</v>
      </c>
      <c r="E50" s="188">
        <f>SUM('3d.m.'!E58)</f>
        <v>731733</v>
      </c>
      <c r="F50" s="809">
        <f t="shared" si="0"/>
        <v>0.7668179903295377</v>
      </c>
    </row>
    <row r="51" spans="1:6" ht="11.25">
      <c r="A51" s="7">
        <v>1765</v>
      </c>
      <c r="B51" s="7" t="s">
        <v>437</v>
      </c>
      <c r="C51" s="753">
        <f>SUM('3d.m.'!C59)</f>
        <v>0</v>
      </c>
      <c r="D51" s="753">
        <f>SUM('3d.m.'!D59)</f>
        <v>1651</v>
      </c>
      <c r="E51" s="188">
        <f>SUM('3d.m.'!E59)</f>
        <v>2477</v>
      </c>
      <c r="F51" s="809">
        <f t="shared" si="0"/>
        <v>1.5003028467595396</v>
      </c>
    </row>
    <row r="52" spans="1:6" ht="11.25">
      <c r="A52" s="7">
        <v>1766</v>
      </c>
      <c r="B52" s="7" t="s">
        <v>354</v>
      </c>
      <c r="C52" s="753">
        <f>SUM('3d.m.'!C60)</f>
        <v>196000</v>
      </c>
      <c r="D52" s="753">
        <f>SUM('3d.m.'!D60)</f>
        <v>345782</v>
      </c>
      <c r="E52" s="188">
        <f>SUM('3d.m.'!E60)</f>
        <v>146412</v>
      </c>
      <c r="F52" s="809">
        <f t="shared" si="0"/>
        <v>0.4234228502351192</v>
      </c>
    </row>
    <row r="53" spans="1:6" ht="11.25">
      <c r="A53" s="7"/>
      <c r="B53" s="7"/>
      <c r="C53" s="753"/>
      <c r="D53" s="753"/>
      <c r="E53" s="188"/>
      <c r="F53" s="195"/>
    </row>
    <row r="54" spans="1:6" ht="11.25">
      <c r="A54" s="2"/>
      <c r="B54" s="91"/>
      <c r="C54" s="724"/>
      <c r="D54" s="724"/>
      <c r="E54" s="307"/>
      <c r="F54" s="195"/>
    </row>
    <row r="55" spans="1:6" ht="11.25">
      <c r="A55" s="4">
        <v>1770</v>
      </c>
      <c r="B55" s="22" t="s">
        <v>343</v>
      </c>
      <c r="C55" s="310">
        <f>SUM(C56:C62)</f>
        <v>2989643</v>
      </c>
      <c r="D55" s="897">
        <f>SUM(D56:D62)</f>
        <v>3937716</v>
      </c>
      <c r="E55" s="310">
        <f>SUM(E56:E62)</f>
        <v>1056205</v>
      </c>
      <c r="F55" s="195">
        <f t="shared" si="0"/>
        <v>0.2682278254703996</v>
      </c>
    </row>
    <row r="56" spans="1:6" ht="11.25">
      <c r="A56" s="71">
        <v>1771</v>
      </c>
      <c r="B56" s="7" t="s">
        <v>300</v>
      </c>
      <c r="C56" s="753">
        <f>SUM('4.mell.'!C73)</f>
        <v>0</v>
      </c>
      <c r="D56" s="753">
        <f>SUM('4.mell.'!D73)</f>
        <v>1500</v>
      </c>
      <c r="E56" s="188">
        <f>SUM('4.mell.'!E73)</f>
        <v>3273</v>
      </c>
      <c r="F56" s="809">
        <f t="shared" si="0"/>
        <v>2.182</v>
      </c>
    </row>
    <row r="57" spans="1:6" ht="11.25">
      <c r="A57" s="71">
        <v>1772</v>
      </c>
      <c r="B57" s="7" t="s">
        <v>125</v>
      </c>
      <c r="C57" s="753">
        <f>SUM('4.mell.'!C74)</f>
        <v>0</v>
      </c>
      <c r="D57" s="753">
        <f>SUM('4.mell.'!D74)</f>
        <v>690</v>
      </c>
      <c r="E57" s="188">
        <f>SUM('4.mell.'!E74)</f>
        <v>482</v>
      </c>
      <c r="F57" s="809">
        <f t="shared" si="0"/>
        <v>0.6985507246376812</v>
      </c>
    </row>
    <row r="58" spans="1:6" ht="11.25">
      <c r="A58" s="7">
        <v>1773</v>
      </c>
      <c r="B58" s="7" t="s">
        <v>126</v>
      </c>
      <c r="C58" s="753">
        <f>SUM('4.mell.'!C75)</f>
        <v>0</v>
      </c>
      <c r="D58" s="753">
        <f>SUM('4.mell.'!D75)</f>
        <v>25426</v>
      </c>
      <c r="E58" s="188">
        <f>SUM('4.mell.'!E75)</f>
        <v>21263</v>
      </c>
      <c r="F58" s="809">
        <f t="shared" si="0"/>
        <v>0.8362699598835838</v>
      </c>
    </row>
    <row r="59" spans="1:6" ht="11.25">
      <c r="A59" s="7">
        <v>1774</v>
      </c>
      <c r="B59" s="7" t="s">
        <v>293</v>
      </c>
      <c r="C59" s="753">
        <f>SUM('4.mell.'!C76)</f>
        <v>0</v>
      </c>
      <c r="D59" s="753">
        <f>SUM('4.mell.'!D76)</f>
        <v>0</v>
      </c>
      <c r="E59" s="188">
        <f>SUM('4.mell.'!E76)</f>
        <v>0</v>
      </c>
      <c r="F59" s="809"/>
    </row>
    <row r="60" spans="1:6" ht="11.25">
      <c r="A60" s="7">
        <v>1775</v>
      </c>
      <c r="B60" s="7" t="s">
        <v>269</v>
      </c>
      <c r="C60" s="188">
        <f>SUM('4.mell.'!C79)</f>
        <v>0</v>
      </c>
      <c r="D60" s="753">
        <f>SUM('4.mell.'!D79)</f>
        <v>30000</v>
      </c>
      <c r="E60" s="188">
        <f>SUM('4.mell.'!E79)</f>
        <v>8634</v>
      </c>
      <c r="F60" s="809">
        <f t="shared" si="0"/>
        <v>0.2878</v>
      </c>
    </row>
    <row r="61" spans="1:6" ht="11.25">
      <c r="A61" s="7">
        <v>1776</v>
      </c>
      <c r="B61" s="7" t="s">
        <v>270</v>
      </c>
      <c r="C61" s="313">
        <f>SUM('4.mell.'!C80)</f>
        <v>2949643</v>
      </c>
      <c r="D61" s="748">
        <f>SUM('4.mell.'!D80)</f>
        <v>3833010</v>
      </c>
      <c r="E61" s="313">
        <f>SUM('4.mell.'!E80)</f>
        <v>1016341</v>
      </c>
      <c r="F61" s="809">
        <f t="shared" si="0"/>
        <v>0.26515480001356634</v>
      </c>
    </row>
    <row r="62" spans="1:6" ht="11.25">
      <c r="A62" s="7">
        <v>1777</v>
      </c>
      <c r="B62" s="7" t="s">
        <v>354</v>
      </c>
      <c r="C62" s="748">
        <f>SUM('4.mell.'!C81)</f>
        <v>40000</v>
      </c>
      <c r="D62" s="748">
        <f>SUM('4.mell.'!D81)</f>
        <v>47090</v>
      </c>
      <c r="E62" s="313">
        <f>SUM('4.mell.'!E81)</f>
        <v>6212</v>
      </c>
      <c r="F62" s="809">
        <f t="shared" si="0"/>
        <v>0.13191760458696114</v>
      </c>
    </row>
    <row r="63" spans="1:6" ht="11.25">
      <c r="A63" s="7"/>
      <c r="B63" s="7"/>
      <c r="C63" s="724"/>
      <c r="D63" s="724"/>
      <c r="E63" s="307"/>
      <c r="F63" s="195"/>
    </row>
    <row r="64" spans="1:6" ht="11.25">
      <c r="A64" s="4">
        <v>1780</v>
      </c>
      <c r="B64" s="4" t="s">
        <v>344</v>
      </c>
      <c r="C64" s="310">
        <f>SUM(C65:C71)</f>
        <v>468528</v>
      </c>
      <c r="D64" s="897">
        <f>SUM(D65:D71)</f>
        <v>516938</v>
      </c>
      <c r="E64" s="310">
        <f>SUM(E65:E71)</f>
        <v>76353</v>
      </c>
      <c r="F64" s="195">
        <f t="shared" si="0"/>
        <v>0.14770243240001701</v>
      </c>
    </row>
    <row r="65" spans="1:6" ht="11.25">
      <c r="A65" s="71">
        <v>1781</v>
      </c>
      <c r="B65" s="7" t="s">
        <v>300</v>
      </c>
      <c r="C65" s="748">
        <f>SUM('5.mell. '!C32)</f>
        <v>0</v>
      </c>
      <c r="D65" s="748">
        <f>SUM('5.mell. '!D32)</f>
        <v>0</v>
      </c>
      <c r="E65" s="313">
        <f>SUM('5.mell. '!E32)</f>
        <v>0</v>
      </c>
      <c r="F65" s="195"/>
    </row>
    <row r="66" spans="1:6" ht="11.25">
      <c r="A66" s="71">
        <v>1782</v>
      </c>
      <c r="B66" s="7" t="s">
        <v>125</v>
      </c>
      <c r="C66" s="748">
        <f>SUM('5.mell. '!C33)</f>
        <v>0</v>
      </c>
      <c r="D66" s="748">
        <f>SUM('5.mell. '!D33)</f>
        <v>0</v>
      </c>
      <c r="E66" s="313">
        <f>SUM('5.mell. '!E33)</f>
        <v>0</v>
      </c>
      <c r="F66" s="195"/>
    </row>
    <row r="67" spans="1:6" ht="11.25">
      <c r="A67" s="7">
        <v>1783</v>
      </c>
      <c r="B67" s="7" t="s">
        <v>126</v>
      </c>
      <c r="C67" s="753">
        <f>SUM('5.mell. '!C34)</f>
        <v>0</v>
      </c>
      <c r="D67" s="753">
        <f>SUM('5.mell. '!D34)</f>
        <v>0</v>
      </c>
      <c r="E67" s="188">
        <f>SUM('5.mell. '!E34)</f>
        <v>0</v>
      </c>
      <c r="F67" s="195"/>
    </row>
    <row r="68" spans="1:6" ht="11.25">
      <c r="A68" s="7">
        <v>1784</v>
      </c>
      <c r="B68" s="7" t="s">
        <v>293</v>
      </c>
      <c r="C68" s="753">
        <f>SUM('5.mell. '!C35)</f>
        <v>0</v>
      </c>
      <c r="D68" s="753">
        <f>SUM('5.mell. '!D35)</f>
        <v>0</v>
      </c>
      <c r="E68" s="188">
        <f>SUM('5.mell. '!E35)</f>
        <v>0</v>
      </c>
      <c r="F68" s="195"/>
    </row>
    <row r="69" spans="1:6" ht="11.25">
      <c r="A69" s="7">
        <v>1785</v>
      </c>
      <c r="B69" s="7" t="s">
        <v>269</v>
      </c>
      <c r="C69" s="753">
        <f>SUM('5.mell. '!C39)</f>
        <v>468528</v>
      </c>
      <c r="D69" s="753">
        <f>SUM('5.mell. '!D39)</f>
        <v>516938</v>
      </c>
      <c r="E69" s="188">
        <f>SUM('5.mell. '!E39)</f>
        <v>76353</v>
      </c>
      <c r="F69" s="809">
        <f t="shared" si="0"/>
        <v>0.14770243240001701</v>
      </c>
    </row>
    <row r="70" spans="1:6" ht="11.25">
      <c r="A70" s="7">
        <v>1786</v>
      </c>
      <c r="B70" s="7" t="s">
        <v>270</v>
      </c>
      <c r="C70" s="753">
        <f>SUM('5.mell. '!C38)</f>
        <v>0</v>
      </c>
      <c r="D70" s="753">
        <f>SUM('5.mell. '!D38)</f>
        <v>0</v>
      </c>
      <c r="E70" s="188">
        <f>SUM('5.mell. '!E38)</f>
        <v>0</v>
      </c>
      <c r="F70" s="195"/>
    </row>
    <row r="71" spans="1:6" ht="11.25">
      <c r="A71" s="5">
        <v>1787</v>
      </c>
      <c r="B71" s="7" t="s">
        <v>354</v>
      </c>
      <c r="C71" s="753">
        <f>SUM('5.mell. '!C40)</f>
        <v>0</v>
      </c>
      <c r="D71" s="753">
        <f>SUM('5.mell. '!D40)</f>
        <v>0</v>
      </c>
      <c r="E71" s="188">
        <f>SUM('5.mell. '!E40)</f>
        <v>0</v>
      </c>
      <c r="F71" s="195"/>
    </row>
    <row r="72" spans="1:6" ht="11.25">
      <c r="A72" s="5"/>
      <c r="B72" s="7"/>
      <c r="C72" s="724"/>
      <c r="D72" s="724"/>
      <c r="E72" s="307"/>
      <c r="F72" s="195"/>
    </row>
    <row r="73" spans="1:6" ht="11.25">
      <c r="A73" s="72">
        <v>1790</v>
      </c>
      <c r="B73" s="130" t="s">
        <v>535</v>
      </c>
      <c r="C73" s="311">
        <f>SUM(C74:C78)</f>
        <v>47437</v>
      </c>
      <c r="D73" s="746">
        <f>SUM(D74:D78)</f>
        <v>47437</v>
      </c>
      <c r="E73" s="311">
        <f>SUM(E74:E78)</f>
        <v>35578</v>
      </c>
      <c r="F73" s="195">
        <f t="shared" si="0"/>
        <v>0.750005270147775</v>
      </c>
    </row>
    <row r="74" spans="1:6" ht="11.25">
      <c r="A74" s="5">
        <v>1791</v>
      </c>
      <c r="B74" s="80" t="s">
        <v>340</v>
      </c>
      <c r="C74" s="747"/>
      <c r="D74" s="747"/>
      <c r="E74" s="896"/>
      <c r="F74" s="195"/>
    </row>
    <row r="75" spans="1:6" ht="11.25">
      <c r="A75" s="5">
        <v>1792</v>
      </c>
      <c r="B75" s="80" t="s">
        <v>387</v>
      </c>
      <c r="C75" s="747"/>
      <c r="D75" s="747"/>
      <c r="E75" s="896"/>
      <c r="F75" s="195"/>
    </row>
    <row r="76" spans="1:6" ht="11.25">
      <c r="A76" s="5">
        <v>1793</v>
      </c>
      <c r="B76" s="5" t="s">
        <v>127</v>
      </c>
      <c r="C76" s="748"/>
      <c r="D76" s="748"/>
      <c r="E76" s="313"/>
      <c r="F76" s="195"/>
    </row>
    <row r="77" spans="1:6" ht="11.25">
      <c r="A77" s="5">
        <v>1794</v>
      </c>
      <c r="B77" s="5" t="s">
        <v>392</v>
      </c>
      <c r="C77" s="748">
        <v>29315</v>
      </c>
      <c r="D77" s="748">
        <v>29315</v>
      </c>
      <c r="E77" s="313">
        <v>21986</v>
      </c>
      <c r="F77" s="195">
        <f aca="true" t="shared" si="1" ref="F77:F139">SUM(E77/D77)</f>
        <v>0.7499914719426914</v>
      </c>
    </row>
    <row r="78" spans="1:6" ht="11.25">
      <c r="A78" s="5">
        <v>1795</v>
      </c>
      <c r="B78" s="5" t="s">
        <v>418</v>
      </c>
      <c r="C78" s="313">
        <v>18122</v>
      </c>
      <c r="D78" s="748">
        <v>18122</v>
      </c>
      <c r="E78" s="313">
        <v>13592</v>
      </c>
      <c r="F78" s="809">
        <f t="shared" si="1"/>
        <v>0.7500275907736453</v>
      </c>
    </row>
    <row r="79" spans="1:6" s="20" customFormat="1" ht="12">
      <c r="A79" s="5"/>
      <c r="B79" s="68"/>
      <c r="C79" s="307"/>
      <c r="D79" s="724"/>
      <c r="E79" s="307"/>
      <c r="F79" s="809"/>
    </row>
    <row r="80" spans="1:6" s="23" customFormat="1" ht="13.5" customHeight="1">
      <c r="A80" s="4">
        <v>1801</v>
      </c>
      <c r="B80" s="8" t="s">
        <v>452</v>
      </c>
      <c r="C80" s="310">
        <v>30000</v>
      </c>
      <c r="D80" s="897">
        <v>30058</v>
      </c>
      <c r="E80" s="310">
        <v>16762</v>
      </c>
      <c r="F80" s="809">
        <f t="shared" si="1"/>
        <v>0.5576551999467696</v>
      </c>
    </row>
    <row r="81" spans="1:6" s="23" customFormat="1" ht="11.25" customHeight="1">
      <c r="A81" s="4"/>
      <c r="B81" s="8"/>
      <c r="C81" s="310"/>
      <c r="D81" s="897"/>
      <c r="E81" s="310"/>
      <c r="F81" s="195"/>
    </row>
    <row r="82" spans="1:6" s="23" customFormat="1" ht="13.5" customHeight="1">
      <c r="A82" s="4">
        <v>1802</v>
      </c>
      <c r="B82" s="8" t="s">
        <v>454</v>
      </c>
      <c r="C82" s="310"/>
      <c r="D82" s="897"/>
      <c r="E82" s="310"/>
      <c r="F82" s="195"/>
    </row>
    <row r="83" spans="1:6" s="23" customFormat="1" ht="13.5" customHeight="1">
      <c r="A83" s="4"/>
      <c r="B83" s="8"/>
      <c r="C83" s="310"/>
      <c r="D83" s="897"/>
      <c r="E83" s="310"/>
      <c r="F83" s="195"/>
    </row>
    <row r="84" spans="1:6" s="23" customFormat="1" ht="13.5" customHeight="1">
      <c r="A84" s="4">
        <v>1803</v>
      </c>
      <c r="B84" s="8" t="s">
        <v>504</v>
      </c>
      <c r="C84" s="310">
        <v>114787</v>
      </c>
      <c r="D84" s="897">
        <v>114787</v>
      </c>
      <c r="E84" s="310">
        <v>87238</v>
      </c>
      <c r="F84" s="195">
        <f t="shared" si="1"/>
        <v>0.7599989545854495</v>
      </c>
    </row>
    <row r="85" spans="1:6" s="23" customFormat="1" ht="10.5" customHeight="1">
      <c r="A85" s="4"/>
      <c r="B85" s="8"/>
      <c r="C85" s="310"/>
      <c r="D85" s="897"/>
      <c r="E85" s="310"/>
      <c r="F85" s="195"/>
    </row>
    <row r="86" spans="1:6" s="23" customFormat="1" ht="11.25">
      <c r="A86" s="4">
        <v>1804</v>
      </c>
      <c r="B86" s="8" t="s">
        <v>62</v>
      </c>
      <c r="C86" s="310">
        <v>197000</v>
      </c>
      <c r="D86" s="897">
        <v>197000</v>
      </c>
      <c r="E86" s="310">
        <v>159545</v>
      </c>
      <c r="F86" s="195">
        <f t="shared" si="1"/>
        <v>0.8098730964467005</v>
      </c>
    </row>
    <row r="87" spans="1:6" s="23" customFormat="1" ht="11.25">
      <c r="A87" s="4"/>
      <c r="B87" s="8"/>
      <c r="C87" s="314"/>
      <c r="D87" s="898"/>
      <c r="E87" s="314"/>
      <c r="F87" s="195"/>
    </row>
    <row r="88" spans="1:6" s="23" customFormat="1" ht="11.25">
      <c r="A88" s="4">
        <v>1806</v>
      </c>
      <c r="B88" s="4" t="s">
        <v>411</v>
      </c>
      <c r="C88" s="315">
        <f>SUM(C89:C89)</f>
        <v>6837</v>
      </c>
      <c r="D88" s="754">
        <f>SUM(D89:D89)</f>
        <v>7439</v>
      </c>
      <c r="E88" s="315">
        <f>SUM(E89:E89)</f>
        <v>7439</v>
      </c>
      <c r="F88" s="195">
        <f t="shared" si="1"/>
        <v>1</v>
      </c>
    </row>
    <row r="89" spans="1:6" s="23" customFormat="1" ht="12">
      <c r="A89" s="19"/>
      <c r="B89" s="77" t="s">
        <v>412</v>
      </c>
      <c r="C89" s="826">
        <v>6837</v>
      </c>
      <c r="D89" s="899">
        <v>7439</v>
      </c>
      <c r="E89" s="826">
        <v>7439</v>
      </c>
      <c r="F89" s="813">
        <f t="shared" si="1"/>
        <v>1</v>
      </c>
    </row>
    <row r="90" spans="1:6" s="23" customFormat="1" ht="11.25">
      <c r="A90" s="4"/>
      <c r="B90" s="4"/>
      <c r="C90" s="310"/>
      <c r="D90" s="897"/>
      <c r="E90" s="310"/>
      <c r="F90" s="195"/>
    </row>
    <row r="91" spans="1:6" s="23" customFormat="1" ht="12">
      <c r="A91" s="72">
        <v>1812</v>
      </c>
      <c r="B91" s="100" t="s">
        <v>63</v>
      </c>
      <c r="C91" s="310">
        <f>SUM('6.mell. '!C12)</f>
        <v>77653</v>
      </c>
      <c r="D91" s="897">
        <f>SUM('6.mell. '!D12)</f>
        <v>79765</v>
      </c>
      <c r="E91" s="310"/>
      <c r="F91" s="195">
        <f t="shared" si="1"/>
        <v>0</v>
      </c>
    </row>
    <row r="92" spans="1:6" s="23" customFormat="1" ht="12">
      <c r="A92" s="72">
        <v>1813</v>
      </c>
      <c r="B92" s="95" t="s">
        <v>64</v>
      </c>
      <c r="C92" s="310">
        <f>SUM('6.mell. '!C14)</f>
        <v>219597</v>
      </c>
      <c r="D92" s="897">
        <f>SUM('6.mell. '!D14)</f>
        <v>1632636</v>
      </c>
      <c r="E92" s="310"/>
      <c r="F92" s="195">
        <f t="shared" si="1"/>
        <v>0</v>
      </c>
    </row>
    <row r="93" spans="1:6" s="23" customFormat="1" ht="11.25">
      <c r="A93" s="19">
        <v>1816</v>
      </c>
      <c r="B93" s="72" t="s">
        <v>96</v>
      </c>
      <c r="C93" s="315">
        <f>SUM(C91+C92)</f>
        <v>297250</v>
      </c>
      <c r="D93" s="754">
        <f>SUM(D91+D92)</f>
        <v>1712401</v>
      </c>
      <c r="E93" s="315"/>
      <c r="F93" s="195">
        <f t="shared" si="1"/>
        <v>0</v>
      </c>
    </row>
    <row r="94" spans="1:8" ht="11.25">
      <c r="A94" s="5"/>
      <c r="B94" s="5"/>
      <c r="C94" s="315"/>
      <c r="D94" s="754"/>
      <c r="E94" s="315"/>
      <c r="F94" s="195"/>
      <c r="G94" s="413"/>
      <c r="H94" s="413"/>
    </row>
    <row r="95" spans="1:8" s="25" customFormat="1" ht="13.5" customHeight="1">
      <c r="A95" s="84"/>
      <c r="B95" s="84" t="s">
        <v>87</v>
      </c>
      <c r="C95" s="827"/>
      <c r="D95" s="961"/>
      <c r="E95" s="827"/>
      <c r="F95" s="195"/>
      <c r="G95" s="1007"/>
      <c r="H95" s="1007"/>
    </row>
    <row r="96" spans="1:8" s="20" customFormat="1" ht="12" customHeight="1">
      <c r="A96" s="5">
        <v>1821</v>
      </c>
      <c r="B96" s="7" t="s">
        <v>300</v>
      </c>
      <c r="C96" s="828">
        <f aca="true" t="shared" si="2" ref="C96:E97">SUM(C12+C24+C36+C47+C56+C65)</f>
        <v>1709483</v>
      </c>
      <c r="D96" s="759">
        <f t="shared" si="2"/>
        <v>1756878</v>
      </c>
      <c r="E96" s="828">
        <f t="shared" si="2"/>
        <v>1175173</v>
      </c>
      <c r="F96" s="809">
        <f t="shared" si="1"/>
        <v>0.6688984664842977</v>
      </c>
      <c r="G96" s="1008"/>
      <c r="H96" s="1008"/>
    </row>
    <row r="97" spans="1:8" s="20" customFormat="1" ht="12" customHeight="1">
      <c r="A97" s="5">
        <v>1822</v>
      </c>
      <c r="B97" s="7" t="s">
        <v>125</v>
      </c>
      <c r="C97" s="188">
        <f t="shared" si="2"/>
        <v>427407</v>
      </c>
      <c r="D97" s="753">
        <f t="shared" si="2"/>
        <v>467743</v>
      </c>
      <c r="E97" s="188">
        <f t="shared" si="2"/>
        <v>312995</v>
      </c>
      <c r="F97" s="809">
        <f t="shared" si="1"/>
        <v>0.669160201221611</v>
      </c>
      <c r="G97" s="1008"/>
      <c r="H97" s="1008"/>
    </row>
    <row r="98" spans="1:8" s="20" customFormat="1" ht="11.25">
      <c r="A98" s="176">
        <v>1823</v>
      </c>
      <c r="B98" s="7" t="s">
        <v>126</v>
      </c>
      <c r="C98" s="188">
        <f>SUM(C14+C26+C38+C49+C58+C67+C80+C86+C82)</f>
        <v>4036542</v>
      </c>
      <c r="D98" s="753">
        <f>SUM(D14+D26+D38+D49+D58+D67+D80+D86+D82)</f>
        <v>4391705</v>
      </c>
      <c r="E98" s="188">
        <f>SUM(E14+E26+E38+E49+E58+E67+E80+E86+E82)</f>
        <v>2890945</v>
      </c>
      <c r="F98" s="809">
        <f t="shared" si="1"/>
        <v>0.6582739505499573</v>
      </c>
      <c r="G98" s="1008"/>
      <c r="H98" s="1008"/>
    </row>
    <row r="99" spans="1:8" s="20" customFormat="1" ht="11.25">
      <c r="A99" s="176">
        <v>1824</v>
      </c>
      <c r="B99" s="7" t="s">
        <v>137</v>
      </c>
      <c r="C99" s="759">
        <f>SUM(C15+C27+C39)</f>
        <v>298343</v>
      </c>
      <c r="D99" s="759">
        <f>SUM(D15+D27+D39)</f>
        <v>300408</v>
      </c>
      <c r="E99" s="828">
        <f>SUM(E15+E27+E39)</f>
        <v>153645</v>
      </c>
      <c r="F99" s="809">
        <f t="shared" si="1"/>
        <v>0.5114544219860989</v>
      </c>
      <c r="G99" s="1008"/>
      <c r="H99" s="1008"/>
    </row>
    <row r="100" spans="1:8" s="20" customFormat="1" ht="11.25">
      <c r="A100" s="5">
        <v>1825</v>
      </c>
      <c r="B100" s="7" t="s">
        <v>318</v>
      </c>
      <c r="C100" s="753">
        <f>SUM(C16+C28+C40+C50+C59+C68+C91+C92+C89+C84)</f>
        <v>1499045</v>
      </c>
      <c r="D100" s="753">
        <f>SUM(D16+D28+D40+D50+D59+D68+D91+D92+D89+D84)</f>
        <v>2888904</v>
      </c>
      <c r="E100" s="188">
        <f>SUM(E16+E28+E40+E50+E59+E68+E91+E92+E89+E84)</f>
        <v>887496</v>
      </c>
      <c r="F100" s="809">
        <f t="shared" si="1"/>
        <v>0.30720854690913924</v>
      </c>
      <c r="G100" s="1008"/>
      <c r="H100" s="1008"/>
    </row>
    <row r="101" spans="1:8" s="20" customFormat="1" ht="12" thickBot="1">
      <c r="A101" s="99"/>
      <c r="B101" s="198" t="s">
        <v>102</v>
      </c>
      <c r="C101" s="283">
        <f>SUM(C93)</f>
        <v>297250</v>
      </c>
      <c r="D101" s="962">
        <f>SUM(D93)</f>
        <v>1712401</v>
      </c>
      <c r="E101" s="283">
        <f>SUM(E93)</f>
        <v>0</v>
      </c>
      <c r="F101" s="812">
        <f t="shared" si="1"/>
        <v>0</v>
      </c>
      <c r="G101" s="1008"/>
      <c r="H101" s="1008"/>
    </row>
    <row r="102" spans="1:8" s="20" customFormat="1" ht="17.25" customHeight="1" thickBot="1">
      <c r="A102" s="186">
        <v>1820</v>
      </c>
      <c r="B102" s="186" t="s">
        <v>77</v>
      </c>
      <c r="C102" s="186">
        <f>SUM(C96:C101)-C101</f>
        <v>7970820</v>
      </c>
      <c r="D102" s="745">
        <f>SUM(D96:D101)-D101</f>
        <v>9805638</v>
      </c>
      <c r="E102" s="998">
        <f>SUM(E96:E101)-E101</f>
        <v>5420254</v>
      </c>
      <c r="F102" s="948">
        <f t="shared" si="1"/>
        <v>0.5527691313915525</v>
      </c>
      <c r="G102" s="1008"/>
      <c r="H102" s="1008"/>
    </row>
    <row r="103" spans="1:8" s="20" customFormat="1" ht="11.25">
      <c r="A103" s="73"/>
      <c r="B103" s="73"/>
      <c r="C103" s="73"/>
      <c r="D103" s="746"/>
      <c r="E103" s="311"/>
      <c r="F103" s="805"/>
      <c r="G103" s="1008"/>
      <c r="H103" s="1008"/>
    </row>
    <row r="104" spans="1:8" s="20" customFormat="1" ht="11.25">
      <c r="A104" s="5"/>
      <c r="B104" s="100" t="s">
        <v>88</v>
      </c>
      <c r="C104" s="72"/>
      <c r="D104" s="754"/>
      <c r="E104" s="315"/>
      <c r="F104" s="195"/>
      <c r="G104" s="1008"/>
      <c r="H104" s="1008"/>
    </row>
    <row r="105" spans="1:8" s="20" customFormat="1" ht="11.25">
      <c r="A105" s="5">
        <v>1831</v>
      </c>
      <c r="B105" s="7" t="s">
        <v>269</v>
      </c>
      <c r="C105" s="6">
        <f>SUM(C17+C29+C41+C60+C69+C51)</f>
        <v>631385</v>
      </c>
      <c r="D105" s="759">
        <f>SUM(D17+D29+D41+D60+D69+D51)</f>
        <v>793163</v>
      </c>
      <c r="E105" s="828">
        <f>SUM(E17+E29+E41+E60+E69+E51)</f>
        <v>174039</v>
      </c>
      <c r="F105" s="809">
        <f t="shared" si="1"/>
        <v>0.21942400238034301</v>
      </c>
      <c r="G105" s="1008"/>
      <c r="H105" s="1008"/>
    </row>
    <row r="106" spans="1:8" s="20" customFormat="1" ht="11.25">
      <c r="A106" s="5">
        <v>1832</v>
      </c>
      <c r="B106" s="7" t="s">
        <v>270</v>
      </c>
      <c r="C106" s="6">
        <f>SUM(C18+C42+C30+C61+C70)</f>
        <v>2949643</v>
      </c>
      <c r="D106" s="759">
        <f>SUM(D18+D42+D30+D61+D70)</f>
        <v>3833010</v>
      </c>
      <c r="E106" s="828">
        <f>SUM(E18+E42+E30+E61+E70)</f>
        <v>1019851</v>
      </c>
      <c r="F106" s="809">
        <f t="shared" si="1"/>
        <v>0.2660705294272647</v>
      </c>
      <c r="G106" s="1008"/>
      <c r="H106" s="1008"/>
    </row>
    <row r="107" spans="1:8" s="20" customFormat="1" ht="12" thickBot="1">
      <c r="A107" s="5">
        <v>1833</v>
      </c>
      <c r="B107" s="7" t="s">
        <v>354</v>
      </c>
      <c r="C107" s="5">
        <f>SUM(C43+C62+C52+C71+C73+C19)</f>
        <v>913437</v>
      </c>
      <c r="D107" s="753">
        <f>SUM(D43+D62+D52+D71+D73+D19)</f>
        <v>1442555</v>
      </c>
      <c r="E107" s="188">
        <f>SUM(E43+E62+E52+E71+E73+E19)</f>
        <v>946565</v>
      </c>
      <c r="F107" s="810">
        <f t="shared" si="1"/>
        <v>0.656172554945912</v>
      </c>
      <c r="G107" s="1008"/>
      <c r="H107" s="1008"/>
    </row>
    <row r="108" spans="1:8" s="20" customFormat="1" ht="18.75" customHeight="1" thickBot="1">
      <c r="A108" s="170">
        <v>1830</v>
      </c>
      <c r="B108" s="170" t="s">
        <v>89</v>
      </c>
      <c r="C108" s="185">
        <f>SUM(C105:C107)</f>
        <v>4494465</v>
      </c>
      <c r="D108" s="963">
        <f>SUM(D105:D107)</f>
        <v>6068728</v>
      </c>
      <c r="E108" s="999">
        <f>SUM(E105:E107)</f>
        <v>2140455</v>
      </c>
      <c r="F108" s="811">
        <f t="shared" si="1"/>
        <v>0.35270241144437514</v>
      </c>
      <c r="G108" s="1008"/>
      <c r="H108" s="1008"/>
    </row>
    <row r="109" spans="1:8" s="20" customFormat="1" ht="11.25">
      <c r="A109" s="73"/>
      <c r="B109" s="71"/>
      <c r="C109" s="71"/>
      <c r="D109" s="747"/>
      <c r="E109" s="896"/>
      <c r="F109" s="805"/>
      <c r="G109" s="1008"/>
      <c r="H109" s="1008"/>
    </row>
    <row r="110" spans="1:8" s="20" customFormat="1" ht="11.25">
      <c r="A110" s="77">
        <v>1843</v>
      </c>
      <c r="B110" s="125" t="s">
        <v>536</v>
      </c>
      <c r="C110" s="746">
        <v>45604</v>
      </c>
      <c r="D110" s="746">
        <v>45605</v>
      </c>
      <c r="E110" s="311">
        <v>45604</v>
      </c>
      <c r="F110" s="195">
        <f t="shared" si="1"/>
        <v>0.999978072579761</v>
      </c>
      <c r="G110" s="1008"/>
      <c r="H110" s="1008"/>
    </row>
    <row r="111" spans="1:8" s="20" customFormat="1" ht="11.25">
      <c r="A111" s="77">
        <v>1844</v>
      </c>
      <c r="B111" s="125" t="s">
        <v>548</v>
      </c>
      <c r="C111" s="746">
        <v>2000000</v>
      </c>
      <c r="D111" s="746">
        <v>2000000</v>
      </c>
      <c r="E111" s="311">
        <v>2000000</v>
      </c>
      <c r="F111" s="195">
        <f t="shared" si="1"/>
        <v>1</v>
      </c>
      <c r="G111" s="1008"/>
      <c r="H111" s="1008"/>
    </row>
    <row r="112" spans="1:8" s="20" customFormat="1" ht="11.25">
      <c r="A112" s="72">
        <v>1845</v>
      </c>
      <c r="B112" s="130" t="s">
        <v>551</v>
      </c>
      <c r="C112" s="73">
        <f>SUM(C113:C116)</f>
        <v>6202918</v>
      </c>
      <c r="D112" s="746">
        <f>SUM(D113:D116)</f>
        <v>6216040</v>
      </c>
      <c r="E112" s="311">
        <f>SUM(E113:E116)</f>
        <v>4097129</v>
      </c>
      <c r="F112" s="195">
        <f t="shared" si="1"/>
        <v>0.6591220455466824</v>
      </c>
      <c r="G112" s="1008"/>
      <c r="H112" s="1008"/>
    </row>
    <row r="113" spans="1:8" s="20" customFormat="1" ht="11.25">
      <c r="A113" s="77">
        <v>1846</v>
      </c>
      <c r="B113" s="71" t="s">
        <v>406</v>
      </c>
      <c r="C113" s="71">
        <f>SUM('2.mell'!C559)</f>
        <v>3321937</v>
      </c>
      <c r="D113" s="747">
        <f>SUM('2.mell'!D559)</f>
        <v>3386804</v>
      </c>
      <c r="E113" s="896">
        <f>SUM('2.mell'!E559)</f>
        <v>2277612</v>
      </c>
      <c r="F113" s="809">
        <f t="shared" si="1"/>
        <v>0.6724959578410796</v>
      </c>
      <c r="G113" s="1008"/>
      <c r="H113" s="1008"/>
    </row>
    <row r="114" spans="1:8" s="20" customFormat="1" ht="11.25">
      <c r="A114" s="77">
        <v>1847</v>
      </c>
      <c r="B114" s="77" t="s">
        <v>407</v>
      </c>
      <c r="C114" s="71">
        <f>SUM('2.mell'!C560)</f>
        <v>379494</v>
      </c>
      <c r="D114" s="747">
        <f>SUM('2.mell'!D560)</f>
        <v>401045</v>
      </c>
      <c r="E114" s="896">
        <f>SUM('2.mell'!E560)</f>
        <v>294880</v>
      </c>
      <c r="F114" s="809">
        <f t="shared" si="1"/>
        <v>0.7352790833946315</v>
      </c>
      <c r="G114" s="1008"/>
      <c r="H114" s="1008"/>
    </row>
    <row r="115" spans="1:8" s="20" customFormat="1" ht="11.25">
      <c r="A115" s="77">
        <v>1848</v>
      </c>
      <c r="B115" s="71" t="s">
        <v>90</v>
      </c>
      <c r="C115" s="71">
        <f>SUM('3b.m.'!C31)</f>
        <v>616506</v>
      </c>
      <c r="D115" s="747">
        <f>SUM('3b.m.'!D31)</f>
        <v>629503</v>
      </c>
      <c r="E115" s="896">
        <f>SUM('3b.m.'!E31)</f>
        <v>421508</v>
      </c>
      <c r="F115" s="809">
        <f t="shared" si="1"/>
        <v>0.6695885484262982</v>
      </c>
      <c r="G115" s="1008"/>
      <c r="H115" s="1008"/>
    </row>
    <row r="116" spans="1:8" s="20" customFormat="1" ht="12" thickBot="1">
      <c r="A116" s="169">
        <v>1849</v>
      </c>
      <c r="B116" s="71" t="s">
        <v>382</v>
      </c>
      <c r="C116" s="744">
        <v>1884981</v>
      </c>
      <c r="D116" s="744">
        <v>1798688</v>
      </c>
      <c r="E116" s="1000">
        <f>SUM('1b.mell '!E138)</f>
        <v>1103129</v>
      </c>
      <c r="F116" s="810">
        <f t="shared" si="1"/>
        <v>0.6132964694266043</v>
      </c>
      <c r="G116" s="1008"/>
      <c r="H116" s="1008"/>
    </row>
    <row r="117" spans="1:8" s="20" customFormat="1" ht="18.75" customHeight="1" thickBot="1">
      <c r="A117" s="185">
        <v>1840</v>
      </c>
      <c r="B117" s="170" t="s">
        <v>79</v>
      </c>
      <c r="C117" s="745">
        <f>SUM(C112+C110+C111)</f>
        <v>8248522</v>
      </c>
      <c r="D117" s="745">
        <f>SUM(D112+D110+D111)</f>
        <v>8261645</v>
      </c>
      <c r="E117" s="998">
        <f>SUM(E112+E110+E111)</f>
        <v>6142733</v>
      </c>
      <c r="F117" s="948">
        <f t="shared" si="1"/>
        <v>0.7435242012940522</v>
      </c>
      <c r="G117" s="1008"/>
      <c r="H117" s="1008"/>
    </row>
    <row r="118" spans="1:8" s="20" customFormat="1" ht="11.25">
      <c r="A118" s="189"/>
      <c r="B118" s="189"/>
      <c r="C118" s="746"/>
      <c r="D118" s="746"/>
      <c r="E118" s="311"/>
      <c r="F118" s="805"/>
      <c r="G118" s="1008"/>
      <c r="H118" s="1008"/>
    </row>
    <row r="119" spans="1:8" s="20" customFormat="1" ht="12" thickBot="1">
      <c r="A119" s="71">
        <v>1851</v>
      </c>
      <c r="B119" s="129" t="s">
        <v>537</v>
      </c>
      <c r="C119" s="896">
        <v>48000</v>
      </c>
      <c r="D119" s="744">
        <v>48000</v>
      </c>
      <c r="E119" s="1001">
        <v>36000</v>
      </c>
      <c r="F119" s="809">
        <f t="shared" si="1"/>
        <v>0.75</v>
      </c>
      <c r="G119" s="1008"/>
      <c r="H119" s="1008"/>
    </row>
    <row r="120" spans="1:8" s="20" customFormat="1" ht="18.75" customHeight="1" thickBot="1">
      <c r="A120" s="185">
        <v>1865</v>
      </c>
      <c r="B120" s="170" t="s">
        <v>81</v>
      </c>
      <c r="C120" s="749">
        <f>SUM(C119)</f>
        <v>48000</v>
      </c>
      <c r="D120" s="749">
        <f>SUM(D119)</f>
        <v>48000</v>
      </c>
      <c r="E120" s="1002">
        <f>SUM(E119)</f>
        <v>36000</v>
      </c>
      <c r="F120" s="949">
        <f t="shared" si="1"/>
        <v>0.75</v>
      </c>
      <c r="G120" s="1008"/>
      <c r="H120" s="1008"/>
    </row>
    <row r="121" spans="1:8" s="20" customFormat="1" ht="18.75" customHeight="1" thickBot="1">
      <c r="A121" s="185"/>
      <c r="B121" s="229"/>
      <c r="C121" s="749"/>
      <c r="D121" s="749"/>
      <c r="E121" s="1002"/>
      <c r="F121" s="812"/>
      <c r="G121" s="1008"/>
      <c r="H121" s="1008"/>
    </row>
    <row r="122" spans="1:8" s="20" customFormat="1" ht="18" customHeight="1" thickBot="1">
      <c r="A122" s="97">
        <v>1870</v>
      </c>
      <c r="B122" s="168" t="s">
        <v>91</v>
      </c>
      <c r="C122" s="750">
        <f>SUM(C120+C117+C108+C102)</f>
        <v>20761807</v>
      </c>
      <c r="D122" s="750">
        <f>SUM(D120+D117+D108+D102)</f>
        <v>24184011</v>
      </c>
      <c r="E122" s="830">
        <f>SUM(E120+E117+E108+E102)</f>
        <v>13739442</v>
      </c>
      <c r="F122" s="804">
        <f t="shared" si="1"/>
        <v>0.5681208960746834</v>
      </c>
      <c r="G122" s="1008"/>
      <c r="H122" s="1008"/>
    </row>
    <row r="123" spans="1:8" ht="7.5" customHeight="1">
      <c r="A123" s="8"/>
      <c r="B123" s="62"/>
      <c r="C123" s="751"/>
      <c r="D123" s="751"/>
      <c r="E123" s="312"/>
      <c r="F123" s="805"/>
      <c r="G123" s="413"/>
      <c r="H123" s="413"/>
    </row>
    <row r="124" spans="1:8" s="28" customFormat="1" ht="12" customHeight="1">
      <c r="A124" s="15"/>
      <c r="B124" s="27" t="s">
        <v>404</v>
      </c>
      <c r="C124" s="752"/>
      <c r="D124" s="752"/>
      <c r="E124" s="1003"/>
      <c r="F124" s="195"/>
      <c r="G124" s="1009"/>
      <c r="H124" s="1009"/>
    </row>
    <row r="125" spans="1:8" s="28" customFormat="1" ht="9" customHeight="1">
      <c r="A125" s="15"/>
      <c r="B125" s="27"/>
      <c r="C125" s="752"/>
      <c r="D125" s="752"/>
      <c r="E125" s="1003"/>
      <c r="F125" s="195"/>
      <c r="G125" s="1009"/>
      <c r="H125" s="1009"/>
    </row>
    <row r="126" spans="1:8" s="28" customFormat="1" ht="12" customHeight="1">
      <c r="A126" s="15"/>
      <c r="B126" s="84" t="s">
        <v>87</v>
      </c>
      <c r="C126" s="752"/>
      <c r="D126" s="752"/>
      <c r="E126" s="1003"/>
      <c r="F126" s="195"/>
      <c r="G126" s="1009"/>
      <c r="H126" s="1009"/>
    </row>
    <row r="127" spans="1:8" s="20" customFormat="1" ht="11.25">
      <c r="A127" s="5">
        <v>1911</v>
      </c>
      <c r="B127" s="7" t="s">
        <v>300</v>
      </c>
      <c r="C127" s="753">
        <f>SUM('2.mell'!C565)</f>
        <v>2025885</v>
      </c>
      <c r="D127" s="753">
        <f>SUM('2.mell'!D565)</f>
        <v>2086148</v>
      </c>
      <c r="E127" s="188">
        <f>SUM('2.mell'!E565)</f>
        <v>1441249</v>
      </c>
      <c r="F127" s="809">
        <f t="shared" si="1"/>
        <v>0.6908661322207245</v>
      </c>
      <c r="G127" s="1008"/>
      <c r="H127" s="1008"/>
    </row>
    <row r="128" spans="1:8" s="20" customFormat="1" ht="11.25">
      <c r="A128" s="5">
        <v>1912</v>
      </c>
      <c r="B128" s="7" t="s">
        <v>125</v>
      </c>
      <c r="C128" s="753">
        <f>SUM('2.mell'!C566)</f>
        <v>497011</v>
      </c>
      <c r="D128" s="753">
        <f>SUM('2.mell'!D566)</f>
        <v>510589</v>
      </c>
      <c r="E128" s="188">
        <f>SUM('2.mell'!E566)</f>
        <v>351948</v>
      </c>
      <c r="F128" s="809">
        <f t="shared" si="1"/>
        <v>0.6892980459821892</v>
      </c>
      <c r="G128" s="1008"/>
      <c r="H128" s="1008"/>
    </row>
    <row r="129" spans="1:8" s="20" customFormat="1" ht="11.25">
      <c r="A129" s="5">
        <v>1913</v>
      </c>
      <c r="B129" s="5" t="s">
        <v>126</v>
      </c>
      <c r="C129" s="753">
        <f>SUM('2.mell'!C567)</f>
        <v>1446860</v>
      </c>
      <c r="D129" s="753">
        <f>SUM('2.mell'!D567)</f>
        <v>1476422</v>
      </c>
      <c r="E129" s="188">
        <f>SUM('2.mell'!E567)</f>
        <v>1030327</v>
      </c>
      <c r="F129" s="809">
        <f t="shared" si="1"/>
        <v>0.6978540010918287</v>
      </c>
      <c r="G129" s="1008"/>
      <c r="H129" s="1008"/>
    </row>
    <row r="130" spans="1:8" s="26" customFormat="1" ht="12">
      <c r="A130" s="77">
        <v>1915</v>
      </c>
      <c r="B130" s="7" t="s">
        <v>266</v>
      </c>
      <c r="C130" s="753">
        <f>SUM('2.mell'!C568)</f>
        <v>600</v>
      </c>
      <c r="D130" s="753">
        <f>SUM('2.mell'!D568)</f>
        <v>600</v>
      </c>
      <c r="E130" s="188">
        <f>SUM('2.mell'!E568)</f>
        <v>272</v>
      </c>
      <c r="F130" s="809">
        <f t="shared" si="1"/>
        <v>0.4533333333333333</v>
      </c>
      <c r="G130" s="1010"/>
      <c r="H130" s="1010"/>
    </row>
    <row r="131" spans="1:8" s="20" customFormat="1" ht="11.25">
      <c r="A131" s="5">
        <v>1916</v>
      </c>
      <c r="B131" s="7" t="s">
        <v>318</v>
      </c>
      <c r="C131" s="753">
        <f>SUM('2.mell'!C569)</f>
        <v>0</v>
      </c>
      <c r="D131" s="753">
        <f>SUM('2.mell'!D569)</f>
        <v>23104</v>
      </c>
      <c r="E131" s="188">
        <f>SUM('2.mell'!E569)</f>
        <v>23104</v>
      </c>
      <c r="F131" s="809">
        <f t="shared" si="1"/>
        <v>1</v>
      </c>
      <c r="G131" s="1008"/>
      <c r="H131" s="1008"/>
    </row>
    <row r="132" spans="1:8" s="20" customFormat="1" ht="11.25">
      <c r="A132" s="72">
        <v>1910</v>
      </c>
      <c r="B132" s="73" t="s">
        <v>77</v>
      </c>
      <c r="C132" s="754">
        <f>SUM(C127:C131)</f>
        <v>3970356</v>
      </c>
      <c r="D132" s="754">
        <f>SUM(D127:D131)</f>
        <v>4096863</v>
      </c>
      <c r="E132" s="315">
        <f>SUM(E127:E131)</f>
        <v>2846900</v>
      </c>
      <c r="F132" s="195">
        <f t="shared" si="1"/>
        <v>0.694897535016426</v>
      </c>
      <c r="G132" s="1008"/>
      <c r="H132" s="1008"/>
    </row>
    <row r="133" spans="1:8" s="20" customFormat="1" ht="11.25">
      <c r="A133" s="5"/>
      <c r="B133" s="95" t="s">
        <v>88</v>
      </c>
      <c r="C133" s="754"/>
      <c r="D133" s="754"/>
      <c r="E133" s="315"/>
      <c r="F133" s="195"/>
      <c r="G133" s="1008"/>
      <c r="H133" s="1008"/>
    </row>
    <row r="134" spans="1:8" s="20" customFormat="1" ht="11.25">
      <c r="A134" s="5">
        <v>1921</v>
      </c>
      <c r="B134" s="7" t="s">
        <v>269</v>
      </c>
      <c r="C134" s="753">
        <f>SUM('2.mell'!C571)</f>
        <v>57302</v>
      </c>
      <c r="D134" s="753">
        <f>SUM('2.mell'!D571)</f>
        <v>72550</v>
      </c>
      <c r="E134" s="188">
        <f>SUM('2.mell'!E571)</f>
        <v>32166</v>
      </c>
      <c r="F134" s="809">
        <f t="shared" si="1"/>
        <v>0.4433631977946244</v>
      </c>
      <c r="G134" s="1008"/>
      <c r="H134" s="1008"/>
    </row>
    <row r="135" spans="1:8" s="20" customFormat="1" ht="11.25">
      <c r="A135" s="5">
        <v>1922</v>
      </c>
      <c r="B135" s="7" t="s">
        <v>270</v>
      </c>
      <c r="C135" s="753">
        <f>SUM('2.mell'!C572)</f>
        <v>0</v>
      </c>
      <c r="D135" s="753">
        <f>SUM('2.mell'!D572)</f>
        <v>0</v>
      </c>
      <c r="E135" s="188">
        <f>SUM('2.mell'!E572)</f>
        <v>0</v>
      </c>
      <c r="F135" s="195"/>
      <c r="G135" s="1008"/>
      <c r="H135" s="1008"/>
    </row>
    <row r="136" spans="1:8" s="20" customFormat="1" ht="11.25">
      <c r="A136" s="5">
        <v>1923</v>
      </c>
      <c r="B136" s="7" t="s">
        <v>354</v>
      </c>
      <c r="C136" s="753">
        <f>SUM('2.mell'!C573)</f>
        <v>0</v>
      </c>
      <c r="D136" s="753">
        <f>SUM('2.mell'!D573)</f>
        <v>0</v>
      </c>
      <c r="E136" s="188">
        <f>SUM('2.mell'!E573)</f>
        <v>0</v>
      </c>
      <c r="F136" s="195"/>
      <c r="G136" s="1008"/>
      <c r="H136" s="1008"/>
    </row>
    <row r="137" spans="1:8" s="20" customFormat="1" ht="12" thickBot="1">
      <c r="A137" s="96">
        <v>1920</v>
      </c>
      <c r="B137" s="96" t="s">
        <v>83</v>
      </c>
      <c r="C137" s="755">
        <f>SUM(C134:C136)</f>
        <v>57302</v>
      </c>
      <c r="D137" s="755">
        <f>SUM(D134:D136)</f>
        <v>72550</v>
      </c>
      <c r="E137" s="1004">
        <f>SUM(E134:E136)</f>
        <v>32166</v>
      </c>
      <c r="F137" s="812">
        <f t="shared" si="1"/>
        <v>0.4433631977946244</v>
      </c>
      <c r="G137" s="1008"/>
      <c r="H137" s="1008"/>
    </row>
    <row r="138" spans="1:8" s="20" customFormat="1" ht="16.5" customHeight="1" thickBot="1">
      <c r="A138" s="97"/>
      <c r="B138" s="170"/>
      <c r="C138" s="750"/>
      <c r="D138" s="750"/>
      <c r="E138" s="830"/>
      <c r="F138" s="804"/>
      <c r="G138" s="1008"/>
      <c r="H138" s="1008"/>
    </row>
    <row r="139" spans="1:8" s="30" customFormat="1" ht="13.5" thickBot="1">
      <c r="A139" s="29">
        <v>1940</v>
      </c>
      <c r="B139" s="98" t="s">
        <v>405</v>
      </c>
      <c r="C139" s="829">
        <f>SUM(C132+C137)</f>
        <v>4027658</v>
      </c>
      <c r="D139" s="931">
        <f>SUM(D132+D137)</f>
        <v>4169413</v>
      </c>
      <c r="E139" s="829">
        <f>SUM(E132+E137)</f>
        <v>2879066</v>
      </c>
      <c r="F139" s="950">
        <f t="shared" si="1"/>
        <v>0.6905207039935838</v>
      </c>
      <c r="G139" s="1011"/>
      <c r="H139" s="1011"/>
    </row>
    <row r="140" spans="1:8" s="30" customFormat="1" ht="12.75">
      <c r="A140" s="94"/>
      <c r="B140" s="202"/>
      <c r="C140" s="756"/>
      <c r="D140" s="756"/>
      <c r="E140" s="569"/>
      <c r="F140" s="805"/>
      <c r="G140" s="1011"/>
      <c r="H140" s="1011"/>
    </row>
    <row r="141" spans="1:8" ht="14.25" customHeight="1">
      <c r="A141" s="15"/>
      <c r="B141" s="15" t="s">
        <v>385</v>
      </c>
      <c r="C141" s="757"/>
      <c r="D141" s="757"/>
      <c r="E141" s="825"/>
      <c r="F141" s="195"/>
      <c r="G141" s="413"/>
      <c r="H141" s="413"/>
    </row>
    <row r="142" spans="1:8" ht="14.25" customHeight="1">
      <c r="A142" s="15"/>
      <c r="B142" s="84" t="s">
        <v>87</v>
      </c>
      <c r="C142" s="752"/>
      <c r="D142" s="752"/>
      <c r="E142" s="1003"/>
      <c r="F142" s="195"/>
      <c r="G142" s="413"/>
      <c r="H142" s="413"/>
    </row>
    <row r="143" spans="1:8" ht="11.25">
      <c r="A143" s="5">
        <v>1951</v>
      </c>
      <c r="B143" s="7" t="s">
        <v>178</v>
      </c>
      <c r="C143" s="724">
        <f aca="true" t="shared" si="3" ref="C143:D145">SUM(C96+C127)</f>
        <v>3735368</v>
      </c>
      <c r="D143" s="724">
        <f t="shared" si="3"/>
        <v>3843026</v>
      </c>
      <c r="E143" s="307">
        <f>SUM(E96+E127)</f>
        <v>2616422</v>
      </c>
      <c r="F143" s="809">
        <f aca="true" t="shared" si="4" ref="F143:F160">SUM(E143/D143)</f>
        <v>0.6808233928159737</v>
      </c>
      <c r="G143" s="413"/>
      <c r="H143" s="413"/>
    </row>
    <row r="144" spans="1:8" ht="11.25">
      <c r="A144" s="5">
        <v>1952</v>
      </c>
      <c r="B144" s="7" t="s">
        <v>332</v>
      </c>
      <c r="C144" s="724">
        <f t="shared" si="3"/>
        <v>924418</v>
      </c>
      <c r="D144" s="724">
        <f t="shared" si="3"/>
        <v>978332</v>
      </c>
      <c r="E144" s="307">
        <f>SUM(E97+E128)</f>
        <v>664943</v>
      </c>
      <c r="F144" s="809">
        <f t="shared" si="4"/>
        <v>0.679670091543566</v>
      </c>
      <c r="G144" s="413"/>
      <c r="H144" s="413"/>
    </row>
    <row r="145" spans="1:8" ht="11.25">
      <c r="A145" s="5">
        <v>1953</v>
      </c>
      <c r="B145" s="7" t="s">
        <v>333</v>
      </c>
      <c r="C145" s="724">
        <f t="shared" si="3"/>
        <v>5483402</v>
      </c>
      <c r="D145" s="724">
        <f t="shared" si="3"/>
        <v>5868127</v>
      </c>
      <c r="E145" s="307">
        <f>SUM(E98+E129)</f>
        <v>3921272</v>
      </c>
      <c r="F145" s="809">
        <f t="shared" si="4"/>
        <v>0.6682322996758591</v>
      </c>
      <c r="G145" s="413"/>
      <c r="H145" s="413"/>
    </row>
    <row r="146" spans="1:8" ht="11.25">
      <c r="A146" s="5">
        <v>1954</v>
      </c>
      <c r="B146" s="7" t="s">
        <v>183</v>
      </c>
      <c r="C146" s="724">
        <f>SUM(C130+C99)</f>
        <v>298943</v>
      </c>
      <c r="D146" s="724">
        <f>SUM(D130+D99)</f>
        <v>301008</v>
      </c>
      <c r="E146" s="307">
        <f>SUM(E130+E99)</f>
        <v>153917</v>
      </c>
      <c r="F146" s="809">
        <f t="shared" si="4"/>
        <v>0.5113385690745761</v>
      </c>
      <c r="G146" s="413"/>
      <c r="H146" s="413"/>
    </row>
    <row r="147" spans="1:8" ht="12" thickBot="1">
      <c r="A147" s="5">
        <v>1955</v>
      </c>
      <c r="B147" s="7" t="s">
        <v>115</v>
      </c>
      <c r="C147" s="7">
        <f>SUM(C100+C131)</f>
        <v>1499045</v>
      </c>
      <c r="D147" s="724">
        <f>SUM(D100+D131)</f>
        <v>2912008</v>
      </c>
      <c r="E147" s="307">
        <f>SUM(E100+E131)</f>
        <v>910600</v>
      </c>
      <c r="F147" s="810">
        <f t="shared" si="4"/>
        <v>0.31270518487586574</v>
      </c>
      <c r="G147" s="413"/>
      <c r="H147" s="413"/>
    </row>
    <row r="148" spans="1:8" ht="18" customHeight="1" thickBot="1">
      <c r="A148" s="170">
        <v>1950</v>
      </c>
      <c r="B148" s="170" t="s">
        <v>77</v>
      </c>
      <c r="C148" s="170">
        <f>SUM(C143:C147)</f>
        <v>11941176</v>
      </c>
      <c r="D148" s="749">
        <f>SUM(D143:D147)</f>
        <v>13902501</v>
      </c>
      <c r="E148" s="1002">
        <f>SUM(E143:E147)</f>
        <v>8267154</v>
      </c>
      <c r="F148" s="948">
        <f t="shared" si="4"/>
        <v>0.5946522859448095</v>
      </c>
      <c r="G148" s="413"/>
      <c r="H148" s="413"/>
    </row>
    <row r="149" spans="1:8" ht="11.25">
      <c r="A149" s="7"/>
      <c r="B149" s="95" t="s">
        <v>88</v>
      </c>
      <c r="C149" s="7"/>
      <c r="D149" s="724"/>
      <c r="E149" s="307"/>
      <c r="F149" s="805"/>
      <c r="G149" s="413"/>
      <c r="H149" s="413"/>
    </row>
    <row r="150" spans="1:8" ht="11.25">
      <c r="A150" s="7">
        <v>1961</v>
      </c>
      <c r="B150" s="95" t="s">
        <v>271</v>
      </c>
      <c r="C150" s="77">
        <f aca="true" t="shared" si="5" ref="C150:E151">SUM(C105+C134)</f>
        <v>688687</v>
      </c>
      <c r="D150" s="748">
        <f t="shared" si="5"/>
        <v>865713</v>
      </c>
      <c r="E150" s="313">
        <f t="shared" si="5"/>
        <v>206205</v>
      </c>
      <c r="F150" s="809">
        <f t="shared" si="4"/>
        <v>0.23819094780833833</v>
      </c>
      <c r="G150" s="413"/>
      <c r="H150" s="413"/>
    </row>
    <row r="151" spans="1:8" ht="11.25">
      <c r="A151" s="5">
        <v>1962</v>
      </c>
      <c r="B151" s="7" t="s">
        <v>270</v>
      </c>
      <c r="C151" s="71">
        <f t="shared" si="5"/>
        <v>2949643</v>
      </c>
      <c r="D151" s="71">
        <f t="shared" si="5"/>
        <v>3833010</v>
      </c>
      <c r="E151" s="896">
        <f t="shared" si="5"/>
        <v>1019851</v>
      </c>
      <c r="F151" s="809">
        <f t="shared" si="4"/>
        <v>0.2660705294272647</v>
      </c>
      <c r="G151" s="413"/>
      <c r="H151" s="413"/>
    </row>
    <row r="152" spans="1:8" ht="12" thickBot="1">
      <c r="A152" s="5">
        <v>1963</v>
      </c>
      <c r="B152" s="7" t="s">
        <v>354</v>
      </c>
      <c r="C152" s="79">
        <f>SUM(C136+C107)</f>
        <v>913437</v>
      </c>
      <c r="D152" s="79">
        <f>SUM(D136+D107)</f>
        <v>1442555</v>
      </c>
      <c r="E152" s="1005">
        <f>SUM(E136+E107)</f>
        <v>946565</v>
      </c>
      <c r="F152" s="809">
        <f t="shared" si="4"/>
        <v>0.656172554945912</v>
      </c>
      <c r="G152" s="413"/>
      <c r="H152" s="413"/>
    </row>
    <row r="153" spans="1:8" ht="17.25" customHeight="1" thickBot="1">
      <c r="A153" s="170">
        <v>1960</v>
      </c>
      <c r="B153" s="170" t="s">
        <v>83</v>
      </c>
      <c r="C153" s="186">
        <f>SUM(C150:C152)</f>
        <v>4551767</v>
      </c>
      <c r="D153" s="186">
        <f>SUM(D150:D152)</f>
        <v>6141278</v>
      </c>
      <c r="E153" s="998">
        <f>SUM(E150:E152)</f>
        <v>2172621</v>
      </c>
      <c r="F153" s="951">
        <f t="shared" si="4"/>
        <v>0.3537734328261968</v>
      </c>
      <c r="G153" s="413"/>
      <c r="H153" s="413"/>
    </row>
    <row r="154" spans="1:8" ht="11.25">
      <c r="A154" s="77">
        <v>1974</v>
      </c>
      <c r="B154" s="125" t="s">
        <v>551</v>
      </c>
      <c r="C154" s="77">
        <f>SUM(C112)</f>
        <v>6202918</v>
      </c>
      <c r="D154" s="77">
        <f>SUM(D112)</f>
        <v>6216040</v>
      </c>
      <c r="E154" s="313">
        <f>SUM(E112)</f>
        <v>4097129</v>
      </c>
      <c r="F154" s="952">
        <f t="shared" si="4"/>
        <v>0.6591220455466824</v>
      </c>
      <c r="G154" s="413"/>
      <c r="H154" s="413"/>
    </row>
    <row r="155" spans="1:8" ht="12">
      <c r="A155" s="216">
        <v>1975</v>
      </c>
      <c r="B155" s="125" t="s">
        <v>536</v>
      </c>
      <c r="C155" s="77">
        <f>SUM(C110)</f>
        <v>45604</v>
      </c>
      <c r="D155" s="748">
        <f>SUM(D110)</f>
        <v>45605</v>
      </c>
      <c r="E155" s="313">
        <f>SUM(E110)</f>
        <v>45604</v>
      </c>
      <c r="F155" s="809">
        <f t="shared" si="4"/>
        <v>0.999978072579761</v>
      </c>
      <c r="G155" s="413"/>
      <c r="H155" s="413"/>
    </row>
    <row r="156" spans="1:8" ht="12" thickBot="1">
      <c r="A156" s="661">
        <v>1976</v>
      </c>
      <c r="B156" s="125" t="s">
        <v>548</v>
      </c>
      <c r="C156" s="79">
        <v>2000000</v>
      </c>
      <c r="D156" s="79">
        <v>2000000</v>
      </c>
      <c r="E156" s="1005">
        <v>2000000</v>
      </c>
      <c r="F156" s="810">
        <f t="shared" si="4"/>
        <v>1</v>
      </c>
      <c r="G156" s="413"/>
      <c r="H156" s="413"/>
    </row>
    <row r="157" spans="1:8" ht="17.25" customHeight="1" thickBot="1">
      <c r="A157" s="185">
        <v>1970</v>
      </c>
      <c r="B157" s="170" t="s">
        <v>48</v>
      </c>
      <c r="C157" s="185">
        <f>SUM(C154:C156)</f>
        <v>8248522</v>
      </c>
      <c r="D157" s="185">
        <f>SUM(D154:D156)</f>
        <v>8261645</v>
      </c>
      <c r="E157" s="999">
        <f>SUM(E154:E156)</f>
        <v>6142733</v>
      </c>
      <c r="F157" s="947">
        <f t="shared" si="4"/>
        <v>0.7435242012940522</v>
      </c>
      <c r="G157" s="413"/>
      <c r="H157" s="413"/>
    </row>
    <row r="158" spans="1:8" ht="12" customHeight="1" thickBot="1">
      <c r="A158" s="7">
        <v>1981</v>
      </c>
      <c r="B158" s="129" t="s">
        <v>537</v>
      </c>
      <c r="C158" s="71">
        <f>SUM(C119)</f>
        <v>48000</v>
      </c>
      <c r="D158" s="71">
        <f>SUM(D119)</f>
        <v>48000</v>
      </c>
      <c r="E158" s="896">
        <f>SUM(E119)</f>
        <v>36000</v>
      </c>
      <c r="F158" s="810">
        <f t="shared" si="4"/>
        <v>0.75</v>
      </c>
      <c r="G158" s="413"/>
      <c r="H158" s="413"/>
    </row>
    <row r="159" spans="1:8" ht="17.25" customHeight="1" thickBot="1">
      <c r="A159" s="185">
        <v>1980</v>
      </c>
      <c r="B159" s="170" t="s">
        <v>47</v>
      </c>
      <c r="C159" s="185">
        <f>SUM(C158:C158)</f>
        <v>48000</v>
      </c>
      <c r="D159" s="185">
        <f>SUM(D158:D158)</f>
        <v>48000</v>
      </c>
      <c r="E159" s="999">
        <f>SUM(E158:E158)</f>
        <v>36000</v>
      </c>
      <c r="F159" s="811">
        <f t="shared" si="4"/>
        <v>0.75</v>
      </c>
      <c r="G159" s="413"/>
      <c r="H159" s="413"/>
    </row>
    <row r="160" spans="1:8" ht="26.25" customHeight="1" thickBot="1">
      <c r="A160" s="31"/>
      <c r="B160" s="895" t="s">
        <v>538</v>
      </c>
      <c r="C160" s="187">
        <f>SUM(C158+C153+C148+C155+C156)</f>
        <v>18586547</v>
      </c>
      <c r="D160" s="187">
        <f>SUM(D158+D153+D148+D155+D156)</f>
        <v>22137384</v>
      </c>
      <c r="E160" s="1006">
        <f>SUM(E158+E153+E148+E155+E156)</f>
        <v>12521379</v>
      </c>
      <c r="F160" s="811">
        <f t="shared" si="4"/>
        <v>0.5656214392811725</v>
      </c>
      <c r="G160" s="413"/>
      <c r="H160" s="413"/>
    </row>
    <row r="161" ht="11.25">
      <c r="F161" s="629"/>
    </row>
    <row r="162" ht="11.25">
      <c r="F162" s="629"/>
    </row>
    <row r="163" ht="11.25">
      <c r="F163" s="629"/>
    </row>
    <row r="164" ht="11.25">
      <c r="F164" s="629"/>
    </row>
    <row r="165" ht="11.25">
      <c r="F165" s="629"/>
    </row>
    <row r="166" ht="11.25">
      <c r="F166" s="629"/>
    </row>
    <row r="167" ht="11.25">
      <c r="F167" s="629"/>
    </row>
    <row r="168" ht="11.25">
      <c r="F168" s="629"/>
    </row>
    <row r="169" ht="11.25">
      <c r="F169" s="629"/>
    </row>
    <row r="227" spans="1:2" ht="12">
      <c r="A227"/>
      <c r="B227"/>
    </row>
    <row r="228" spans="1:2" ht="12">
      <c r="A228"/>
      <c r="B228"/>
    </row>
    <row r="229" spans="1:2" ht="12">
      <c r="A229"/>
      <c r="B229"/>
    </row>
    <row r="230" spans="1:2" ht="12">
      <c r="A230"/>
      <c r="B230"/>
    </row>
    <row r="231" spans="1:2" ht="12">
      <c r="A231"/>
      <c r="B231"/>
    </row>
    <row r="232" spans="1:2" ht="12">
      <c r="A232"/>
      <c r="B232"/>
    </row>
    <row r="233" spans="1:2" ht="12">
      <c r="A233"/>
      <c r="B233"/>
    </row>
    <row r="234" spans="1:2" ht="12">
      <c r="A234"/>
      <c r="B234"/>
    </row>
    <row r="235" spans="1:2" ht="12">
      <c r="A235"/>
      <c r="B235"/>
    </row>
    <row r="236" spans="1:2" ht="12">
      <c r="A236"/>
      <c r="B236"/>
    </row>
    <row r="237" spans="1:2" ht="12">
      <c r="A237"/>
      <c r="B237"/>
    </row>
    <row r="238" spans="1:2" ht="12">
      <c r="A238"/>
      <c r="B238"/>
    </row>
    <row r="239" spans="1:2" ht="12">
      <c r="A239"/>
      <c r="B239"/>
    </row>
    <row r="240" spans="1:2" ht="12">
      <c r="A240"/>
      <c r="B240"/>
    </row>
    <row r="241" spans="1:2" ht="12">
      <c r="A241"/>
      <c r="B241"/>
    </row>
    <row r="242" spans="1:2" ht="12">
      <c r="A242"/>
      <c r="B242"/>
    </row>
    <row r="243" spans="1:2" ht="12">
      <c r="A243"/>
      <c r="B243"/>
    </row>
    <row r="244" spans="1:2" ht="12">
      <c r="A244"/>
      <c r="B244"/>
    </row>
    <row r="245" spans="1:2" ht="12">
      <c r="A245"/>
      <c r="B245"/>
    </row>
    <row r="246" spans="1:2" ht="12">
      <c r="A246"/>
      <c r="B246"/>
    </row>
    <row r="247" spans="1:2" ht="12">
      <c r="A247"/>
      <c r="B247"/>
    </row>
    <row r="248" spans="1:2" ht="12">
      <c r="A248"/>
      <c r="B248"/>
    </row>
    <row r="249" spans="1:2" ht="12">
      <c r="A249"/>
      <c r="B249"/>
    </row>
    <row r="250" spans="1:2" ht="12">
      <c r="A250"/>
      <c r="B250"/>
    </row>
    <row r="251" spans="1:2" ht="12">
      <c r="A251"/>
      <c r="B251"/>
    </row>
    <row r="252" spans="1:2" ht="12">
      <c r="A252"/>
      <c r="B252"/>
    </row>
    <row r="253" spans="1:2" ht="12">
      <c r="A253"/>
      <c r="B253"/>
    </row>
    <row r="254" spans="1:2" ht="12">
      <c r="A254"/>
      <c r="B254"/>
    </row>
    <row r="255" spans="1:2" ht="12">
      <c r="A255"/>
      <c r="B255"/>
    </row>
    <row r="256" spans="1:2" ht="12">
      <c r="A256"/>
      <c r="B256"/>
    </row>
    <row r="257" spans="1:2" ht="12">
      <c r="A257"/>
      <c r="B257"/>
    </row>
    <row r="258" spans="1:2" ht="12">
      <c r="A258"/>
      <c r="B258"/>
    </row>
    <row r="259" spans="1:2" ht="12">
      <c r="A259"/>
      <c r="B259"/>
    </row>
    <row r="260" spans="1:2" ht="12">
      <c r="A260"/>
      <c r="B260"/>
    </row>
    <row r="261" spans="1:2" ht="12">
      <c r="A261"/>
      <c r="B261"/>
    </row>
    <row r="262" spans="1:2" ht="12">
      <c r="A262"/>
      <c r="B262"/>
    </row>
    <row r="263" spans="1:2" ht="12">
      <c r="A263"/>
      <c r="B263"/>
    </row>
    <row r="264" spans="1:2" ht="12">
      <c r="A264"/>
      <c r="B264"/>
    </row>
    <row r="265" spans="1:2" ht="12">
      <c r="A265"/>
      <c r="B265"/>
    </row>
    <row r="266" spans="1:2" ht="12">
      <c r="A266"/>
      <c r="B266"/>
    </row>
    <row r="267" spans="1:2" ht="12">
      <c r="A267"/>
      <c r="B267"/>
    </row>
  </sheetData>
  <sheetProtection/>
  <mergeCells count="6">
    <mergeCell ref="F5:F7"/>
    <mergeCell ref="A2:F2"/>
    <mergeCell ref="A1:F1"/>
    <mergeCell ref="C5:C7"/>
    <mergeCell ref="D5:D7"/>
    <mergeCell ref="E5:E7"/>
  </mergeCells>
  <printOptions horizontalCentered="1"/>
  <pageMargins left="0" right="0" top="0.3937007874015748" bottom="0.31496062992125984" header="0.11811023622047245" footer="0"/>
  <pageSetup firstPageNumber="9" useFirstPageNumber="1" horizontalDpi="600" verticalDpi="600" orientation="landscape" paperSize="9" scale="98" r:id="rId1"/>
  <headerFooter alignWithMargins="0">
    <oddFooter>&amp;C&amp;P. oldal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575"/>
  <sheetViews>
    <sheetView zoomScaleSheetLayoutView="100" zoomScalePageLayoutView="0" workbookViewId="0" topLeftCell="A1">
      <selection activeCell="E533" sqref="E533"/>
    </sheetView>
  </sheetViews>
  <sheetFormatPr defaultColWidth="9.125" defaultRowHeight="12.75"/>
  <cols>
    <col min="1" max="1" width="8.50390625" style="231" customWidth="1"/>
    <col min="2" max="2" width="61.875" style="231" customWidth="1"/>
    <col min="3" max="5" width="10.875" style="231" customWidth="1"/>
    <col min="6" max="6" width="7.875" style="231" bestFit="1" customWidth="1"/>
    <col min="7" max="7" width="9.875" style="231" bestFit="1" customWidth="1"/>
    <col min="8" max="16384" width="9.125" style="231" customWidth="1"/>
  </cols>
  <sheetData>
    <row r="1" spans="1:6" ht="12.75">
      <c r="A1" s="1045" t="s">
        <v>302</v>
      </c>
      <c r="B1" s="1041"/>
      <c r="C1" s="1041"/>
      <c r="D1" s="1041"/>
      <c r="E1" s="1041"/>
      <c r="F1" s="1041"/>
    </row>
    <row r="2" spans="1:6" ht="12">
      <c r="A2" s="1039" t="s">
        <v>475</v>
      </c>
      <c r="B2" s="1040"/>
      <c r="C2" s="1041"/>
      <c r="D2" s="1041"/>
      <c r="E2" s="1041"/>
      <c r="F2" s="1041"/>
    </row>
    <row r="3" spans="1:2" ht="12">
      <c r="A3" s="232"/>
      <c r="B3" s="232"/>
    </row>
    <row r="4" spans="1:6" ht="12">
      <c r="A4" s="316"/>
      <c r="B4" s="317"/>
      <c r="C4" s="318"/>
      <c r="D4" s="318"/>
      <c r="E4" s="318"/>
      <c r="F4" s="318" t="s">
        <v>204</v>
      </c>
    </row>
    <row r="5" spans="1:6" ht="12" customHeight="1">
      <c r="A5" s="1046" t="s">
        <v>303</v>
      </c>
      <c r="B5" s="1046" t="s">
        <v>184</v>
      </c>
      <c r="C5" s="1049" t="s">
        <v>515</v>
      </c>
      <c r="D5" s="1049" t="s">
        <v>562</v>
      </c>
      <c r="E5" s="1049" t="s">
        <v>571</v>
      </c>
      <c r="F5" s="1042" t="s">
        <v>576</v>
      </c>
    </row>
    <row r="6" spans="1:6" ht="12">
      <c r="A6" s="1047"/>
      <c r="B6" s="1047"/>
      <c r="C6" s="1050"/>
      <c r="D6" s="1050"/>
      <c r="E6" s="1050"/>
      <c r="F6" s="1043"/>
    </row>
    <row r="7" spans="1:6" ht="12.75" thickBot="1">
      <c r="A7" s="1048"/>
      <c r="B7" s="1048"/>
      <c r="C7" s="1051"/>
      <c r="D7" s="1051"/>
      <c r="E7" s="1051"/>
      <c r="F7" s="1044"/>
    </row>
    <row r="8" spans="1:6" ht="12.75" thickBot="1">
      <c r="A8" s="319" t="s">
        <v>305</v>
      </c>
      <c r="B8" s="320" t="s">
        <v>307</v>
      </c>
      <c r="C8" s="319" t="s">
        <v>187</v>
      </c>
      <c r="D8" s="319" t="s">
        <v>188</v>
      </c>
      <c r="E8" s="319" t="s">
        <v>189</v>
      </c>
      <c r="F8" s="319" t="s">
        <v>58</v>
      </c>
    </row>
    <row r="9" spans="1:6" ht="13.5">
      <c r="A9" s="233">
        <v>2305</v>
      </c>
      <c r="B9" s="321" t="s">
        <v>353</v>
      </c>
      <c r="C9" s="322"/>
      <c r="D9" s="322"/>
      <c r="E9" s="322"/>
      <c r="F9" s="323"/>
    </row>
    <row r="10" spans="1:6" ht="12.75" customHeight="1">
      <c r="A10" s="233"/>
      <c r="B10" s="324" t="s">
        <v>214</v>
      </c>
      <c r="C10" s="322"/>
      <c r="D10" s="322"/>
      <c r="E10" s="322"/>
      <c r="F10" s="323"/>
    </row>
    <row r="11" spans="1:6" ht="12.75" customHeight="1" thickBot="1">
      <c r="A11" s="233"/>
      <c r="B11" s="325" t="s">
        <v>215</v>
      </c>
      <c r="C11" s="601"/>
      <c r="D11" s="601"/>
      <c r="E11" s="601">
        <v>130</v>
      </c>
      <c r="F11" s="780"/>
    </row>
    <row r="12" spans="1:6" ht="13.5" customHeight="1" thickBot="1">
      <c r="A12" s="233"/>
      <c r="B12" s="326" t="s">
        <v>216</v>
      </c>
      <c r="C12" s="600"/>
      <c r="D12" s="600"/>
      <c r="E12" s="600">
        <f>SUM(E11)</f>
        <v>130</v>
      </c>
      <c r="F12" s="953"/>
    </row>
    <row r="13" spans="1:6" ht="12">
      <c r="A13" s="327"/>
      <c r="B13" s="324" t="s">
        <v>217</v>
      </c>
      <c r="C13" s="328"/>
      <c r="D13" s="328"/>
      <c r="E13" s="328"/>
      <c r="F13" s="329"/>
    </row>
    <row r="14" spans="1:6" ht="12.75">
      <c r="A14" s="327"/>
      <c r="B14" s="330" t="s">
        <v>218</v>
      </c>
      <c r="C14" s="331"/>
      <c r="D14" s="331"/>
      <c r="E14" s="331"/>
      <c r="F14" s="329"/>
    </row>
    <row r="15" spans="1:6" ht="12.75">
      <c r="A15" s="327"/>
      <c r="B15" s="330" t="s">
        <v>219</v>
      </c>
      <c r="C15" s="331"/>
      <c r="D15" s="331"/>
      <c r="E15" s="331"/>
      <c r="F15" s="329"/>
    </row>
    <row r="16" spans="1:6" ht="12">
      <c r="A16" s="327"/>
      <c r="B16" s="332" t="s">
        <v>220</v>
      </c>
      <c r="C16" s="328"/>
      <c r="D16" s="328"/>
      <c r="E16" s="328">
        <v>110</v>
      </c>
      <c r="F16" s="329"/>
    </row>
    <row r="17" spans="1:6" ht="12">
      <c r="A17" s="327"/>
      <c r="B17" s="332" t="s">
        <v>221</v>
      </c>
      <c r="C17" s="328"/>
      <c r="D17" s="328"/>
      <c r="E17" s="328"/>
      <c r="F17" s="329"/>
    </row>
    <row r="18" spans="1:6" ht="12">
      <c r="A18" s="327"/>
      <c r="B18" s="332" t="s">
        <v>222</v>
      </c>
      <c r="C18" s="328"/>
      <c r="D18" s="328"/>
      <c r="E18" s="328">
        <v>29</v>
      </c>
      <c r="F18" s="329"/>
    </row>
    <row r="19" spans="1:6" ht="12">
      <c r="A19" s="327"/>
      <c r="B19" s="333" t="s">
        <v>540</v>
      </c>
      <c r="C19" s="328"/>
      <c r="D19" s="328"/>
      <c r="E19" s="328"/>
      <c r="F19" s="329"/>
    </row>
    <row r="20" spans="1:6" ht="12.75" thickBot="1">
      <c r="A20" s="327"/>
      <c r="B20" s="334" t="s">
        <v>223</v>
      </c>
      <c r="C20" s="335"/>
      <c r="D20" s="335"/>
      <c r="E20" s="335">
        <v>6</v>
      </c>
      <c r="F20" s="780"/>
    </row>
    <row r="21" spans="1:6" ht="12.75" thickBot="1">
      <c r="A21" s="327"/>
      <c r="B21" s="336" t="s">
        <v>379</v>
      </c>
      <c r="C21" s="671"/>
      <c r="D21" s="671"/>
      <c r="E21" s="671">
        <f>SUM(E16:E20)</f>
        <v>145</v>
      </c>
      <c r="F21" s="801"/>
    </row>
    <row r="22" spans="1:6" ht="18.75" customHeight="1" thickBot="1">
      <c r="A22" s="338"/>
      <c r="B22" s="339" t="s">
        <v>84</v>
      </c>
      <c r="C22" s="672"/>
      <c r="D22" s="672"/>
      <c r="E22" s="672">
        <f>SUM(E21+E12)</f>
        <v>275</v>
      </c>
      <c r="F22" s="801"/>
    </row>
    <row r="23" spans="1:6" ht="12" customHeight="1" thickBot="1">
      <c r="A23" s="338"/>
      <c r="B23" s="926" t="s">
        <v>556</v>
      </c>
      <c r="C23" s="672"/>
      <c r="D23" s="673">
        <v>112</v>
      </c>
      <c r="E23" s="673">
        <v>112</v>
      </c>
      <c r="F23" s="801">
        <f>SUM(E23/D23)</f>
        <v>1</v>
      </c>
    </row>
    <row r="24" spans="1:6" ht="18.75" customHeight="1" thickBot="1">
      <c r="A24" s="327"/>
      <c r="B24" s="341" t="s">
        <v>85</v>
      </c>
      <c r="C24" s="673"/>
      <c r="D24" s="927">
        <f>SUM(D23)</f>
        <v>112</v>
      </c>
      <c r="E24" s="927">
        <f>SUM(E23)</f>
        <v>112</v>
      </c>
      <c r="F24" s="954">
        <f>SUM(E24/D24)</f>
        <v>1</v>
      </c>
    </row>
    <row r="25" spans="1:6" ht="12.75" customHeight="1">
      <c r="A25" s="327"/>
      <c r="B25" s="865" t="s">
        <v>497</v>
      </c>
      <c r="C25" s="866"/>
      <c r="D25" s="866">
        <v>1150</v>
      </c>
      <c r="E25" s="866">
        <v>1150</v>
      </c>
      <c r="F25" s="329"/>
    </row>
    <row r="26" spans="1:6" ht="12.75" thickBot="1">
      <c r="A26" s="327"/>
      <c r="B26" s="346" t="s">
        <v>549</v>
      </c>
      <c r="C26" s="864">
        <v>131986</v>
      </c>
      <c r="D26" s="864">
        <v>133661</v>
      </c>
      <c r="E26" s="335">
        <v>91894</v>
      </c>
      <c r="F26" s="780">
        <f aca="true" t="shared" si="0" ref="F26:F33">SUM(E26/D26)</f>
        <v>0.6875154308287383</v>
      </c>
    </row>
    <row r="27" spans="1:6" ht="18.75" customHeight="1" thickBot="1">
      <c r="A27" s="327"/>
      <c r="B27" s="347" t="s">
        <v>78</v>
      </c>
      <c r="C27" s="348">
        <f>SUM(C25:C26)</f>
        <v>131986</v>
      </c>
      <c r="D27" s="348">
        <f>SUM(D25:D26)</f>
        <v>134811</v>
      </c>
      <c r="E27" s="348">
        <f>SUM(E25:E26)</f>
        <v>93044</v>
      </c>
      <c r="F27" s="954">
        <f t="shared" si="0"/>
        <v>0.6901810683104495</v>
      </c>
    </row>
    <row r="28" spans="1:6" ht="12" customHeight="1" thickBot="1">
      <c r="A28" s="327"/>
      <c r="B28" s="257" t="s">
        <v>497</v>
      </c>
      <c r="C28" s="348"/>
      <c r="D28" s="673">
        <v>1825</v>
      </c>
      <c r="E28" s="673">
        <v>1825</v>
      </c>
      <c r="F28" s="801">
        <f t="shared" si="0"/>
        <v>1</v>
      </c>
    </row>
    <row r="29" spans="1:6" ht="18.75" customHeight="1" thickBot="1">
      <c r="A29" s="327"/>
      <c r="B29" s="347" t="s">
        <v>80</v>
      </c>
      <c r="C29" s="348"/>
      <c r="D29" s="348">
        <f>SUM(D28)</f>
        <v>1825</v>
      </c>
      <c r="E29" s="348">
        <f>SUM(E28)</f>
        <v>1825</v>
      </c>
      <c r="F29" s="954">
        <f t="shared" si="0"/>
        <v>1</v>
      </c>
    </row>
    <row r="30" spans="1:6" ht="14.25" thickBot="1">
      <c r="A30" s="349"/>
      <c r="B30" s="350" t="s">
        <v>92</v>
      </c>
      <c r="C30" s="351">
        <f>SUM(C22+C24+C27)</f>
        <v>131986</v>
      </c>
      <c r="D30" s="351">
        <f>SUM(D22+D24+D27+D29)</f>
        <v>136748</v>
      </c>
      <c r="E30" s="351">
        <f>SUM(E22+E24+E27+E29)</f>
        <v>95256</v>
      </c>
      <c r="F30" s="879">
        <f t="shared" si="0"/>
        <v>0.6965805715622898</v>
      </c>
    </row>
    <row r="31" spans="1:6" ht="12">
      <c r="A31" s="322"/>
      <c r="B31" s="352" t="s">
        <v>356</v>
      </c>
      <c r="C31" s="328">
        <v>99572</v>
      </c>
      <c r="D31" s="328">
        <v>100928</v>
      </c>
      <c r="E31" s="328">
        <v>70283</v>
      </c>
      <c r="F31" s="329">
        <f t="shared" si="0"/>
        <v>0.6963677076727964</v>
      </c>
    </row>
    <row r="32" spans="1:6" ht="12">
      <c r="A32" s="322"/>
      <c r="B32" s="352" t="s">
        <v>357</v>
      </c>
      <c r="C32" s="328">
        <v>24583</v>
      </c>
      <c r="D32" s="328">
        <v>24902</v>
      </c>
      <c r="E32" s="328">
        <v>16796</v>
      </c>
      <c r="F32" s="329">
        <f t="shared" si="0"/>
        <v>0.6744839771905871</v>
      </c>
    </row>
    <row r="33" spans="1:6" ht="12">
      <c r="A33" s="322"/>
      <c r="B33" s="352" t="s">
        <v>358</v>
      </c>
      <c r="C33" s="328">
        <v>5926</v>
      </c>
      <c r="D33" s="328">
        <v>7076</v>
      </c>
      <c r="E33" s="328">
        <v>2932</v>
      </c>
      <c r="F33" s="329">
        <f t="shared" si="0"/>
        <v>0.4143583945732052</v>
      </c>
    </row>
    <row r="34" spans="1:6" ht="12">
      <c r="A34" s="322"/>
      <c r="B34" s="353" t="s">
        <v>360</v>
      </c>
      <c r="C34" s="328"/>
      <c r="D34" s="328"/>
      <c r="E34" s="328"/>
      <c r="F34" s="329"/>
    </row>
    <row r="35" spans="1:6" ht="12.75" thickBot="1">
      <c r="A35" s="322"/>
      <c r="B35" s="354" t="s">
        <v>359</v>
      </c>
      <c r="C35" s="335"/>
      <c r="D35" s="335"/>
      <c r="E35" s="335"/>
      <c r="F35" s="780"/>
    </row>
    <row r="36" spans="1:6" ht="12.75" thickBot="1">
      <c r="A36" s="322"/>
      <c r="B36" s="355" t="s">
        <v>77</v>
      </c>
      <c r="C36" s="337">
        <f>SUM(C31:C35)</f>
        <v>130081</v>
      </c>
      <c r="D36" s="337">
        <f>SUM(D31:D35)</f>
        <v>132906</v>
      </c>
      <c r="E36" s="337">
        <f>SUM(E31:E35)</f>
        <v>90011</v>
      </c>
      <c r="F36" s="878">
        <f>SUM(E36/D36)</f>
        <v>0.6772530961732353</v>
      </c>
    </row>
    <row r="37" spans="1:6" ht="12">
      <c r="A37" s="322"/>
      <c r="B37" s="352" t="s">
        <v>272</v>
      </c>
      <c r="C37" s="328">
        <v>1905</v>
      </c>
      <c r="D37" s="328">
        <v>3842</v>
      </c>
      <c r="E37" s="328">
        <v>3284</v>
      </c>
      <c r="F37" s="329">
        <f>SUM(E37/D37)</f>
        <v>0.8547631441957314</v>
      </c>
    </row>
    <row r="38" spans="1:6" ht="12">
      <c r="A38" s="322"/>
      <c r="B38" s="352" t="s">
        <v>273</v>
      </c>
      <c r="C38" s="328"/>
      <c r="D38" s="328"/>
      <c r="E38" s="328"/>
      <c r="F38" s="329"/>
    </row>
    <row r="39" spans="1:6" ht="12.75" thickBot="1">
      <c r="A39" s="322"/>
      <c r="B39" s="354" t="s">
        <v>507</v>
      </c>
      <c r="C39" s="335"/>
      <c r="D39" s="335"/>
      <c r="E39" s="335"/>
      <c r="F39" s="780"/>
    </row>
    <row r="40" spans="1:6" ht="12.75" thickBot="1">
      <c r="A40" s="322"/>
      <c r="B40" s="356" t="s">
        <v>83</v>
      </c>
      <c r="C40" s="337">
        <f>SUM(C37:C39)</f>
        <v>1905</v>
      </c>
      <c r="D40" s="337">
        <f>SUM(D37:D39)</f>
        <v>3842</v>
      </c>
      <c r="E40" s="337">
        <f>SUM(E37:E39)</f>
        <v>3284</v>
      </c>
      <c r="F40" s="878">
        <f>SUM(E40/D40)</f>
        <v>0.8547631441957314</v>
      </c>
    </row>
    <row r="41" spans="1:6" ht="14.25" thickBot="1">
      <c r="A41" s="319"/>
      <c r="B41" s="357" t="s">
        <v>130</v>
      </c>
      <c r="C41" s="351">
        <f>SUM(C36+C40)</f>
        <v>131986</v>
      </c>
      <c r="D41" s="351">
        <f>SUM(D36+D40)</f>
        <v>136748</v>
      </c>
      <c r="E41" s="351">
        <f>SUM(E36+E40)</f>
        <v>93295</v>
      </c>
      <c r="F41" s="954">
        <f>SUM(E41/D41)</f>
        <v>0.6822403252698395</v>
      </c>
    </row>
    <row r="42" spans="1:6" ht="13.5">
      <c r="A42" s="233">
        <v>2309</v>
      </c>
      <c r="B42" s="358" t="s">
        <v>363</v>
      </c>
      <c r="C42" s="322"/>
      <c r="D42" s="322"/>
      <c r="E42" s="322"/>
      <c r="F42" s="329"/>
    </row>
    <row r="43" spans="1:6" ht="12" customHeight="1">
      <c r="A43" s="322"/>
      <c r="B43" s="324" t="s">
        <v>214</v>
      </c>
      <c r="C43" s="322"/>
      <c r="D43" s="322"/>
      <c r="E43" s="322"/>
      <c r="F43" s="329"/>
    </row>
    <row r="44" spans="1:6" ht="12.75" thickBot="1">
      <c r="A44" s="322"/>
      <c r="B44" s="325" t="s">
        <v>215</v>
      </c>
      <c r="C44" s="598"/>
      <c r="D44" s="598"/>
      <c r="E44" s="598">
        <v>190</v>
      </c>
      <c r="F44" s="780"/>
    </row>
    <row r="45" spans="1:6" ht="12.75" thickBot="1">
      <c r="A45" s="322"/>
      <c r="B45" s="326" t="s">
        <v>216</v>
      </c>
      <c r="C45" s="599"/>
      <c r="D45" s="599"/>
      <c r="E45" s="599">
        <f>SUM(E44)</f>
        <v>190</v>
      </c>
      <c r="F45" s="801"/>
    </row>
    <row r="46" spans="1:6" ht="12">
      <c r="A46" s="322"/>
      <c r="B46" s="324" t="s">
        <v>217</v>
      </c>
      <c r="C46" s="328"/>
      <c r="D46" s="328"/>
      <c r="E46" s="328"/>
      <c r="F46" s="329"/>
    </row>
    <row r="47" spans="1:6" ht="12.75">
      <c r="A47" s="322"/>
      <c r="B47" s="330" t="s">
        <v>218</v>
      </c>
      <c r="C47" s="331"/>
      <c r="D47" s="331"/>
      <c r="E47" s="331"/>
      <c r="F47" s="329"/>
    </row>
    <row r="48" spans="1:6" ht="12.75">
      <c r="A48" s="322"/>
      <c r="B48" s="330" t="s">
        <v>219</v>
      </c>
      <c r="C48" s="331"/>
      <c r="D48" s="331"/>
      <c r="E48" s="331"/>
      <c r="F48" s="329"/>
    </row>
    <row r="49" spans="1:6" ht="12">
      <c r="A49" s="322"/>
      <c r="B49" s="332" t="s">
        <v>220</v>
      </c>
      <c r="C49" s="328"/>
      <c r="D49" s="328"/>
      <c r="E49" s="328"/>
      <c r="F49" s="329"/>
    </row>
    <row r="50" spans="1:6" ht="12">
      <c r="A50" s="322"/>
      <c r="B50" s="332" t="s">
        <v>221</v>
      </c>
      <c r="C50" s="328"/>
      <c r="D50" s="328"/>
      <c r="E50" s="328"/>
      <c r="F50" s="329"/>
    </row>
    <row r="51" spans="1:6" ht="12">
      <c r="A51" s="322"/>
      <c r="B51" s="332" t="s">
        <v>222</v>
      </c>
      <c r="C51" s="328"/>
      <c r="D51" s="328"/>
      <c r="E51" s="328"/>
      <c r="F51" s="329"/>
    </row>
    <row r="52" spans="1:6" ht="12">
      <c r="A52" s="322"/>
      <c r="B52" s="332" t="s">
        <v>383</v>
      </c>
      <c r="C52" s="328"/>
      <c r="D52" s="328"/>
      <c r="E52" s="328"/>
      <c r="F52" s="329"/>
    </row>
    <row r="53" spans="1:6" ht="12">
      <c r="A53" s="322"/>
      <c r="B53" s="333" t="s">
        <v>540</v>
      </c>
      <c r="C53" s="328"/>
      <c r="D53" s="328"/>
      <c r="E53" s="328"/>
      <c r="F53" s="329"/>
    </row>
    <row r="54" spans="1:6" ht="12.75" thickBot="1">
      <c r="A54" s="322"/>
      <c r="B54" s="334" t="s">
        <v>223</v>
      </c>
      <c r="C54" s="335"/>
      <c r="D54" s="335"/>
      <c r="E54" s="335">
        <v>52</v>
      </c>
      <c r="F54" s="780"/>
    </row>
    <row r="55" spans="1:6" ht="12.75" thickBot="1">
      <c r="A55" s="322"/>
      <c r="B55" s="336" t="s">
        <v>379</v>
      </c>
      <c r="C55" s="671"/>
      <c r="D55" s="671"/>
      <c r="E55" s="671">
        <f>SUM(E53:E54)</f>
        <v>52</v>
      </c>
      <c r="F55" s="801"/>
    </row>
    <row r="56" spans="1:6" ht="13.5" thickBot="1">
      <c r="A56" s="322"/>
      <c r="B56" s="339" t="s">
        <v>84</v>
      </c>
      <c r="C56" s="672"/>
      <c r="D56" s="672"/>
      <c r="E56" s="672">
        <f>SUM(E55+E45)</f>
        <v>242</v>
      </c>
      <c r="F56" s="801"/>
    </row>
    <row r="57" spans="1:6" ht="13.5" thickBot="1">
      <c r="A57" s="322"/>
      <c r="B57" s="926" t="s">
        <v>556</v>
      </c>
      <c r="C57" s="672"/>
      <c r="D57" s="673">
        <v>126</v>
      </c>
      <c r="E57" s="673">
        <v>126</v>
      </c>
      <c r="F57" s="801">
        <f aca="true" t="shared" si="1" ref="F57:F67">SUM(E57/D57)</f>
        <v>1</v>
      </c>
    </row>
    <row r="58" spans="1:6" ht="12.75" thickBot="1">
      <c r="A58" s="322"/>
      <c r="B58" s="341" t="s">
        <v>85</v>
      </c>
      <c r="C58" s="673"/>
      <c r="D58" s="927">
        <f>SUM(D57)</f>
        <v>126</v>
      </c>
      <c r="E58" s="927">
        <f>SUM(E57)</f>
        <v>126</v>
      </c>
      <c r="F58" s="878">
        <f t="shared" si="1"/>
        <v>1</v>
      </c>
    </row>
    <row r="59" spans="1:6" ht="12">
      <c r="A59" s="322"/>
      <c r="B59" s="865" t="s">
        <v>497</v>
      </c>
      <c r="C59" s="344"/>
      <c r="D59" s="344">
        <v>1038</v>
      </c>
      <c r="E59" s="344">
        <v>1038</v>
      </c>
      <c r="F59" s="329">
        <f t="shared" si="1"/>
        <v>1</v>
      </c>
    </row>
    <row r="60" spans="1:6" ht="12.75" thickBot="1">
      <c r="A60" s="322"/>
      <c r="B60" s="346" t="s">
        <v>549</v>
      </c>
      <c r="C60" s="335">
        <v>142477</v>
      </c>
      <c r="D60" s="335">
        <v>145800</v>
      </c>
      <c r="E60" s="335">
        <v>102129</v>
      </c>
      <c r="F60" s="780">
        <f t="shared" si="1"/>
        <v>0.7004732510288065</v>
      </c>
    </row>
    <row r="61" spans="1:6" ht="13.5" thickBot="1">
      <c r="A61" s="322"/>
      <c r="B61" s="347" t="s">
        <v>78</v>
      </c>
      <c r="C61" s="348">
        <f>SUM(C59:C60)</f>
        <v>142477</v>
      </c>
      <c r="D61" s="348">
        <f>SUM(D59:D60)</f>
        <v>146838</v>
      </c>
      <c r="E61" s="348">
        <f>SUM(E59:E60)</f>
        <v>103167</v>
      </c>
      <c r="F61" s="878">
        <f t="shared" si="1"/>
        <v>0.7025906100600662</v>
      </c>
    </row>
    <row r="62" spans="1:6" ht="13.5" thickBot="1">
      <c r="A62" s="322"/>
      <c r="B62" s="257" t="s">
        <v>497</v>
      </c>
      <c r="C62" s="348"/>
      <c r="D62" s="673">
        <v>616</v>
      </c>
      <c r="E62" s="673">
        <v>616</v>
      </c>
      <c r="F62" s="801">
        <f t="shared" si="1"/>
        <v>1</v>
      </c>
    </row>
    <row r="63" spans="1:6" ht="13.5" thickBot="1">
      <c r="A63" s="322"/>
      <c r="B63" s="347" t="s">
        <v>80</v>
      </c>
      <c r="C63" s="348"/>
      <c r="D63" s="348">
        <f>SUM(D62)</f>
        <v>616</v>
      </c>
      <c r="E63" s="348">
        <f>SUM(E62)</f>
        <v>616</v>
      </c>
      <c r="F63" s="878">
        <f t="shared" si="1"/>
        <v>1</v>
      </c>
    </row>
    <row r="64" spans="1:6" ht="14.25" thickBot="1">
      <c r="A64" s="322"/>
      <c r="B64" s="350" t="s">
        <v>92</v>
      </c>
      <c r="C64" s="351">
        <f>SUM(C56+C58+C61)</f>
        <v>142477</v>
      </c>
      <c r="D64" s="351">
        <f>SUM(D56+D58+D61+D63)</f>
        <v>147580</v>
      </c>
      <c r="E64" s="351">
        <f>SUM(E56+E58+E61+E63)</f>
        <v>104151</v>
      </c>
      <c r="F64" s="879">
        <f t="shared" si="1"/>
        <v>0.7057257080905271</v>
      </c>
    </row>
    <row r="65" spans="1:6" ht="12">
      <c r="A65" s="322"/>
      <c r="B65" s="352" t="s">
        <v>356</v>
      </c>
      <c r="C65" s="328">
        <v>108202</v>
      </c>
      <c r="D65" s="328">
        <v>110905</v>
      </c>
      <c r="E65" s="328">
        <v>80502</v>
      </c>
      <c r="F65" s="329">
        <f t="shared" si="1"/>
        <v>0.7258644786078176</v>
      </c>
    </row>
    <row r="66" spans="1:6" ht="12">
      <c r="A66" s="322"/>
      <c r="B66" s="352" t="s">
        <v>357</v>
      </c>
      <c r="C66" s="328">
        <v>26977</v>
      </c>
      <c r="D66" s="328">
        <v>27597</v>
      </c>
      <c r="E66" s="328">
        <v>19672</v>
      </c>
      <c r="F66" s="329">
        <f t="shared" si="1"/>
        <v>0.7128311048302352</v>
      </c>
    </row>
    <row r="67" spans="1:6" ht="12">
      <c r="A67" s="322"/>
      <c r="B67" s="352" t="s">
        <v>358</v>
      </c>
      <c r="C67" s="328">
        <v>6282</v>
      </c>
      <c r="D67" s="328">
        <v>7320</v>
      </c>
      <c r="E67" s="328">
        <v>3129</v>
      </c>
      <c r="F67" s="329">
        <f t="shared" si="1"/>
        <v>0.42745901639344264</v>
      </c>
    </row>
    <row r="68" spans="1:6" ht="12">
      <c r="A68" s="322"/>
      <c r="B68" s="353" t="s">
        <v>360</v>
      </c>
      <c r="C68" s="328"/>
      <c r="D68" s="328"/>
      <c r="E68" s="328"/>
      <c r="F68" s="329"/>
    </row>
    <row r="69" spans="1:6" ht="12.75" thickBot="1">
      <c r="A69" s="322"/>
      <c r="B69" s="354" t="s">
        <v>359</v>
      </c>
      <c r="C69" s="335"/>
      <c r="D69" s="335"/>
      <c r="E69" s="335"/>
      <c r="F69" s="780"/>
    </row>
    <row r="70" spans="1:6" ht="12.75" thickBot="1">
      <c r="A70" s="322"/>
      <c r="B70" s="355" t="s">
        <v>77</v>
      </c>
      <c r="C70" s="671">
        <f>SUM(C65:C69)</f>
        <v>141461</v>
      </c>
      <c r="D70" s="671">
        <f>SUM(D65:D69)</f>
        <v>145822</v>
      </c>
      <c r="E70" s="671">
        <f>SUM(E65:E69)</f>
        <v>103303</v>
      </c>
      <c r="F70" s="878">
        <f>SUM(E70/D70)</f>
        <v>0.7084184828078067</v>
      </c>
    </row>
    <row r="71" spans="1:6" ht="12">
      <c r="A71" s="322"/>
      <c r="B71" s="352" t="s">
        <v>272</v>
      </c>
      <c r="C71" s="328">
        <v>1016</v>
      </c>
      <c r="D71" s="328">
        <v>1758</v>
      </c>
      <c r="E71" s="328">
        <v>359</v>
      </c>
      <c r="F71" s="329">
        <f>SUM(E71/D71)</f>
        <v>0.20420932878270762</v>
      </c>
    </row>
    <row r="72" spans="1:6" ht="12">
      <c r="A72" s="322"/>
      <c r="B72" s="352" t="s">
        <v>273</v>
      </c>
      <c r="C72" s="328"/>
      <c r="D72" s="328"/>
      <c r="E72" s="328"/>
      <c r="F72" s="329"/>
    </row>
    <row r="73" spans="1:6" ht="12.75" thickBot="1">
      <c r="A73" s="322"/>
      <c r="B73" s="354" t="s">
        <v>507</v>
      </c>
      <c r="C73" s="335"/>
      <c r="D73" s="335"/>
      <c r="E73" s="335"/>
      <c r="F73" s="780"/>
    </row>
    <row r="74" spans="1:6" ht="12.75" thickBot="1">
      <c r="A74" s="322"/>
      <c r="B74" s="356" t="s">
        <v>83</v>
      </c>
      <c r="C74" s="671">
        <f>SUM(C71:C73)</f>
        <v>1016</v>
      </c>
      <c r="D74" s="671">
        <f>SUM(D71:D73)</f>
        <v>1758</v>
      </c>
      <c r="E74" s="671">
        <f>SUM(E71:E73)</f>
        <v>359</v>
      </c>
      <c r="F74" s="878">
        <f>SUM(E74/D74)</f>
        <v>0.20420932878270762</v>
      </c>
    </row>
    <row r="75" spans="1:6" ht="14.25" thickBot="1">
      <c r="A75" s="319"/>
      <c r="B75" s="357" t="s">
        <v>130</v>
      </c>
      <c r="C75" s="351">
        <f>SUM(C70+C74)</f>
        <v>142477</v>
      </c>
      <c r="D75" s="351">
        <f>SUM(D70+D74)</f>
        <v>147580</v>
      </c>
      <c r="E75" s="351">
        <f>SUM(E70+E74)</f>
        <v>103662</v>
      </c>
      <c r="F75" s="878">
        <f>SUM(E75/D75)</f>
        <v>0.7024122509825179</v>
      </c>
    </row>
    <row r="76" spans="1:6" ht="13.5">
      <c r="A76" s="233">
        <v>2310</v>
      </c>
      <c r="B76" s="358" t="s">
        <v>364</v>
      </c>
      <c r="C76" s="328"/>
      <c r="D76" s="328"/>
      <c r="E76" s="328"/>
      <c r="F76" s="329"/>
    </row>
    <row r="77" spans="1:6" ht="12" customHeight="1">
      <c r="A77" s="322"/>
      <c r="B77" s="324" t="s">
        <v>214</v>
      </c>
      <c r="C77" s="322"/>
      <c r="D77" s="322"/>
      <c r="E77" s="322"/>
      <c r="F77" s="329"/>
    </row>
    <row r="78" spans="1:6" ht="12.75" thickBot="1">
      <c r="A78" s="322"/>
      <c r="B78" s="325" t="s">
        <v>215</v>
      </c>
      <c r="C78" s="598"/>
      <c r="D78" s="598"/>
      <c r="E78" s="598">
        <v>80</v>
      </c>
      <c r="F78" s="780"/>
    </row>
    <row r="79" spans="1:6" ht="12.75" thickBot="1">
      <c r="A79" s="322"/>
      <c r="B79" s="326" t="s">
        <v>216</v>
      </c>
      <c r="C79" s="599"/>
      <c r="D79" s="599"/>
      <c r="E79" s="599">
        <f>SUM(E78)</f>
        <v>80</v>
      </c>
      <c r="F79" s="801"/>
    </row>
    <row r="80" spans="1:6" ht="12">
      <c r="A80" s="322"/>
      <c r="B80" s="324" t="s">
        <v>217</v>
      </c>
      <c r="C80" s="328"/>
      <c r="D80" s="328"/>
      <c r="E80" s="328"/>
      <c r="F80" s="329"/>
    </row>
    <row r="81" spans="1:6" ht="12.75">
      <c r="A81" s="322"/>
      <c r="B81" s="330" t="s">
        <v>218</v>
      </c>
      <c r="C81" s="331"/>
      <c r="D81" s="331"/>
      <c r="E81" s="331"/>
      <c r="F81" s="329"/>
    </row>
    <row r="82" spans="1:6" ht="12.75">
      <c r="A82" s="322"/>
      <c r="B82" s="330" t="s">
        <v>219</v>
      </c>
      <c r="C82" s="331"/>
      <c r="D82" s="331"/>
      <c r="E82" s="331"/>
      <c r="F82" s="329"/>
    </row>
    <row r="83" spans="1:6" ht="12">
      <c r="A83" s="322"/>
      <c r="B83" s="332" t="s">
        <v>220</v>
      </c>
      <c r="C83" s="328"/>
      <c r="D83" s="328"/>
      <c r="E83" s="328"/>
      <c r="F83" s="329"/>
    </row>
    <row r="84" spans="1:6" ht="12">
      <c r="A84" s="322"/>
      <c r="B84" s="332" t="s">
        <v>221</v>
      </c>
      <c r="C84" s="328"/>
      <c r="D84" s="328"/>
      <c r="E84" s="328"/>
      <c r="F84" s="329"/>
    </row>
    <row r="85" spans="1:6" ht="12">
      <c r="A85" s="322"/>
      <c r="B85" s="332" t="s">
        <v>222</v>
      </c>
      <c r="C85" s="328"/>
      <c r="D85" s="328"/>
      <c r="E85" s="328"/>
      <c r="F85" s="329"/>
    </row>
    <row r="86" spans="1:6" ht="12">
      <c r="A86" s="322"/>
      <c r="B86" s="333" t="s">
        <v>540</v>
      </c>
      <c r="C86" s="328"/>
      <c r="D86" s="328"/>
      <c r="E86" s="328"/>
      <c r="F86" s="329"/>
    </row>
    <row r="87" spans="1:6" ht="12.75" thickBot="1">
      <c r="A87" s="322"/>
      <c r="B87" s="334" t="s">
        <v>223</v>
      </c>
      <c r="C87" s="335"/>
      <c r="D87" s="335"/>
      <c r="E87" s="335">
        <v>14</v>
      </c>
      <c r="F87" s="780"/>
    </row>
    <row r="88" spans="1:6" ht="12.75" thickBot="1">
      <c r="A88" s="322"/>
      <c r="B88" s="336" t="s">
        <v>379</v>
      </c>
      <c r="C88" s="671"/>
      <c r="D88" s="671"/>
      <c r="E88" s="671">
        <f>SUM(E87)</f>
        <v>14</v>
      </c>
      <c r="F88" s="801"/>
    </row>
    <row r="89" spans="1:6" ht="13.5" thickBot="1">
      <c r="A89" s="322"/>
      <c r="B89" s="339" t="s">
        <v>84</v>
      </c>
      <c r="C89" s="340"/>
      <c r="D89" s="340"/>
      <c r="E89" s="340"/>
      <c r="F89" s="801"/>
    </row>
    <row r="90" spans="1:6" ht="13.5" thickBot="1">
      <c r="A90" s="322"/>
      <c r="B90" s="926" t="s">
        <v>556</v>
      </c>
      <c r="C90" s="672"/>
      <c r="D90" s="673">
        <v>56</v>
      </c>
      <c r="E90" s="673">
        <v>56</v>
      </c>
      <c r="F90" s="801">
        <f aca="true" t="shared" si="2" ref="F90:F100">SUM(E90/D90)</f>
        <v>1</v>
      </c>
    </row>
    <row r="91" spans="1:6" ht="12.75" thickBot="1">
      <c r="A91" s="322"/>
      <c r="B91" s="341" t="s">
        <v>85</v>
      </c>
      <c r="C91" s="673"/>
      <c r="D91" s="927">
        <f>SUM(D90)</f>
        <v>56</v>
      </c>
      <c r="E91" s="927">
        <f>SUM(E90)</f>
        <v>56</v>
      </c>
      <c r="F91" s="876">
        <f t="shared" si="2"/>
        <v>1</v>
      </c>
    </row>
    <row r="92" spans="1:6" ht="12">
      <c r="A92" s="322"/>
      <c r="B92" s="865" t="s">
        <v>497</v>
      </c>
      <c r="C92" s="344"/>
      <c r="D92" s="344">
        <v>684</v>
      </c>
      <c r="E92" s="344">
        <v>684</v>
      </c>
      <c r="F92" s="329">
        <f t="shared" si="2"/>
        <v>1</v>
      </c>
    </row>
    <row r="93" spans="1:6" ht="12.75" thickBot="1">
      <c r="A93" s="322"/>
      <c r="B93" s="346" t="s">
        <v>549</v>
      </c>
      <c r="C93" s="335">
        <v>74503</v>
      </c>
      <c r="D93" s="335">
        <v>75360</v>
      </c>
      <c r="E93" s="335">
        <v>49836</v>
      </c>
      <c r="F93" s="780">
        <f t="shared" si="2"/>
        <v>0.6613057324840764</v>
      </c>
    </row>
    <row r="94" spans="1:6" ht="13.5" thickBot="1">
      <c r="A94" s="322"/>
      <c r="B94" s="347" t="s">
        <v>78</v>
      </c>
      <c r="C94" s="348">
        <f>SUM(C92:C93)</f>
        <v>74503</v>
      </c>
      <c r="D94" s="348">
        <f>SUM(D92:D93)</f>
        <v>76044</v>
      </c>
      <c r="E94" s="348">
        <f>SUM(E92:E93)</f>
        <v>50520</v>
      </c>
      <c r="F94" s="878">
        <f t="shared" si="2"/>
        <v>0.6643522171374467</v>
      </c>
    </row>
    <row r="95" spans="1:6" ht="13.5" thickBot="1">
      <c r="A95" s="322"/>
      <c r="B95" s="257" t="s">
        <v>497</v>
      </c>
      <c r="C95" s="348"/>
      <c r="D95" s="673">
        <v>643</v>
      </c>
      <c r="E95" s="673">
        <v>643</v>
      </c>
      <c r="F95" s="801">
        <f t="shared" si="2"/>
        <v>1</v>
      </c>
    </row>
    <row r="96" spans="1:6" ht="13.5" thickBot="1">
      <c r="A96" s="322"/>
      <c r="B96" s="347" t="s">
        <v>80</v>
      </c>
      <c r="C96" s="348"/>
      <c r="D96" s="348">
        <f>SUM(D95)</f>
        <v>643</v>
      </c>
      <c r="E96" s="348">
        <f>SUM(E95)</f>
        <v>643</v>
      </c>
      <c r="F96" s="878">
        <f t="shared" si="2"/>
        <v>1</v>
      </c>
    </row>
    <row r="97" spans="1:6" ht="14.25" thickBot="1">
      <c r="A97" s="322"/>
      <c r="B97" s="350" t="s">
        <v>92</v>
      </c>
      <c r="C97" s="351">
        <f>SUM(C89+C91+C94)</f>
        <v>74503</v>
      </c>
      <c r="D97" s="351">
        <f>SUM(D89+D91+D94+D96)</f>
        <v>76743</v>
      </c>
      <c r="E97" s="351">
        <f>SUM(E89+E91+E94+E96)</f>
        <v>51219</v>
      </c>
      <c r="F97" s="878">
        <f t="shared" si="2"/>
        <v>0.6674094054180837</v>
      </c>
    </row>
    <row r="98" spans="1:6" ht="12">
      <c r="A98" s="322"/>
      <c r="B98" s="352" t="s">
        <v>356</v>
      </c>
      <c r="C98" s="328">
        <v>57486</v>
      </c>
      <c r="D98" s="328">
        <v>58171</v>
      </c>
      <c r="E98" s="328">
        <v>39730</v>
      </c>
      <c r="F98" s="329">
        <f t="shared" si="2"/>
        <v>0.6829863677777587</v>
      </c>
    </row>
    <row r="99" spans="1:6" ht="12">
      <c r="A99" s="322"/>
      <c r="B99" s="352" t="s">
        <v>357</v>
      </c>
      <c r="C99" s="328">
        <v>13163</v>
      </c>
      <c r="D99" s="328">
        <v>13335</v>
      </c>
      <c r="E99" s="328">
        <v>9017</v>
      </c>
      <c r="F99" s="329">
        <f t="shared" si="2"/>
        <v>0.6761904761904762</v>
      </c>
    </row>
    <row r="100" spans="1:6" ht="12">
      <c r="A100" s="322"/>
      <c r="B100" s="352" t="s">
        <v>358</v>
      </c>
      <c r="C100" s="328">
        <v>2679</v>
      </c>
      <c r="D100" s="328">
        <v>3363</v>
      </c>
      <c r="E100" s="328">
        <v>1470</v>
      </c>
      <c r="F100" s="329">
        <f t="shared" si="2"/>
        <v>0.43710972346119537</v>
      </c>
    </row>
    <row r="101" spans="1:6" ht="12">
      <c r="A101" s="322"/>
      <c r="B101" s="353" t="s">
        <v>360</v>
      </c>
      <c r="C101" s="328"/>
      <c r="D101" s="328"/>
      <c r="E101" s="328"/>
      <c r="F101" s="329"/>
    </row>
    <row r="102" spans="1:6" ht="12.75" thickBot="1">
      <c r="A102" s="322"/>
      <c r="B102" s="354" t="s">
        <v>359</v>
      </c>
      <c r="C102" s="335"/>
      <c r="D102" s="335"/>
      <c r="E102" s="335"/>
      <c r="F102" s="780"/>
    </row>
    <row r="103" spans="1:6" ht="12.75" thickBot="1">
      <c r="A103" s="322"/>
      <c r="B103" s="355" t="s">
        <v>77</v>
      </c>
      <c r="C103" s="671">
        <f>SUM(C98:C102)</f>
        <v>73328</v>
      </c>
      <c r="D103" s="671">
        <f>SUM(D98:D102)</f>
        <v>74869</v>
      </c>
      <c r="E103" s="671">
        <f>SUM(E98:E102)</f>
        <v>50217</v>
      </c>
      <c r="F103" s="878">
        <f>SUM(E103/D103)</f>
        <v>0.6707315444309394</v>
      </c>
    </row>
    <row r="104" spans="1:6" ht="12">
      <c r="A104" s="322"/>
      <c r="B104" s="352" t="s">
        <v>272</v>
      </c>
      <c r="C104" s="328">
        <v>1175</v>
      </c>
      <c r="D104" s="928">
        <v>1874</v>
      </c>
      <c r="E104" s="328">
        <v>392</v>
      </c>
      <c r="F104" s="329">
        <f>SUM(E104/D104)</f>
        <v>0.20917822838847386</v>
      </c>
    </row>
    <row r="105" spans="1:6" ht="12">
      <c r="A105" s="322"/>
      <c r="B105" s="352" t="s">
        <v>273</v>
      </c>
      <c r="C105" s="328"/>
      <c r="D105" s="328"/>
      <c r="E105" s="328"/>
      <c r="F105" s="329"/>
    </row>
    <row r="106" spans="1:6" ht="12.75" thickBot="1">
      <c r="A106" s="322"/>
      <c r="B106" s="354" t="s">
        <v>507</v>
      </c>
      <c r="C106" s="335"/>
      <c r="D106" s="335"/>
      <c r="E106" s="335"/>
      <c r="F106" s="780"/>
    </row>
    <row r="107" spans="1:6" ht="12.75" thickBot="1">
      <c r="A107" s="322"/>
      <c r="B107" s="356" t="s">
        <v>83</v>
      </c>
      <c r="C107" s="671">
        <f>SUM(C104:C106)</f>
        <v>1175</v>
      </c>
      <c r="D107" s="671">
        <f>SUM(D104:D106)</f>
        <v>1874</v>
      </c>
      <c r="E107" s="671">
        <f>SUM(E104:E106)</f>
        <v>392</v>
      </c>
      <c r="F107" s="878">
        <f>SUM(E107/D107)</f>
        <v>0.20917822838847386</v>
      </c>
    </row>
    <row r="108" spans="1:6" ht="14.25" thickBot="1">
      <c r="A108" s="319"/>
      <c r="B108" s="357" t="s">
        <v>130</v>
      </c>
      <c r="C108" s="351">
        <f>SUM(C103+C107)</f>
        <v>74503</v>
      </c>
      <c r="D108" s="351">
        <f>SUM(D103+D107)</f>
        <v>76743</v>
      </c>
      <c r="E108" s="351">
        <f>SUM(E103+E107)</f>
        <v>50609</v>
      </c>
      <c r="F108" s="879">
        <f>SUM(E108/D108)</f>
        <v>0.65946079772748</v>
      </c>
    </row>
    <row r="109" spans="1:6" ht="13.5">
      <c r="A109" s="234">
        <v>2315</v>
      </c>
      <c r="B109" s="237" t="s">
        <v>227</v>
      </c>
      <c r="C109" s="328"/>
      <c r="D109" s="328"/>
      <c r="E109" s="328"/>
      <c r="F109" s="329"/>
    </row>
    <row r="110" spans="1:6" ht="12" customHeight="1">
      <c r="A110" s="322"/>
      <c r="B110" s="324" t="s">
        <v>214</v>
      </c>
      <c r="C110" s="322"/>
      <c r="D110" s="322"/>
      <c r="E110" s="322"/>
      <c r="F110" s="329"/>
    </row>
    <row r="111" spans="1:6" ht="12.75" thickBot="1">
      <c r="A111" s="322"/>
      <c r="B111" s="325" t="s">
        <v>215</v>
      </c>
      <c r="C111" s="598"/>
      <c r="D111" s="598"/>
      <c r="E111" s="598">
        <v>320</v>
      </c>
      <c r="F111" s="780"/>
    </row>
    <row r="112" spans="1:6" ht="12.75" thickBot="1">
      <c r="A112" s="322"/>
      <c r="B112" s="326" t="s">
        <v>216</v>
      </c>
      <c r="C112" s="599"/>
      <c r="D112" s="599"/>
      <c r="E112" s="599">
        <f>SUM(E111)</f>
        <v>320</v>
      </c>
      <c r="F112" s="801"/>
    </row>
    <row r="113" spans="1:6" ht="12">
      <c r="A113" s="322"/>
      <c r="B113" s="324" t="s">
        <v>217</v>
      </c>
      <c r="C113" s="328"/>
      <c r="D113" s="328"/>
      <c r="E113" s="328"/>
      <c r="F113" s="329"/>
    </row>
    <row r="114" spans="1:6" ht="12.75">
      <c r="A114" s="322"/>
      <c r="B114" s="330" t="s">
        <v>218</v>
      </c>
      <c r="C114" s="331"/>
      <c r="D114" s="331"/>
      <c r="E114" s="331"/>
      <c r="F114" s="329"/>
    </row>
    <row r="115" spans="1:6" ht="12.75">
      <c r="A115" s="322"/>
      <c r="B115" s="330" t="s">
        <v>219</v>
      </c>
      <c r="C115" s="331"/>
      <c r="D115" s="331"/>
      <c r="E115" s="331"/>
      <c r="F115" s="329"/>
    </row>
    <row r="116" spans="1:6" ht="12">
      <c r="A116" s="322"/>
      <c r="B116" s="332" t="s">
        <v>220</v>
      </c>
      <c r="C116" s="328"/>
      <c r="D116" s="328"/>
      <c r="E116" s="328"/>
      <c r="F116" s="329"/>
    </row>
    <row r="117" spans="1:6" ht="12">
      <c r="A117" s="322"/>
      <c r="B117" s="332" t="s">
        <v>221</v>
      </c>
      <c r="C117" s="328"/>
      <c r="D117" s="328"/>
      <c r="E117" s="328"/>
      <c r="F117" s="329"/>
    </row>
    <row r="118" spans="1:6" ht="12">
      <c r="A118" s="322"/>
      <c r="B118" s="332" t="s">
        <v>222</v>
      </c>
      <c r="C118" s="328"/>
      <c r="D118" s="328"/>
      <c r="E118" s="328"/>
      <c r="F118" s="329"/>
    </row>
    <row r="119" spans="1:6" ht="12">
      <c r="A119" s="322"/>
      <c r="B119" s="332" t="s">
        <v>383</v>
      </c>
      <c r="C119" s="328"/>
      <c r="D119" s="328"/>
      <c r="E119" s="328"/>
      <c r="F119" s="329"/>
    </row>
    <row r="120" spans="1:6" ht="12">
      <c r="A120" s="322"/>
      <c r="B120" s="333" t="s">
        <v>540</v>
      </c>
      <c r="C120" s="328"/>
      <c r="D120" s="328"/>
      <c r="E120" s="328"/>
      <c r="F120" s="329"/>
    </row>
    <row r="121" spans="1:6" ht="12.75" thickBot="1">
      <c r="A121" s="322"/>
      <c r="B121" s="334" t="s">
        <v>223</v>
      </c>
      <c r="C121" s="335"/>
      <c r="D121" s="335"/>
      <c r="E121" s="335">
        <v>1</v>
      </c>
      <c r="F121" s="780"/>
    </row>
    <row r="122" spans="1:6" ht="12.75" thickBot="1">
      <c r="A122" s="322"/>
      <c r="B122" s="336" t="s">
        <v>379</v>
      </c>
      <c r="C122" s="671"/>
      <c r="D122" s="671"/>
      <c r="E122" s="671">
        <f>SUM(E121)</f>
        <v>1</v>
      </c>
      <c r="F122" s="801"/>
    </row>
    <row r="123" spans="1:6" ht="13.5" thickBot="1">
      <c r="A123" s="322"/>
      <c r="B123" s="339" t="s">
        <v>84</v>
      </c>
      <c r="C123" s="672"/>
      <c r="D123" s="672"/>
      <c r="E123" s="672"/>
      <c r="F123" s="801"/>
    </row>
    <row r="124" spans="1:6" ht="13.5" thickBot="1">
      <c r="A124" s="322"/>
      <c r="B124" s="926" t="s">
        <v>556</v>
      </c>
      <c r="C124" s="672"/>
      <c r="D124" s="673">
        <v>224</v>
      </c>
      <c r="E124" s="673">
        <v>224</v>
      </c>
      <c r="F124" s="801">
        <f aca="true" t="shared" si="3" ref="F124:F134">SUM(E124/D124)</f>
        <v>1</v>
      </c>
    </row>
    <row r="125" spans="1:6" ht="12.75" thickBot="1">
      <c r="A125" s="322"/>
      <c r="B125" s="341" t="s">
        <v>85</v>
      </c>
      <c r="C125" s="673"/>
      <c r="D125" s="927">
        <f>SUM(D124)</f>
        <v>224</v>
      </c>
      <c r="E125" s="927">
        <f>SUM(E124)</f>
        <v>224</v>
      </c>
      <c r="F125" s="878">
        <f t="shared" si="3"/>
        <v>1</v>
      </c>
    </row>
    <row r="126" spans="1:6" ht="12">
      <c r="A126" s="322"/>
      <c r="B126" s="865" t="s">
        <v>497</v>
      </c>
      <c r="C126" s="344"/>
      <c r="D126" s="344">
        <v>678</v>
      </c>
      <c r="E126" s="344">
        <v>678</v>
      </c>
      <c r="F126" s="329">
        <f t="shared" si="3"/>
        <v>1</v>
      </c>
    </row>
    <row r="127" spans="1:6" ht="12.75" thickBot="1">
      <c r="A127" s="322"/>
      <c r="B127" s="346" t="s">
        <v>549</v>
      </c>
      <c r="C127" s="335">
        <v>249478</v>
      </c>
      <c r="D127" s="335">
        <v>253333</v>
      </c>
      <c r="E127" s="335">
        <v>174608</v>
      </c>
      <c r="F127" s="780">
        <f t="shared" si="3"/>
        <v>0.6892430121618581</v>
      </c>
    </row>
    <row r="128" spans="1:6" ht="13.5" thickBot="1">
      <c r="A128" s="322"/>
      <c r="B128" s="347" t="s">
        <v>78</v>
      </c>
      <c r="C128" s="348">
        <f>SUM(C126:C127)</f>
        <v>249478</v>
      </c>
      <c r="D128" s="348">
        <f>SUM(D126:D127)</f>
        <v>254011</v>
      </c>
      <c r="E128" s="348">
        <f>SUM(E126:E127)</f>
        <v>175286</v>
      </c>
      <c r="F128" s="878">
        <f t="shared" si="3"/>
        <v>0.6900724771761853</v>
      </c>
    </row>
    <row r="129" spans="1:6" ht="13.5" thickBot="1">
      <c r="A129" s="322"/>
      <c r="B129" s="257" t="s">
        <v>497</v>
      </c>
      <c r="C129" s="348"/>
      <c r="D129" s="673">
        <v>1580</v>
      </c>
      <c r="E129" s="673">
        <v>1580</v>
      </c>
      <c r="F129" s="801">
        <f t="shared" si="3"/>
        <v>1</v>
      </c>
    </row>
    <row r="130" spans="1:6" ht="13.5" thickBot="1">
      <c r="A130" s="322"/>
      <c r="B130" s="347" t="s">
        <v>80</v>
      </c>
      <c r="C130" s="348"/>
      <c r="D130" s="348">
        <f>SUM(D129)</f>
        <v>1580</v>
      </c>
      <c r="E130" s="348">
        <f>SUM(E129)</f>
        <v>1580</v>
      </c>
      <c r="F130" s="878">
        <f t="shared" si="3"/>
        <v>1</v>
      </c>
    </row>
    <row r="131" spans="1:6" ht="14.25" thickBot="1">
      <c r="A131" s="322"/>
      <c r="B131" s="350" t="s">
        <v>92</v>
      </c>
      <c r="C131" s="351">
        <f>SUM(C123+C125+C128)</f>
        <v>249478</v>
      </c>
      <c r="D131" s="351">
        <f>SUM(D123+D125+D128+D130)</f>
        <v>255815</v>
      </c>
      <c r="E131" s="351">
        <f>SUM(E123+E125+E128+E130)</f>
        <v>177090</v>
      </c>
      <c r="F131" s="878">
        <f t="shared" si="3"/>
        <v>0.6922580771260481</v>
      </c>
    </row>
    <row r="132" spans="1:6" ht="12">
      <c r="A132" s="322"/>
      <c r="B132" s="352" t="s">
        <v>356</v>
      </c>
      <c r="C132" s="328">
        <v>190381</v>
      </c>
      <c r="D132" s="328">
        <v>193513</v>
      </c>
      <c r="E132" s="328">
        <v>134753</v>
      </c>
      <c r="F132" s="329">
        <f t="shared" si="3"/>
        <v>0.6963511495351733</v>
      </c>
    </row>
    <row r="133" spans="1:6" ht="12">
      <c r="A133" s="322"/>
      <c r="B133" s="352" t="s">
        <v>357</v>
      </c>
      <c r="C133" s="328">
        <v>46920</v>
      </c>
      <c r="D133" s="328">
        <v>47643</v>
      </c>
      <c r="E133" s="328">
        <v>33359</v>
      </c>
      <c r="F133" s="329">
        <f t="shared" si="3"/>
        <v>0.7001868060365636</v>
      </c>
    </row>
    <row r="134" spans="1:6" ht="12">
      <c r="A134" s="322"/>
      <c r="B134" s="352" t="s">
        <v>358</v>
      </c>
      <c r="C134" s="328">
        <v>9637</v>
      </c>
      <c r="D134" s="328">
        <v>10315</v>
      </c>
      <c r="E134" s="328">
        <v>7343</v>
      </c>
      <c r="F134" s="329">
        <f t="shared" si="3"/>
        <v>0.7118759088705768</v>
      </c>
    </row>
    <row r="135" spans="1:6" ht="12">
      <c r="A135" s="322"/>
      <c r="B135" s="353" t="s">
        <v>360</v>
      </c>
      <c r="C135" s="328"/>
      <c r="D135" s="328"/>
      <c r="E135" s="328"/>
      <c r="F135" s="329"/>
    </row>
    <row r="136" spans="1:6" ht="12.75" thickBot="1">
      <c r="A136" s="322"/>
      <c r="B136" s="354" t="s">
        <v>359</v>
      </c>
      <c r="C136" s="335"/>
      <c r="D136" s="335"/>
      <c r="E136" s="335"/>
      <c r="F136" s="780"/>
    </row>
    <row r="137" spans="1:6" ht="12.75" thickBot="1">
      <c r="A137" s="322"/>
      <c r="B137" s="355" t="s">
        <v>77</v>
      </c>
      <c r="C137" s="337">
        <f>SUM(C132:C136)</f>
        <v>246938</v>
      </c>
      <c r="D137" s="337">
        <f>SUM(D132:D136)</f>
        <v>251471</v>
      </c>
      <c r="E137" s="337">
        <f>SUM(E132:E136)</f>
        <v>175455</v>
      </c>
      <c r="F137" s="878">
        <f>SUM(E137/D137)</f>
        <v>0.6977146470169523</v>
      </c>
    </row>
    <row r="138" spans="1:6" ht="12">
      <c r="A138" s="322"/>
      <c r="B138" s="352" t="s">
        <v>272</v>
      </c>
      <c r="C138" s="328">
        <v>2540</v>
      </c>
      <c r="D138" s="328">
        <v>4344</v>
      </c>
      <c r="E138" s="328">
        <v>461</v>
      </c>
      <c r="F138" s="329">
        <f>SUM(E138/D138)</f>
        <v>0.10612338858195212</v>
      </c>
    </row>
    <row r="139" spans="1:6" ht="12">
      <c r="A139" s="322"/>
      <c r="B139" s="352" t="s">
        <v>273</v>
      </c>
      <c r="C139" s="328"/>
      <c r="D139" s="328"/>
      <c r="E139" s="328"/>
      <c r="F139" s="329"/>
    </row>
    <row r="140" spans="1:6" ht="12.75" thickBot="1">
      <c r="A140" s="322"/>
      <c r="B140" s="354" t="s">
        <v>507</v>
      </c>
      <c r="C140" s="335"/>
      <c r="D140" s="335"/>
      <c r="E140" s="335"/>
      <c r="F140" s="780"/>
    </row>
    <row r="141" spans="1:6" ht="12.75" thickBot="1">
      <c r="A141" s="322"/>
      <c r="B141" s="356" t="s">
        <v>83</v>
      </c>
      <c r="C141" s="337">
        <f>SUM(C138:C140)</f>
        <v>2540</v>
      </c>
      <c r="D141" s="337">
        <f>SUM(D138:D140)</f>
        <v>4344</v>
      </c>
      <c r="E141" s="337">
        <f>SUM(E138:E140)</f>
        <v>461</v>
      </c>
      <c r="F141" s="878">
        <f>SUM(E141/D141)</f>
        <v>0.10612338858195212</v>
      </c>
    </row>
    <row r="142" spans="1:6" ht="14.25" thickBot="1">
      <c r="A142" s="319"/>
      <c r="B142" s="357" t="s">
        <v>130</v>
      </c>
      <c r="C142" s="351">
        <f>SUM(C137+C141)</f>
        <v>249478</v>
      </c>
      <c r="D142" s="351">
        <f>SUM(D137+D141)</f>
        <v>255815</v>
      </c>
      <c r="E142" s="351">
        <f>SUM(E137+E141)</f>
        <v>175916</v>
      </c>
      <c r="F142" s="878">
        <f>SUM(E142/D142)</f>
        <v>0.6876688231729962</v>
      </c>
    </row>
    <row r="143" spans="1:6" ht="13.5">
      <c r="A143" s="234">
        <v>2325</v>
      </c>
      <c r="B143" s="359" t="s">
        <v>365</v>
      </c>
      <c r="C143" s="328"/>
      <c r="D143" s="328"/>
      <c r="E143" s="328"/>
      <c r="F143" s="329"/>
    </row>
    <row r="144" spans="1:6" ht="12" customHeight="1">
      <c r="A144" s="322"/>
      <c r="B144" s="324" t="s">
        <v>214</v>
      </c>
      <c r="C144" s="322"/>
      <c r="D144" s="322"/>
      <c r="E144" s="322"/>
      <c r="F144" s="329"/>
    </row>
    <row r="145" spans="1:6" ht="12.75" thickBot="1">
      <c r="A145" s="322"/>
      <c r="B145" s="325" t="s">
        <v>215</v>
      </c>
      <c r="C145" s="598"/>
      <c r="D145" s="598"/>
      <c r="E145" s="598">
        <v>95</v>
      </c>
      <c r="F145" s="780"/>
    </row>
    <row r="146" spans="1:6" ht="12.75" thickBot="1">
      <c r="A146" s="322"/>
      <c r="B146" s="326" t="s">
        <v>216</v>
      </c>
      <c r="C146" s="599"/>
      <c r="D146" s="599"/>
      <c r="E146" s="599">
        <f>SUM(E145)</f>
        <v>95</v>
      </c>
      <c r="F146" s="801"/>
    </row>
    <row r="147" spans="1:6" ht="12">
      <c r="A147" s="322"/>
      <c r="B147" s="324" t="s">
        <v>217</v>
      </c>
      <c r="C147" s="589"/>
      <c r="D147" s="589"/>
      <c r="E147" s="589"/>
      <c r="F147" s="329"/>
    </row>
    <row r="148" spans="1:6" ht="12.75">
      <c r="A148" s="322"/>
      <c r="B148" s="330" t="s">
        <v>218</v>
      </c>
      <c r="C148" s="331"/>
      <c r="D148" s="331"/>
      <c r="E148" s="331"/>
      <c r="F148" s="329"/>
    </row>
    <row r="149" spans="1:6" ht="12.75">
      <c r="A149" s="322"/>
      <c r="B149" s="330" t="s">
        <v>219</v>
      </c>
      <c r="C149" s="331"/>
      <c r="D149" s="331"/>
      <c r="E149" s="331"/>
      <c r="F149" s="329"/>
    </row>
    <row r="150" spans="1:6" ht="12">
      <c r="A150" s="322"/>
      <c r="B150" s="332" t="s">
        <v>220</v>
      </c>
      <c r="C150" s="328"/>
      <c r="D150" s="328"/>
      <c r="E150" s="328"/>
      <c r="F150" s="329"/>
    </row>
    <row r="151" spans="1:6" ht="12">
      <c r="A151" s="322"/>
      <c r="B151" s="332" t="s">
        <v>221</v>
      </c>
      <c r="C151" s="328"/>
      <c r="D151" s="328"/>
      <c r="E151" s="328"/>
      <c r="F151" s="329"/>
    </row>
    <row r="152" spans="1:6" ht="12">
      <c r="A152" s="322"/>
      <c r="B152" s="332" t="s">
        <v>222</v>
      </c>
      <c r="C152" s="328"/>
      <c r="D152" s="328"/>
      <c r="E152" s="328"/>
      <c r="F152" s="329"/>
    </row>
    <row r="153" spans="1:6" ht="12">
      <c r="A153" s="322"/>
      <c r="B153" s="333" t="s">
        <v>540</v>
      </c>
      <c r="C153" s="328"/>
      <c r="D153" s="328"/>
      <c r="E153" s="328"/>
      <c r="F153" s="329"/>
    </row>
    <row r="154" spans="1:6" ht="12.75" thickBot="1">
      <c r="A154" s="322"/>
      <c r="B154" s="334" t="s">
        <v>223</v>
      </c>
      <c r="C154" s="335"/>
      <c r="D154" s="335"/>
      <c r="E154" s="335">
        <v>85</v>
      </c>
      <c r="F154" s="780"/>
    </row>
    <row r="155" spans="1:6" ht="12.75" thickBot="1">
      <c r="A155" s="322"/>
      <c r="B155" s="336" t="s">
        <v>379</v>
      </c>
      <c r="C155" s="671"/>
      <c r="D155" s="671"/>
      <c r="E155" s="671">
        <f>SUM(E154)</f>
        <v>85</v>
      </c>
      <c r="F155" s="801"/>
    </row>
    <row r="156" spans="1:6" ht="13.5" thickBot="1">
      <c r="A156" s="322"/>
      <c r="B156" s="339" t="s">
        <v>84</v>
      </c>
      <c r="C156" s="672"/>
      <c r="D156" s="672"/>
      <c r="E156" s="672">
        <f>SUM(E155+E146)</f>
        <v>180</v>
      </c>
      <c r="F156" s="801"/>
    </row>
    <row r="157" spans="1:6" ht="13.5" thickBot="1">
      <c r="A157" s="322"/>
      <c r="B157" s="926" t="s">
        <v>556</v>
      </c>
      <c r="C157" s="672"/>
      <c r="D157" s="673">
        <v>112</v>
      </c>
      <c r="E157" s="673">
        <v>112</v>
      </c>
      <c r="F157" s="801">
        <f aca="true" t="shared" si="4" ref="F157:F167">SUM(E157/D157)</f>
        <v>1</v>
      </c>
    </row>
    <row r="158" spans="1:6" ht="12.75" thickBot="1">
      <c r="A158" s="322"/>
      <c r="B158" s="341" t="s">
        <v>85</v>
      </c>
      <c r="C158" s="673"/>
      <c r="D158" s="927">
        <f>SUM(D157)</f>
        <v>112</v>
      </c>
      <c r="E158" s="927">
        <f>SUM(E157)</f>
        <v>112</v>
      </c>
      <c r="F158" s="878">
        <f t="shared" si="4"/>
        <v>1</v>
      </c>
    </row>
    <row r="159" spans="1:6" ht="12">
      <c r="A159" s="322"/>
      <c r="B159" s="865" t="s">
        <v>497</v>
      </c>
      <c r="C159" s="344"/>
      <c r="D159" s="344">
        <v>1025</v>
      </c>
      <c r="E159" s="344">
        <v>1025</v>
      </c>
      <c r="F159" s="329">
        <f t="shared" si="4"/>
        <v>1</v>
      </c>
    </row>
    <row r="160" spans="1:6" ht="12.75" thickBot="1">
      <c r="A160" s="322"/>
      <c r="B160" s="346" t="s">
        <v>549</v>
      </c>
      <c r="C160" s="335">
        <v>123433</v>
      </c>
      <c r="D160" s="335">
        <v>126111</v>
      </c>
      <c r="E160" s="335">
        <v>82662</v>
      </c>
      <c r="F160" s="780">
        <f t="shared" si="4"/>
        <v>0.6554701810309965</v>
      </c>
    </row>
    <row r="161" spans="1:6" ht="13.5" thickBot="1">
      <c r="A161" s="322"/>
      <c r="B161" s="347" t="s">
        <v>78</v>
      </c>
      <c r="C161" s="348">
        <f>SUM(C159:C160)</f>
        <v>123433</v>
      </c>
      <c r="D161" s="348">
        <f>SUM(D159:D160)</f>
        <v>127136</v>
      </c>
      <c r="E161" s="348">
        <f>SUM(E159:E160)</f>
        <v>83687</v>
      </c>
      <c r="F161" s="878">
        <f t="shared" si="4"/>
        <v>0.6582478605587717</v>
      </c>
    </row>
    <row r="162" spans="1:6" ht="13.5" thickBot="1">
      <c r="A162" s="322"/>
      <c r="B162" s="257" t="s">
        <v>497</v>
      </c>
      <c r="C162" s="348"/>
      <c r="D162" s="673">
        <v>1404</v>
      </c>
      <c r="E162" s="673">
        <v>1404</v>
      </c>
      <c r="F162" s="801">
        <f t="shared" si="4"/>
        <v>1</v>
      </c>
    </row>
    <row r="163" spans="1:6" ht="13.5" thickBot="1">
      <c r="A163" s="322"/>
      <c r="B163" s="347" t="s">
        <v>80</v>
      </c>
      <c r="C163" s="348"/>
      <c r="D163" s="348">
        <f>SUM(D162)</f>
        <v>1404</v>
      </c>
      <c r="E163" s="348">
        <f>SUM(E162)</f>
        <v>1404</v>
      </c>
      <c r="F163" s="878">
        <f t="shared" si="4"/>
        <v>1</v>
      </c>
    </row>
    <row r="164" spans="1:6" ht="14.25" thickBot="1">
      <c r="A164" s="322"/>
      <c r="B164" s="350" t="s">
        <v>92</v>
      </c>
      <c r="C164" s="351">
        <f>SUM(C156+C158+C161)</f>
        <v>123433</v>
      </c>
      <c r="D164" s="351">
        <f>SUM(D156+D158+D161+D163)</f>
        <v>128652</v>
      </c>
      <c r="E164" s="351">
        <f>SUM(E156+E158+E161+E163)</f>
        <v>85383</v>
      </c>
      <c r="F164" s="878">
        <f t="shared" si="4"/>
        <v>0.6636740975655256</v>
      </c>
    </row>
    <row r="165" spans="1:6" ht="12">
      <c r="A165" s="322"/>
      <c r="B165" s="352" t="s">
        <v>356</v>
      </c>
      <c r="C165" s="328">
        <v>94759</v>
      </c>
      <c r="D165" s="328">
        <v>96936</v>
      </c>
      <c r="E165" s="328">
        <v>63600</v>
      </c>
      <c r="F165" s="329">
        <f t="shared" si="4"/>
        <v>0.6561029957910374</v>
      </c>
    </row>
    <row r="166" spans="1:6" ht="12">
      <c r="A166" s="322"/>
      <c r="B166" s="352" t="s">
        <v>357</v>
      </c>
      <c r="C166" s="328">
        <v>23672</v>
      </c>
      <c r="D166" s="328">
        <v>24173</v>
      </c>
      <c r="E166" s="328">
        <v>15974</v>
      </c>
      <c r="F166" s="329">
        <f t="shared" si="4"/>
        <v>0.6608199230546478</v>
      </c>
    </row>
    <row r="167" spans="1:6" ht="12">
      <c r="A167" s="322"/>
      <c r="B167" s="352" t="s">
        <v>358</v>
      </c>
      <c r="C167" s="328">
        <v>3732</v>
      </c>
      <c r="D167" s="328">
        <v>4757</v>
      </c>
      <c r="E167" s="328">
        <v>4086</v>
      </c>
      <c r="F167" s="329">
        <f t="shared" si="4"/>
        <v>0.8589447130544461</v>
      </c>
    </row>
    <row r="168" spans="1:6" ht="12">
      <c r="A168" s="322"/>
      <c r="B168" s="353" t="s">
        <v>360</v>
      </c>
      <c r="C168" s="328"/>
      <c r="D168" s="328"/>
      <c r="E168" s="328"/>
      <c r="F168" s="329"/>
    </row>
    <row r="169" spans="1:6" ht="12.75" thickBot="1">
      <c r="A169" s="322"/>
      <c r="B169" s="354" t="s">
        <v>359</v>
      </c>
      <c r="C169" s="335"/>
      <c r="D169" s="335"/>
      <c r="E169" s="335"/>
      <c r="F169" s="780"/>
    </row>
    <row r="170" spans="1:6" ht="12.75" thickBot="1">
      <c r="A170" s="322"/>
      <c r="B170" s="355" t="s">
        <v>77</v>
      </c>
      <c r="C170" s="671">
        <f>SUM(C165:C169)</f>
        <v>122163</v>
      </c>
      <c r="D170" s="671">
        <f>SUM(D165:D169)</f>
        <v>125866</v>
      </c>
      <c r="E170" s="671">
        <f>SUM(E165:E169)</f>
        <v>83660</v>
      </c>
      <c r="F170" s="878">
        <f>SUM(E170/D170)</f>
        <v>0.6646751306945482</v>
      </c>
    </row>
    <row r="171" spans="1:6" ht="12">
      <c r="A171" s="322"/>
      <c r="B171" s="352" t="s">
        <v>272</v>
      </c>
      <c r="C171" s="328">
        <v>1270</v>
      </c>
      <c r="D171" s="328">
        <v>2786</v>
      </c>
      <c r="E171" s="328">
        <v>407</v>
      </c>
      <c r="F171" s="329">
        <f>SUM(E171/D171)</f>
        <v>0.1460875807609476</v>
      </c>
    </row>
    <row r="172" spans="1:6" ht="12">
      <c r="A172" s="322"/>
      <c r="B172" s="352" t="s">
        <v>273</v>
      </c>
      <c r="C172" s="328"/>
      <c r="D172" s="328"/>
      <c r="E172" s="328"/>
      <c r="F172" s="329"/>
    </row>
    <row r="173" spans="1:6" ht="12.75" thickBot="1">
      <c r="A173" s="322"/>
      <c r="B173" s="354" t="s">
        <v>507</v>
      </c>
      <c r="C173" s="335"/>
      <c r="D173" s="335"/>
      <c r="E173" s="335"/>
      <c r="F173" s="780"/>
    </row>
    <row r="174" spans="1:6" ht="12.75" thickBot="1">
      <c r="A174" s="322"/>
      <c r="B174" s="356" t="s">
        <v>83</v>
      </c>
      <c r="C174" s="671">
        <f>SUM(C171:C173)</f>
        <v>1270</v>
      </c>
      <c r="D174" s="671">
        <f>SUM(D171:D173)</f>
        <v>2786</v>
      </c>
      <c r="E174" s="671">
        <f>SUM(E171:E173)</f>
        <v>407</v>
      </c>
      <c r="F174" s="878">
        <f>SUM(E174/D174)</f>
        <v>0.1460875807609476</v>
      </c>
    </row>
    <row r="175" spans="1:6" ht="14.25" thickBot="1">
      <c r="A175" s="319"/>
      <c r="B175" s="357" t="s">
        <v>130</v>
      </c>
      <c r="C175" s="351">
        <f>SUM(C170+C174)</f>
        <v>123433</v>
      </c>
      <c r="D175" s="351">
        <f>SUM(D170+D174)</f>
        <v>128652</v>
      </c>
      <c r="E175" s="351">
        <f>SUM(E170+E174)</f>
        <v>84067</v>
      </c>
      <c r="F175" s="878">
        <f>SUM(E175/D175)</f>
        <v>0.6534449522743525</v>
      </c>
    </row>
    <row r="176" spans="1:6" ht="13.5">
      <c r="A176" s="234">
        <v>2330</v>
      </c>
      <c r="B176" s="237" t="s">
        <v>366</v>
      </c>
      <c r="C176" s="328"/>
      <c r="D176" s="328"/>
      <c r="E176" s="328"/>
      <c r="F176" s="329"/>
    </row>
    <row r="177" spans="1:6" ht="12" customHeight="1">
      <c r="A177" s="322"/>
      <c r="B177" s="324" t="s">
        <v>214</v>
      </c>
      <c r="C177" s="322"/>
      <c r="D177" s="322"/>
      <c r="E177" s="322"/>
      <c r="F177" s="329"/>
    </row>
    <row r="178" spans="1:6" ht="12.75" thickBot="1">
      <c r="A178" s="322"/>
      <c r="B178" s="325" t="s">
        <v>215</v>
      </c>
      <c r="C178" s="598"/>
      <c r="D178" s="598"/>
      <c r="E178" s="598">
        <v>500</v>
      </c>
      <c r="F178" s="780"/>
    </row>
    <row r="179" spans="1:6" ht="12.75" thickBot="1">
      <c r="A179" s="322"/>
      <c r="B179" s="326" t="s">
        <v>228</v>
      </c>
      <c r="C179" s="599"/>
      <c r="D179" s="599"/>
      <c r="E179" s="599">
        <f>SUM(E178)</f>
        <v>500</v>
      </c>
      <c r="F179" s="801"/>
    </row>
    <row r="180" spans="1:6" ht="12">
      <c r="A180" s="322"/>
      <c r="B180" s="324" t="s">
        <v>217</v>
      </c>
      <c r="C180" s="328"/>
      <c r="D180" s="328"/>
      <c r="E180" s="328"/>
      <c r="F180" s="329"/>
    </row>
    <row r="181" spans="1:6" ht="12.75">
      <c r="A181" s="322"/>
      <c r="B181" s="330" t="s">
        <v>218</v>
      </c>
      <c r="C181" s="331"/>
      <c r="D181" s="331"/>
      <c r="E181" s="331"/>
      <c r="F181" s="329"/>
    </row>
    <row r="182" spans="1:6" ht="12.75">
      <c r="A182" s="322"/>
      <c r="B182" s="330" t="s">
        <v>219</v>
      </c>
      <c r="C182" s="331"/>
      <c r="D182" s="331"/>
      <c r="E182" s="331"/>
      <c r="F182" s="329"/>
    </row>
    <row r="183" spans="1:6" ht="12">
      <c r="A183" s="322"/>
      <c r="B183" s="332" t="s">
        <v>220</v>
      </c>
      <c r="C183" s="328"/>
      <c r="D183" s="328"/>
      <c r="E183" s="328"/>
      <c r="F183" s="329"/>
    </row>
    <row r="184" spans="1:6" ht="12">
      <c r="A184" s="322"/>
      <c r="B184" s="332" t="s">
        <v>221</v>
      </c>
      <c r="C184" s="328"/>
      <c r="D184" s="328"/>
      <c r="E184" s="328"/>
      <c r="F184" s="329"/>
    </row>
    <row r="185" spans="1:6" ht="12">
      <c r="A185" s="322"/>
      <c r="B185" s="332" t="s">
        <v>222</v>
      </c>
      <c r="C185" s="328"/>
      <c r="D185" s="328"/>
      <c r="E185" s="328"/>
      <c r="F185" s="329"/>
    </row>
    <row r="186" spans="1:6" ht="12">
      <c r="A186" s="322"/>
      <c r="B186" s="333" t="s">
        <v>540</v>
      </c>
      <c r="C186" s="328"/>
      <c r="D186" s="328"/>
      <c r="E186" s="328"/>
      <c r="F186" s="329"/>
    </row>
    <row r="187" spans="1:6" ht="12.75" thickBot="1">
      <c r="A187" s="322"/>
      <c r="B187" s="334" t="s">
        <v>223</v>
      </c>
      <c r="C187" s="335"/>
      <c r="D187" s="335"/>
      <c r="E187" s="335">
        <v>547</v>
      </c>
      <c r="F187" s="780"/>
    </row>
    <row r="188" spans="1:6" ht="12.75" thickBot="1">
      <c r="A188" s="322"/>
      <c r="B188" s="336" t="s">
        <v>379</v>
      </c>
      <c r="C188" s="671"/>
      <c r="D188" s="671"/>
      <c r="E188" s="671">
        <f>SUM(E187)</f>
        <v>547</v>
      </c>
      <c r="F188" s="801"/>
    </row>
    <row r="189" spans="1:6" ht="13.5" thickBot="1">
      <c r="A189" s="322"/>
      <c r="B189" s="339" t="s">
        <v>84</v>
      </c>
      <c r="C189" s="672"/>
      <c r="D189" s="672"/>
      <c r="E189" s="672"/>
      <c r="F189" s="801"/>
    </row>
    <row r="190" spans="1:6" ht="13.5" thickBot="1">
      <c r="A190" s="322"/>
      <c r="B190" s="926" t="s">
        <v>556</v>
      </c>
      <c r="C190" s="672"/>
      <c r="D190" s="673">
        <v>84</v>
      </c>
      <c r="E190" s="673">
        <v>84</v>
      </c>
      <c r="F190" s="801">
        <f aca="true" t="shared" si="5" ref="F190:F198">SUM(E190/D190)</f>
        <v>1</v>
      </c>
    </row>
    <row r="191" spans="1:6" ht="12.75" thickBot="1">
      <c r="A191" s="322"/>
      <c r="B191" s="341" t="s">
        <v>85</v>
      </c>
      <c r="C191" s="673"/>
      <c r="D191" s="927">
        <f>SUM(D190)</f>
        <v>84</v>
      </c>
      <c r="E191" s="927">
        <f>SUM(E190)</f>
        <v>84</v>
      </c>
      <c r="F191" s="878">
        <f t="shared" si="5"/>
        <v>1</v>
      </c>
    </row>
    <row r="192" spans="1:6" ht="12">
      <c r="A192" s="322"/>
      <c r="B192" s="865" t="s">
        <v>497</v>
      </c>
      <c r="C192" s="344"/>
      <c r="D192" s="344">
        <v>219</v>
      </c>
      <c r="E192" s="344">
        <v>219</v>
      </c>
      <c r="F192" s="329">
        <f t="shared" si="5"/>
        <v>1</v>
      </c>
    </row>
    <row r="193" spans="1:6" ht="12.75" thickBot="1">
      <c r="A193" s="322"/>
      <c r="B193" s="346" t="s">
        <v>549</v>
      </c>
      <c r="C193" s="335">
        <v>106068</v>
      </c>
      <c r="D193" s="335">
        <v>107817</v>
      </c>
      <c r="E193" s="335">
        <v>72581</v>
      </c>
      <c r="F193" s="780">
        <f t="shared" si="5"/>
        <v>0.673186974224844</v>
      </c>
    </row>
    <row r="194" spans="1:6" ht="13.5" thickBot="1">
      <c r="A194" s="322"/>
      <c r="B194" s="347" t="s">
        <v>78</v>
      </c>
      <c r="C194" s="348">
        <f>SUM(C192:C193)</f>
        <v>106068</v>
      </c>
      <c r="D194" s="348">
        <f>SUM(D192:D193)</f>
        <v>108036</v>
      </c>
      <c r="E194" s="348">
        <f>SUM(E192:E193)</f>
        <v>72800</v>
      </c>
      <c r="F194" s="878">
        <f t="shared" si="5"/>
        <v>0.6738494575882114</v>
      </c>
    </row>
    <row r="195" spans="1:6" ht="14.25" thickBot="1">
      <c r="A195" s="322"/>
      <c r="B195" s="350" t="s">
        <v>92</v>
      </c>
      <c r="C195" s="351">
        <f>SUM(C189+C191+C194)</f>
        <v>106068</v>
      </c>
      <c r="D195" s="351">
        <f>SUM(D189+D191+D194)</f>
        <v>108120</v>
      </c>
      <c r="E195" s="351">
        <f>SUM(E189+E191+E194)</f>
        <v>72884</v>
      </c>
      <c r="F195" s="878">
        <f t="shared" si="5"/>
        <v>0.6741028486866445</v>
      </c>
    </row>
    <row r="196" spans="1:6" ht="12">
      <c r="A196" s="322"/>
      <c r="B196" s="352" t="s">
        <v>356</v>
      </c>
      <c r="C196" s="328">
        <v>81685</v>
      </c>
      <c r="D196" s="328">
        <v>82874</v>
      </c>
      <c r="E196" s="328">
        <v>58057</v>
      </c>
      <c r="F196" s="329">
        <f t="shared" si="5"/>
        <v>0.7005454062794121</v>
      </c>
    </row>
    <row r="197" spans="1:6" ht="12">
      <c r="A197" s="322"/>
      <c r="B197" s="352" t="s">
        <v>357</v>
      </c>
      <c r="C197" s="328">
        <v>18725</v>
      </c>
      <c r="D197" s="328">
        <v>19004</v>
      </c>
      <c r="E197" s="328">
        <v>13426</v>
      </c>
      <c r="F197" s="329">
        <f t="shared" si="5"/>
        <v>0.7064828457166912</v>
      </c>
    </row>
    <row r="198" spans="1:6" ht="12">
      <c r="A198" s="322"/>
      <c r="B198" s="352" t="s">
        <v>358</v>
      </c>
      <c r="C198" s="328">
        <v>4642</v>
      </c>
      <c r="D198" s="328">
        <v>5142</v>
      </c>
      <c r="E198" s="328">
        <v>1958</v>
      </c>
      <c r="F198" s="329">
        <f t="shared" si="5"/>
        <v>0.38078568650330613</v>
      </c>
    </row>
    <row r="199" spans="1:6" ht="12">
      <c r="A199" s="322"/>
      <c r="B199" s="353" t="s">
        <v>360</v>
      </c>
      <c r="C199" s="328"/>
      <c r="D199" s="328"/>
      <c r="E199" s="328"/>
      <c r="F199" s="329"/>
    </row>
    <row r="200" spans="1:6" ht="12.75" thickBot="1">
      <c r="A200" s="322"/>
      <c r="B200" s="354" t="s">
        <v>359</v>
      </c>
      <c r="C200" s="335"/>
      <c r="D200" s="335"/>
      <c r="E200" s="335"/>
      <c r="F200" s="780"/>
    </row>
    <row r="201" spans="1:6" ht="12.75" thickBot="1">
      <c r="A201" s="322"/>
      <c r="B201" s="355" t="s">
        <v>77</v>
      </c>
      <c r="C201" s="671">
        <f>SUM(C196:C200)</f>
        <v>105052</v>
      </c>
      <c r="D201" s="671">
        <f>SUM(D196:D200)</f>
        <v>107020</v>
      </c>
      <c r="E201" s="671">
        <f>SUM(E196:E200)</f>
        <v>73441</v>
      </c>
      <c r="F201" s="878">
        <f>SUM(E201/D201)</f>
        <v>0.6862362175294338</v>
      </c>
    </row>
    <row r="202" spans="1:6" ht="12">
      <c r="A202" s="322"/>
      <c r="B202" s="352" t="s">
        <v>272</v>
      </c>
      <c r="C202" s="328">
        <v>1016</v>
      </c>
      <c r="D202" s="328">
        <v>1100</v>
      </c>
      <c r="E202" s="328">
        <v>246</v>
      </c>
      <c r="F202" s="329">
        <f>SUM(E202/D202)</f>
        <v>0.22363636363636363</v>
      </c>
    </row>
    <row r="203" spans="1:6" ht="12">
      <c r="A203" s="322"/>
      <c r="B203" s="352" t="s">
        <v>273</v>
      </c>
      <c r="C203" s="328"/>
      <c r="D203" s="328"/>
      <c r="E203" s="328"/>
      <c r="F203" s="329"/>
    </row>
    <row r="204" spans="1:6" ht="12.75" thickBot="1">
      <c r="A204" s="322"/>
      <c r="B204" s="354" t="s">
        <v>507</v>
      </c>
      <c r="C204" s="335"/>
      <c r="D204" s="335"/>
      <c r="E204" s="335"/>
      <c r="F204" s="780"/>
    </row>
    <row r="205" spans="1:6" ht="12.75" thickBot="1">
      <c r="A205" s="322"/>
      <c r="B205" s="356" t="s">
        <v>83</v>
      </c>
      <c r="C205" s="671">
        <f>SUM(C202:C204)</f>
        <v>1016</v>
      </c>
      <c r="D205" s="671">
        <f>SUM(D202:D204)</f>
        <v>1100</v>
      </c>
      <c r="E205" s="671">
        <f>SUM(E202:E204)</f>
        <v>246</v>
      </c>
      <c r="F205" s="878">
        <f>SUM(E205/D205)</f>
        <v>0.22363636363636363</v>
      </c>
    </row>
    <row r="206" spans="1:6" ht="14.25" thickBot="1">
      <c r="A206" s="319"/>
      <c r="B206" s="357" t="s">
        <v>130</v>
      </c>
      <c r="C206" s="351">
        <f>SUM(C201+C205)</f>
        <v>106068</v>
      </c>
      <c r="D206" s="351">
        <f>SUM(D201+D205)</f>
        <v>108120</v>
      </c>
      <c r="E206" s="351">
        <f>SUM(E201+E205)</f>
        <v>73687</v>
      </c>
      <c r="F206" s="878">
        <f>SUM(E206/D206)</f>
        <v>0.6815297817240104</v>
      </c>
    </row>
    <row r="207" spans="1:6" ht="13.5">
      <c r="A207" s="235">
        <v>2335</v>
      </c>
      <c r="B207" s="237" t="s">
        <v>367</v>
      </c>
      <c r="C207" s="328"/>
      <c r="D207" s="328"/>
      <c r="E207" s="328"/>
      <c r="F207" s="329"/>
    </row>
    <row r="208" spans="1:6" ht="12" customHeight="1">
      <c r="A208" s="322"/>
      <c r="B208" s="324" t="s">
        <v>214</v>
      </c>
      <c r="C208" s="322"/>
      <c r="D208" s="322"/>
      <c r="E208" s="322"/>
      <c r="F208" s="329"/>
    </row>
    <row r="209" spans="1:6" ht="12.75" thickBot="1">
      <c r="A209" s="322"/>
      <c r="B209" s="325" t="s">
        <v>215</v>
      </c>
      <c r="C209" s="598"/>
      <c r="D209" s="598">
        <v>90</v>
      </c>
      <c r="E209" s="598">
        <v>640</v>
      </c>
      <c r="F209" s="780">
        <f>SUM(E209/D209)</f>
        <v>7.111111111111111</v>
      </c>
    </row>
    <row r="210" spans="1:6" ht="12.75" thickBot="1">
      <c r="A210" s="322"/>
      <c r="B210" s="326" t="s">
        <v>228</v>
      </c>
      <c r="C210" s="599"/>
      <c r="D210" s="599">
        <f>SUM(D209)</f>
        <v>90</v>
      </c>
      <c r="E210" s="599">
        <f>SUM(E209)</f>
        <v>640</v>
      </c>
      <c r="F210" s="878">
        <f>SUM(E210/D210)</f>
        <v>7.111111111111111</v>
      </c>
    </row>
    <row r="211" spans="1:6" ht="12">
      <c r="A211" s="322"/>
      <c r="B211" s="324" t="s">
        <v>217</v>
      </c>
      <c r="C211" s="328"/>
      <c r="D211" s="328"/>
      <c r="E211" s="328"/>
      <c r="F211" s="329"/>
    </row>
    <row r="212" spans="1:6" ht="12.75">
      <c r="A212" s="322"/>
      <c r="B212" s="330" t="s">
        <v>218</v>
      </c>
      <c r="C212" s="331"/>
      <c r="D212" s="331"/>
      <c r="E212" s="331"/>
      <c r="F212" s="329"/>
    </row>
    <row r="213" spans="1:6" ht="12.75">
      <c r="A213" s="322"/>
      <c r="B213" s="330" t="s">
        <v>219</v>
      </c>
      <c r="C213" s="331"/>
      <c r="D213" s="331"/>
      <c r="E213" s="331"/>
      <c r="F213" s="329"/>
    </row>
    <row r="214" spans="1:6" ht="12">
      <c r="A214" s="322"/>
      <c r="B214" s="332" t="s">
        <v>220</v>
      </c>
      <c r="C214" s="328"/>
      <c r="D214" s="328"/>
      <c r="E214" s="328"/>
      <c r="F214" s="329"/>
    </row>
    <row r="215" spans="1:6" ht="12">
      <c r="A215" s="322"/>
      <c r="B215" s="332" t="s">
        <v>221</v>
      </c>
      <c r="C215" s="328"/>
      <c r="D215" s="328"/>
      <c r="E215" s="328"/>
      <c r="F215" s="329"/>
    </row>
    <row r="216" spans="1:6" ht="12">
      <c r="A216" s="322"/>
      <c r="B216" s="332" t="s">
        <v>222</v>
      </c>
      <c r="C216" s="328"/>
      <c r="D216" s="328"/>
      <c r="E216" s="328"/>
      <c r="F216" s="329"/>
    </row>
    <row r="217" spans="1:6" ht="12">
      <c r="A217" s="322"/>
      <c r="B217" s="333" t="s">
        <v>540</v>
      </c>
      <c r="C217" s="328"/>
      <c r="D217" s="328"/>
      <c r="E217" s="328"/>
      <c r="F217" s="329"/>
    </row>
    <row r="218" spans="1:6" ht="12.75" thickBot="1">
      <c r="A218" s="322"/>
      <c r="B218" s="334" t="s">
        <v>223</v>
      </c>
      <c r="C218" s="335"/>
      <c r="D218" s="335"/>
      <c r="E218" s="335">
        <v>2</v>
      </c>
      <c r="F218" s="780"/>
    </row>
    <row r="219" spans="1:6" ht="12.75" thickBot="1">
      <c r="A219" s="322"/>
      <c r="B219" s="336" t="s">
        <v>379</v>
      </c>
      <c r="C219" s="671"/>
      <c r="D219" s="671"/>
      <c r="E219" s="671">
        <f>SUM(E218)</f>
        <v>2</v>
      </c>
      <c r="F219" s="801"/>
    </row>
    <row r="220" spans="1:6" ht="13.5" thickBot="1">
      <c r="A220" s="322"/>
      <c r="B220" s="339" t="s">
        <v>84</v>
      </c>
      <c r="C220" s="672"/>
      <c r="D220" s="672">
        <f>SUM(D210)</f>
        <v>90</v>
      </c>
      <c r="E220" s="672">
        <f>SUM(E210)</f>
        <v>640</v>
      </c>
      <c r="F220" s="878">
        <f aca="true" t="shared" si="6" ref="F220:F276">SUM(E220/D220)</f>
        <v>7.111111111111111</v>
      </c>
    </row>
    <row r="221" spans="1:6" ht="13.5" thickBot="1">
      <c r="A221" s="322"/>
      <c r="B221" s="926" t="s">
        <v>556</v>
      </c>
      <c r="C221" s="672"/>
      <c r="D221" s="673">
        <v>56</v>
      </c>
      <c r="E221" s="673">
        <v>56</v>
      </c>
      <c r="F221" s="801">
        <f t="shared" si="6"/>
        <v>1</v>
      </c>
    </row>
    <row r="222" spans="1:6" ht="12.75" thickBot="1">
      <c r="A222" s="322"/>
      <c r="B222" s="341" t="s">
        <v>85</v>
      </c>
      <c r="C222" s="673"/>
      <c r="D222" s="927">
        <f>SUM(D221)</f>
        <v>56</v>
      </c>
      <c r="E222" s="927">
        <f>SUM(E221)</f>
        <v>56</v>
      </c>
      <c r="F222" s="878">
        <f t="shared" si="6"/>
        <v>1</v>
      </c>
    </row>
    <row r="223" spans="1:6" ht="12">
      <c r="A223" s="322"/>
      <c r="B223" s="865" t="s">
        <v>497</v>
      </c>
      <c r="C223" s="344"/>
      <c r="D223" s="344">
        <v>370</v>
      </c>
      <c r="E223" s="344">
        <v>370</v>
      </c>
      <c r="F223" s="329">
        <f t="shared" si="6"/>
        <v>1</v>
      </c>
    </row>
    <row r="224" spans="1:6" ht="12.75" thickBot="1">
      <c r="A224" s="322"/>
      <c r="B224" s="346" t="s">
        <v>549</v>
      </c>
      <c r="C224" s="335">
        <v>73139</v>
      </c>
      <c r="D224" s="335">
        <v>73984</v>
      </c>
      <c r="E224" s="335">
        <v>50291</v>
      </c>
      <c r="F224" s="780">
        <f t="shared" si="6"/>
        <v>0.6797550821799307</v>
      </c>
    </row>
    <row r="225" spans="1:6" ht="13.5" thickBot="1">
      <c r="A225" s="322"/>
      <c r="B225" s="347" t="s">
        <v>78</v>
      </c>
      <c r="C225" s="348">
        <f>SUM(C223:C224)</f>
        <v>73139</v>
      </c>
      <c r="D225" s="348">
        <f>SUM(D223:D224)</f>
        <v>74354</v>
      </c>
      <c r="E225" s="348">
        <f>SUM(E223:E224)</f>
        <v>50661</v>
      </c>
      <c r="F225" s="878">
        <f t="shared" si="6"/>
        <v>0.6813486833257121</v>
      </c>
    </row>
    <row r="226" spans="1:6" ht="13.5" thickBot="1">
      <c r="A226" s="322"/>
      <c r="B226" s="257" t="s">
        <v>497</v>
      </c>
      <c r="C226" s="348"/>
      <c r="D226" s="673">
        <v>225</v>
      </c>
      <c r="E226" s="673">
        <v>225</v>
      </c>
      <c r="F226" s="801">
        <f t="shared" si="6"/>
        <v>1</v>
      </c>
    </row>
    <row r="227" spans="1:6" ht="13.5" thickBot="1">
      <c r="A227" s="322"/>
      <c r="B227" s="347" t="s">
        <v>80</v>
      </c>
      <c r="C227" s="348"/>
      <c r="D227" s="348">
        <f>SUM(D226)</f>
        <v>225</v>
      </c>
      <c r="E227" s="348">
        <f>SUM(E226)</f>
        <v>225</v>
      </c>
      <c r="F227" s="878">
        <f t="shared" si="6"/>
        <v>1</v>
      </c>
    </row>
    <row r="228" spans="1:6" ht="14.25" thickBot="1">
      <c r="A228" s="322"/>
      <c r="B228" s="350" t="s">
        <v>92</v>
      </c>
      <c r="C228" s="351">
        <f>SUM(C220+C222+C225)</f>
        <v>73139</v>
      </c>
      <c r="D228" s="351">
        <f>SUM(D220+D222+D225+D227)</f>
        <v>74725</v>
      </c>
      <c r="E228" s="351">
        <f>SUM(E220+E222+E225+E227)</f>
        <v>51582</v>
      </c>
      <c r="F228" s="878">
        <f t="shared" si="6"/>
        <v>0.6902910672465707</v>
      </c>
    </row>
    <row r="229" spans="1:6" ht="12">
      <c r="A229" s="322"/>
      <c r="B229" s="352" t="s">
        <v>356</v>
      </c>
      <c r="C229" s="328">
        <v>56426</v>
      </c>
      <c r="D229" s="328">
        <v>57102</v>
      </c>
      <c r="E229" s="328">
        <v>39582</v>
      </c>
      <c r="F229" s="329">
        <f t="shared" si="6"/>
        <v>0.6931806241462646</v>
      </c>
    </row>
    <row r="230" spans="1:6" ht="12">
      <c r="A230" s="322"/>
      <c r="B230" s="352" t="s">
        <v>357</v>
      </c>
      <c r="C230" s="328">
        <v>13023</v>
      </c>
      <c r="D230" s="328">
        <v>13192</v>
      </c>
      <c r="E230" s="328">
        <v>8749</v>
      </c>
      <c r="F230" s="329">
        <f t="shared" si="6"/>
        <v>0.6632049727107338</v>
      </c>
    </row>
    <row r="231" spans="1:6" ht="12">
      <c r="A231" s="322"/>
      <c r="B231" s="352" t="s">
        <v>358</v>
      </c>
      <c r="C231" s="328">
        <v>2674</v>
      </c>
      <c r="D231" s="328">
        <v>2534</v>
      </c>
      <c r="E231" s="328">
        <v>904</v>
      </c>
      <c r="F231" s="329">
        <f t="shared" si="6"/>
        <v>0.35674822415153906</v>
      </c>
    </row>
    <row r="232" spans="1:6" ht="12">
      <c r="A232" s="322"/>
      <c r="B232" s="353" t="s">
        <v>360</v>
      </c>
      <c r="C232" s="328"/>
      <c r="D232" s="328"/>
      <c r="E232" s="328"/>
      <c r="F232" s="329"/>
    </row>
    <row r="233" spans="1:6" ht="12.75" thickBot="1">
      <c r="A233" s="322"/>
      <c r="B233" s="354" t="s">
        <v>359</v>
      </c>
      <c r="C233" s="335"/>
      <c r="D233" s="335"/>
      <c r="E233" s="335"/>
      <c r="F233" s="780"/>
    </row>
    <row r="234" spans="1:6" ht="12.75" thickBot="1">
      <c r="A234" s="322"/>
      <c r="B234" s="355" t="s">
        <v>77</v>
      </c>
      <c r="C234" s="337">
        <f>SUM(C229:C233)</f>
        <v>72123</v>
      </c>
      <c r="D234" s="337">
        <f>SUM(D229:D233)</f>
        <v>72828</v>
      </c>
      <c r="E234" s="337">
        <f>SUM(E229:E233)</f>
        <v>49235</v>
      </c>
      <c r="F234" s="878">
        <f t="shared" si="6"/>
        <v>0.6760449277750316</v>
      </c>
    </row>
    <row r="235" spans="1:6" ht="12">
      <c r="A235" s="322"/>
      <c r="B235" s="352" t="s">
        <v>272</v>
      </c>
      <c r="C235" s="328">
        <v>1016</v>
      </c>
      <c r="D235" s="328">
        <v>1897</v>
      </c>
      <c r="E235" s="328">
        <v>1275</v>
      </c>
      <c r="F235" s="329">
        <f t="shared" si="6"/>
        <v>0.6721138639957828</v>
      </c>
    </row>
    <row r="236" spans="1:6" ht="12">
      <c r="A236" s="322"/>
      <c r="B236" s="352" t="s">
        <v>273</v>
      </c>
      <c r="C236" s="328"/>
      <c r="D236" s="328"/>
      <c r="E236" s="328"/>
      <c r="F236" s="329"/>
    </row>
    <row r="237" spans="1:6" ht="12.75" thickBot="1">
      <c r="A237" s="322"/>
      <c r="B237" s="354" t="s">
        <v>507</v>
      </c>
      <c r="C237" s="335"/>
      <c r="D237" s="335"/>
      <c r="E237" s="335"/>
      <c r="F237" s="780"/>
    </row>
    <row r="238" spans="1:6" ht="12.75" thickBot="1">
      <c r="A238" s="322"/>
      <c r="B238" s="356" t="s">
        <v>83</v>
      </c>
      <c r="C238" s="337">
        <f>SUM(C235:C237)</f>
        <v>1016</v>
      </c>
      <c r="D238" s="337">
        <f>SUM(D235:D237)</f>
        <v>1897</v>
      </c>
      <c r="E238" s="337">
        <f>SUM(E235:E237)</f>
        <v>1275</v>
      </c>
      <c r="F238" s="878">
        <f t="shared" si="6"/>
        <v>0.6721138639957828</v>
      </c>
    </row>
    <row r="239" spans="1:6" ht="14.25" thickBot="1">
      <c r="A239" s="319"/>
      <c r="B239" s="357" t="s">
        <v>130</v>
      </c>
      <c r="C239" s="351">
        <f>SUM(C234+C238)</f>
        <v>73139</v>
      </c>
      <c r="D239" s="351">
        <f>SUM(D234+D238)</f>
        <v>74725</v>
      </c>
      <c r="E239" s="351">
        <f>SUM(E234+E238)</f>
        <v>50510</v>
      </c>
      <c r="F239" s="878">
        <f t="shared" si="6"/>
        <v>0.6759451321512211</v>
      </c>
    </row>
    <row r="240" spans="1:6" ht="13.5">
      <c r="A240" s="234">
        <v>2345</v>
      </c>
      <c r="B240" s="360" t="s">
        <v>368</v>
      </c>
      <c r="C240" s="328"/>
      <c r="D240" s="328"/>
      <c r="E240" s="328"/>
      <c r="F240" s="329"/>
    </row>
    <row r="241" spans="1:6" ht="12" customHeight="1">
      <c r="A241" s="322"/>
      <c r="B241" s="324" t="s">
        <v>214</v>
      </c>
      <c r="C241" s="322"/>
      <c r="D241" s="322"/>
      <c r="E241" s="322"/>
      <c r="F241" s="329"/>
    </row>
    <row r="242" spans="1:6" ht="12.75" thickBot="1">
      <c r="A242" s="322"/>
      <c r="B242" s="325" t="s">
        <v>215</v>
      </c>
      <c r="C242" s="598"/>
      <c r="D242" s="598"/>
      <c r="E242" s="598">
        <v>518</v>
      </c>
      <c r="F242" s="780"/>
    </row>
    <row r="243" spans="1:6" ht="12.75" thickBot="1">
      <c r="A243" s="322"/>
      <c r="B243" s="326" t="s">
        <v>228</v>
      </c>
      <c r="C243" s="599"/>
      <c r="D243" s="599"/>
      <c r="E243" s="599">
        <f>SUM(E242)</f>
        <v>518</v>
      </c>
      <c r="F243" s="801"/>
    </row>
    <row r="244" spans="1:6" ht="12">
      <c r="A244" s="322"/>
      <c r="B244" s="324" t="s">
        <v>217</v>
      </c>
      <c r="C244" s="328"/>
      <c r="D244" s="328"/>
      <c r="E244" s="328"/>
      <c r="F244" s="329"/>
    </row>
    <row r="245" spans="1:6" ht="12.75">
      <c r="A245" s="322"/>
      <c r="B245" s="330" t="s">
        <v>218</v>
      </c>
      <c r="C245" s="331"/>
      <c r="D245" s="331"/>
      <c r="E245" s="331"/>
      <c r="F245" s="329"/>
    </row>
    <row r="246" spans="1:6" ht="12.75">
      <c r="A246" s="322"/>
      <c r="B246" s="330" t="s">
        <v>219</v>
      </c>
      <c r="C246" s="331"/>
      <c r="D246" s="331"/>
      <c r="E246" s="331"/>
      <c r="F246" s="329"/>
    </row>
    <row r="247" spans="1:6" ht="12">
      <c r="A247" s="322"/>
      <c r="B247" s="332" t="s">
        <v>220</v>
      </c>
      <c r="C247" s="328"/>
      <c r="D247" s="328"/>
      <c r="E247" s="328"/>
      <c r="F247" s="329"/>
    </row>
    <row r="248" spans="1:6" ht="12">
      <c r="A248" s="322"/>
      <c r="B248" s="332" t="s">
        <v>221</v>
      </c>
      <c r="C248" s="328"/>
      <c r="D248" s="328"/>
      <c r="E248" s="328"/>
      <c r="F248" s="329"/>
    </row>
    <row r="249" spans="1:6" ht="12">
      <c r="A249" s="322"/>
      <c r="B249" s="332" t="s">
        <v>222</v>
      </c>
      <c r="C249" s="328"/>
      <c r="D249" s="328"/>
      <c r="E249" s="328"/>
      <c r="F249" s="329"/>
    </row>
    <row r="250" spans="1:6" ht="12">
      <c r="A250" s="322"/>
      <c r="B250" s="333" t="s">
        <v>540</v>
      </c>
      <c r="C250" s="328"/>
      <c r="D250" s="328"/>
      <c r="E250" s="328"/>
      <c r="F250" s="329"/>
    </row>
    <row r="251" spans="1:6" ht="12.75" thickBot="1">
      <c r="A251" s="322"/>
      <c r="B251" s="334" t="s">
        <v>223</v>
      </c>
      <c r="C251" s="328"/>
      <c r="D251" s="328"/>
      <c r="E251" s="328">
        <v>2</v>
      </c>
      <c r="F251" s="780"/>
    </row>
    <row r="252" spans="1:6" ht="12.75" thickBot="1">
      <c r="A252" s="322"/>
      <c r="B252" s="336" t="s">
        <v>379</v>
      </c>
      <c r="C252" s="337"/>
      <c r="D252" s="337"/>
      <c r="E252" s="337">
        <f>SUM(E251)</f>
        <v>2</v>
      </c>
      <c r="F252" s="801"/>
    </row>
    <row r="253" spans="1:6" ht="13.5" thickBot="1">
      <c r="A253" s="322"/>
      <c r="B253" s="339" t="s">
        <v>84</v>
      </c>
      <c r="C253" s="672"/>
      <c r="D253" s="672"/>
      <c r="E253" s="672"/>
      <c r="F253" s="801"/>
    </row>
    <row r="254" spans="1:6" ht="13.5" thickBot="1">
      <c r="A254" s="322"/>
      <c r="B254" s="926" t="s">
        <v>556</v>
      </c>
      <c r="C254" s="672"/>
      <c r="D254" s="673">
        <v>56</v>
      </c>
      <c r="E254" s="673">
        <v>56</v>
      </c>
      <c r="F254" s="801">
        <f t="shared" si="6"/>
        <v>1</v>
      </c>
    </row>
    <row r="255" spans="1:6" ht="12.75" thickBot="1">
      <c r="A255" s="322"/>
      <c r="B255" s="341" t="s">
        <v>85</v>
      </c>
      <c r="C255" s="673"/>
      <c r="D255" s="927">
        <f>SUM(D254)</f>
        <v>56</v>
      </c>
      <c r="E255" s="927">
        <f>SUM(E254)</f>
        <v>56</v>
      </c>
      <c r="F255" s="878">
        <f t="shared" si="6"/>
        <v>1</v>
      </c>
    </row>
    <row r="256" spans="1:6" ht="12">
      <c r="A256" s="322"/>
      <c r="B256" s="865" t="s">
        <v>497</v>
      </c>
      <c r="C256" s="344"/>
      <c r="D256" s="344">
        <v>892</v>
      </c>
      <c r="E256" s="344">
        <v>892</v>
      </c>
      <c r="F256" s="329">
        <f t="shared" si="6"/>
        <v>1</v>
      </c>
    </row>
    <row r="257" spans="1:6" ht="12.75" thickBot="1">
      <c r="A257" s="322"/>
      <c r="B257" s="346" t="s">
        <v>549</v>
      </c>
      <c r="C257" s="335">
        <v>66654</v>
      </c>
      <c r="D257" s="335">
        <v>67660</v>
      </c>
      <c r="E257" s="335">
        <v>47653</v>
      </c>
      <c r="F257" s="780">
        <f t="shared" si="6"/>
        <v>0.7043009163464381</v>
      </c>
    </row>
    <row r="258" spans="1:6" ht="13.5" thickBot="1">
      <c r="A258" s="322"/>
      <c r="B258" s="347" t="s">
        <v>78</v>
      </c>
      <c r="C258" s="348">
        <f>SUM(C256:C257)</f>
        <v>66654</v>
      </c>
      <c r="D258" s="348">
        <f>SUM(D256:D257)</f>
        <v>68552</v>
      </c>
      <c r="E258" s="348">
        <f>SUM(E256:E257)</f>
        <v>48545</v>
      </c>
      <c r="F258" s="878">
        <f t="shared" si="6"/>
        <v>0.7081485587583148</v>
      </c>
    </row>
    <row r="259" spans="1:6" ht="13.5" thickBot="1">
      <c r="A259" s="322"/>
      <c r="B259" s="257" t="s">
        <v>497</v>
      </c>
      <c r="C259" s="348"/>
      <c r="D259" s="673">
        <v>284</v>
      </c>
      <c r="E259" s="673">
        <v>284</v>
      </c>
      <c r="F259" s="801">
        <f t="shared" si="6"/>
        <v>1</v>
      </c>
    </row>
    <row r="260" spans="1:6" ht="13.5" thickBot="1">
      <c r="A260" s="322"/>
      <c r="B260" s="347" t="s">
        <v>80</v>
      </c>
      <c r="C260" s="348"/>
      <c r="D260" s="348">
        <f>SUM(D259)</f>
        <v>284</v>
      </c>
      <c r="E260" s="348">
        <f>SUM(E259)</f>
        <v>284</v>
      </c>
      <c r="F260" s="878">
        <f t="shared" si="6"/>
        <v>1</v>
      </c>
    </row>
    <row r="261" spans="1:6" ht="14.25" thickBot="1">
      <c r="A261" s="322"/>
      <c r="B261" s="350" t="s">
        <v>92</v>
      </c>
      <c r="C261" s="351">
        <f>SUM(C253+C255+C258)</f>
        <v>66654</v>
      </c>
      <c r="D261" s="351">
        <f>SUM(D253+D255+D258+D260)</f>
        <v>68892</v>
      </c>
      <c r="E261" s="351">
        <f>SUM(E253+E255+E258+E260)</f>
        <v>48885</v>
      </c>
      <c r="F261" s="879">
        <f t="shared" si="6"/>
        <v>0.7095889217906288</v>
      </c>
    </row>
    <row r="262" spans="1:6" ht="12">
      <c r="A262" s="322"/>
      <c r="B262" s="352" t="s">
        <v>356</v>
      </c>
      <c r="C262" s="328">
        <v>51285</v>
      </c>
      <c r="D262" s="328">
        <v>52090</v>
      </c>
      <c r="E262" s="328">
        <v>37706</v>
      </c>
      <c r="F262" s="329">
        <f t="shared" si="6"/>
        <v>0.723862545594164</v>
      </c>
    </row>
    <row r="263" spans="1:6" ht="12">
      <c r="A263" s="322"/>
      <c r="B263" s="352" t="s">
        <v>357</v>
      </c>
      <c r="C263" s="328">
        <v>11843</v>
      </c>
      <c r="D263" s="328">
        <v>12044</v>
      </c>
      <c r="E263" s="328">
        <v>8616</v>
      </c>
      <c r="F263" s="329">
        <f t="shared" si="6"/>
        <v>0.7153769511790103</v>
      </c>
    </row>
    <row r="264" spans="1:6" ht="12">
      <c r="A264" s="322"/>
      <c r="B264" s="352" t="s">
        <v>358</v>
      </c>
      <c r="C264" s="328">
        <v>2764</v>
      </c>
      <c r="D264" s="328">
        <v>3656</v>
      </c>
      <c r="E264" s="328">
        <v>1551</v>
      </c>
      <c r="F264" s="329">
        <f t="shared" si="6"/>
        <v>0.42423413566739604</v>
      </c>
    </row>
    <row r="265" spans="1:6" ht="12">
      <c r="A265" s="322"/>
      <c r="B265" s="353" t="s">
        <v>360</v>
      </c>
      <c r="C265" s="328"/>
      <c r="D265" s="328"/>
      <c r="E265" s="328"/>
      <c r="F265" s="329"/>
    </row>
    <row r="266" spans="1:6" ht="12.75" thickBot="1">
      <c r="A266" s="322"/>
      <c r="B266" s="354" t="s">
        <v>359</v>
      </c>
      <c r="C266" s="328"/>
      <c r="D266" s="328"/>
      <c r="E266" s="328"/>
      <c r="F266" s="780"/>
    </row>
    <row r="267" spans="1:6" ht="12.75" thickBot="1">
      <c r="A267" s="322"/>
      <c r="B267" s="355" t="s">
        <v>77</v>
      </c>
      <c r="C267" s="337">
        <f>SUM(C262:C266)</f>
        <v>65892</v>
      </c>
      <c r="D267" s="337">
        <f>SUM(D262:D266)</f>
        <v>67790</v>
      </c>
      <c r="E267" s="337">
        <f>SUM(E262:E266)</f>
        <v>47873</v>
      </c>
      <c r="F267" s="878">
        <f t="shared" si="6"/>
        <v>0.7061956040713969</v>
      </c>
    </row>
    <row r="268" spans="1:6" ht="12">
      <c r="A268" s="322"/>
      <c r="B268" s="352" t="s">
        <v>272</v>
      </c>
      <c r="C268" s="328">
        <v>762</v>
      </c>
      <c r="D268" s="328">
        <v>1102</v>
      </c>
      <c r="E268" s="328">
        <v>876</v>
      </c>
      <c r="F268" s="329">
        <f t="shared" si="6"/>
        <v>0.79491833030853</v>
      </c>
    </row>
    <row r="269" spans="1:6" ht="12">
      <c r="A269" s="322"/>
      <c r="B269" s="352" t="s">
        <v>273</v>
      </c>
      <c r="C269" s="328"/>
      <c r="D269" s="328"/>
      <c r="E269" s="328"/>
      <c r="F269" s="329"/>
    </row>
    <row r="270" spans="1:6" ht="12.75" thickBot="1">
      <c r="A270" s="322"/>
      <c r="B270" s="354" t="s">
        <v>507</v>
      </c>
      <c r="C270" s="328"/>
      <c r="D270" s="328"/>
      <c r="E270" s="328"/>
      <c r="F270" s="780"/>
    </row>
    <row r="271" spans="1:6" ht="12.75" thickBot="1">
      <c r="A271" s="322"/>
      <c r="B271" s="356" t="s">
        <v>83</v>
      </c>
      <c r="C271" s="337">
        <f>SUM(C268:C270)</f>
        <v>762</v>
      </c>
      <c r="D271" s="337">
        <f>SUM(D268:D270)</f>
        <v>1102</v>
      </c>
      <c r="E271" s="337">
        <f>SUM(E268:E270)</f>
        <v>876</v>
      </c>
      <c r="F271" s="878">
        <f t="shared" si="6"/>
        <v>0.79491833030853</v>
      </c>
    </row>
    <row r="272" spans="1:6" ht="14.25" thickBot="1">
      <c r="A272" s="319"/>
      <c r="B272" s="357" t="s">
        <v>130</v>
      </c>
      <c r="C272" s="351">
        <f>SUM(C267+C271)</f>
        <v>66654</v>
      </c>
      <c r="D272" s="351">
        <f>SUM(D267+D271)</f>
        <v>68892</v>
      </c>
      <c r="E272" s="351">
        <f>SUM(E267+E271)</f>
        <v>48749</v>
      </c>
      <c r="F272" s="879">
        <f t="shared" si="6"/>
        <v>0.7076148173953435</v>
      </c>
    </row>
    <row r="273" spans="1:6" ht="13.5">
      <c r="A273" s="234">
        <v>2360</v>
      </c>
      <c r="B273" s="359" t="s">
        <v>369</v>
      </c>
      <c r="C273" s="328"/>
      <c r="D273" s="328"/>
      <c r="E273" s="328"/>
      <c r="F273" s="329"/>
    </row>
    <row r="274" spans="1:6" ht="12.75" customHeight="1">
      <c r="A274" s="322"/>
      <c r="B274" s="324" t="s">
        <v>214</v>
      </c>
      <c r="C274" s="322"/>
      <c r="D274" s="322"/>
      <c r="E274" s="322"/>
      <c r="F274" s="329"/>
    </row>
    <row r="275" spans="1:6" ht="12.75" thickBot="1">
      <c r="A275" s="322"/>
      <c r="B275" s="325" t="s">
        <v>215</v>
      </c>
      <c r="C275" s="598"/>
      <c r="D275" s="598">
        <v>145</v>
      </c>
      <c r="E275" s="598">
        <v>145</v>
      </c>
      <c r="F275" s="780">
        <f t="shared" si="6"/>
        <v>1</v>
      </c>
    </row>
    <row r="276" spans="1:6" ht="12.75" thickBot="1">
      <c r="A276" s="322"/>
      <c r="B276" s="326" t="s">
        <v>228</v>
      </c>
      <c r="C276" s="599"/>
      <c r="D276" s="599">
        <f>SUM(D275)</f>
        <v>145</v>
      </c>
      <c r="E276" s="599">
        <f>SUM(E275)</f>
        <v>145</v>
      </c>
      <c r="F276" s="878">
        <f t="shared" si="6"/>
        <v>1</v>
      </c>
    </row>
    <row r="277" spans="1:6" ht="12">
      <c r="A277" s="322"/>
      <c r="B277" s="324" t="s">
        <v>217</v>
      </c>
      <c r="C277" s="328"/>
      <c r="D277" s="328"/>
      <c r="E277" s="328"/>
      <c r="F277" s="329"/>
    </row>
    <row r="278" spans="1:6" ht="12.75">
      <c r="A278" s="322"/>
      <c r="B278" s="330" t="s">
        <v>218</v>
      </c>
      <c r="C278" s="331"/>
      <c r="D278" s="331"/>
      <c r="E278" s="331"/>
      <c r="F278" s="329"/>
    </row>
    <row r="279" spans="1:6" ht="12.75">
      <c r="A279" s="322"/>
      <c r="B279" s="330" t="s">
        <v>219</v>
      </c>
      <c r="C279" s="331"/>
      <c r="D279" s="331"/>
      <c r="E279" s="331"/>
      <c r="F279" s="329"/>
    </row>
    <row r="280" spans="1:6" ht="12">
      <c r="A280" s="322"/>
      <c r="B280" s="332" t="s">
        <v>220</v>
      </c>
      <c r="C280" s="328"/>
      <c r="D280" s="328"/>
      <c r="E280" s="328"/>
      <c r="F280" s="329"/>
    </row>
    <row r="281" spans="1:6" ht="12">
      <c r="A281" s="322"/>
      <c r="B281" s="332" t="s">
        <v>221</v>
      </c>
      <c r="C281" s="328"/>
      <c r="D281" s="328"/>
      <c r="E281" s="328"/>
      <c r="F281" s="329"/>
    </row>
    <row r="282" spans="1:6" ht="12">
      <c r="A282" s="322"/>
      <c r="B282" s="332" t="s">
        <v>222</v>
      </c>
      <c r="C282" s="328"/>
      <c r="D282" s="328"/>
      <c r="E282" s="328"/>
      <c r="F282" s="329"/>
    </row>
    <row r="283" spans="1:6" ht="12">
      <c r="A283" s="322"/>
      <c r="B283" s="333" t="s">
        <v>540</v>
      </c>
      <c r="C283" s="328"/>
      <c r="D283" s="328"/>
      <c r="E283" s="328"/>
      <c r="F283" s="329"/>
    </row>
    <row r="284" spans="1:6" ht="12.75" thickBot="1">
      <c r="A284" s="322"/>
      <c r="B284" s="334" t="s">
        <v>223</v>
      </c>
      <c r="C284" s="335"/>
      <c r="D284" s="335"/>
      <c r="E284" s="335">
        <v>22</v>
      </c>
      <c r="F284" s="780"/>
    </row>
    <row r="285" spans="1:6" ht="12.75" thickBot="1">
      <c r="A285" s="322"/>
      <c r="B285" s="336" t="s">
        <v>379</v>
      </c>
      <c r="C285" s="671"/>
      <c r="D285" s="671"/>
      <c r="E285" s="671">
        <f>SUM(E284)</f>
        <v>22</v>
      </c>
      <c r="F285" s="801"/>
    </row>
    <row r="286" spans="1:6" ht="13.5" thickBot="1">
      <c r="A286" s="322"/>
      <c r="B286" s="339" t="s">
        <v>84</v>
      </c>
      <c r="C286" s="672"/>
      <c r="D286" s="672">
        <f>SUM(D276)</f>
        <v>145</v>
      </c>
      <c r="E286" s="672">
        <f>SUM(E276)</f>
        <v>145</v>
      </c>
      <c r="F286" s="878">
        <f aca="true" t="shared" si="7" ref="F286:F346">SUM(E286/D286)</f>
        <v>1</v>
      </c>
    </row>
    <row r="287" spans="1:6" ht="13.5" thickBot="1">
      <c r="A287" s="322"/>
      <c r="B287" s="926" t="s">
        <v>556</v>
      </c>
      <c r="C287" s="672"/>
      <c r="D287" s="673">
        <v>56</v>
      </c>
      <c r="E287" s="673">
        <v>56</v>
      </c>
      <c r="F287" s="801">
        <f t="shared" si="7"/>
        <v>1</v>
      </c>
    </row>
    <row r="288" spans="1:6" ht="12.75" thickBot="1">
      <c r="A288" s="322"/>
      <c r="B288" s="341" t="s">
        <v>85</v>
      </c>
      <c r="C288" s="673"/>
      <c r="D288" s="927">
        <f>SUM(D287)</f>
        <v>56</v>
      </c>
      <c r="E288" s="927">
        <f>SUM(E287)</f>
        <v>56</v>
      </c>
      <c r="F288" s="878">
        <f t="shared" si="7"/>
        <v>1</v>
      </c>
    </row>
    <row r="289" spans="1:6" ht="12">
      <c r="A289" s="322"/>
      <c r="B289" s="865" t="s">
        <v>497</v>
      </c>
      <c r="C289" s="590"/>
      <c r="D289" s="590">
        <v>515</v>
      </c>
      <c r="E289" s="590">
        <v>515</v>
      </c>
      <c r="F289" s="329">
        <f t="shared" si="7"/>
        <v>1</v>
      </c>
    </row>
    <row r="290" spans="1:6" ht="12.75" thickBot="1">
      <c r="A290" s="322"/>
      <c r="B290" s="346" t="s">
        <v>549</v>
      </c>
      <c r="C290" s="335">
        <v>66913</v>
      </c>
      <c r="D290" s="335">
        <v>67765</v>
      </c>
      <c r="E290" s="335">
        <v>44643</v>
      </c>
      <c r="F290" s="780">
        <f t="shared" si="7"/>
        <v>0.6587914114956098</v>
      </c>
    </row>
    <row r="291" spans="1:6" ht="13.5" thickBot="1">
      <c r="A291" s="322"/>
      <c r="B291" s="347" t="s">
        <v>78</v>
      </c>
      <c r="C291" s="348">
        <f>SUM(C289:C290)</f>
        <v>66913</v>
      </c>
      <c r="D291" s="348">
        <f>SUM(D289:D290)</f>
        <v>68280</v>
      </c>
      <c r="E291" s="348">
        <f>SUM(E289:E290)</f>
        <v>45158</v>
      </c>
      <c r="F291" s="878">
        <f t="shared" si="7"/>
        <v>0.6613649677797305</v>
      </c>
    </row>
    <row r="292" spans="1:6" ht="13.5" thickBot="1">
      <c r="A292" s="322"/>
      <c r="B292" s="257" t="s">
        <v>497</v>
      </c>
      <c r="C292" s="348"/>
      <c r="D292" s="673">
        <v>189</v>
      </c>
      <c r="E292" s="673">
        <v>189</v>
      </c>
      <c r="F292" s="801">
        <f t="shared" si="7"/>
        <v>1</v>
      </c>
    </row>
    <row r="293" spans="1:6" ht="13.5" thickBot="1">
      <c r="A293" s="322"/>
      <c r="B293" s="347" t="s">
        <v>80</v>
      </c>
      <c r="C293" s="348"/>
      <c r="D293" s="348">
        <f>SUM(D292)</f>
        <v>189</v>
      </c>
      <c r="E293" s="348">
        <f>SUM(E292)</f>
        <v>189</v>
      </c>
      <c r="F293" s="878">
        <f t="shared" si="7"/>
        <v>1</v>
      </c>
    </row>
    <row r="294" spans="1:6" ht="14.25" thickBot="1">
      <c r="A294" s="322"/>
      <c r="B294" s="350" t="s">
        <v>92</v>
      </c>
      <c r="C294" s="351">
        <f>SUM(C286+C288+C291)</f>
        <v>66913</v>
      </c>
      <c r="D294" s="351">
        <f>SUM(D286+D288+D291+D293)</f>
        <v>68670</v>
      </c>
      <c r="E294" s="351">
        <f>SUM(E286+E288+E291+E293)</f>
        <v>45548</v>
      </c>
      <c r="F294" s="878">
        <f t="shared" si="7"/>
        <v>0.6632881898936945</v>
      </c>
    </row>
    <row r="295" spans="1:6" ht="12">
      <c r="A295" s="322"/>
      <c r="B295" s="352" t="s">
        <v>356</v>
      </c>
      <c r="C295" s="328">
        <v>51641</v>
      </c>
      <c r="D295" s="328">
        <v>52323</v>
      </c>
      <c r="E295" s="328">
        <v>35478</v>
      </c>
      <c r="F295" s="329">
        <f t="shared" si="7"/>
        <v>0.6780574508342412</v>
      </c>
    </row>
    <row r="296" spans="1:6" ht="12">
      <c r="A296" s="322"/>
      <c r="B296" s="352" t="s">
        <v>357</v>
      </c>
      <c r="C296" s="328">
        <v>11910</v>
      </c>
      <c r="D296" s="328">
        <v>12080</v>
      </c>
      <c r="E296" s="328">
        <v>8539</v>
      </c>
      <c r="F296" s="329">
        <f t="shared" si="7"/>
        <v>0.7068708609271523</v>
      </c>
    </row>
    <row r="297" spans="1:6" ht="12">
      <c r="A297" s="322"/>
      <c r="B297" s="352" t="s">
        <v>358</v>
      </c>
      <c r="C297" s="328">
        <v>2346</v>
      </c>
      <c r="D297" s="328">
        <v>3006</v>
      </c>
      <c r="E297" s="328">
        <v>1247</v>
      </c>
      <c r="F297" s="329">
        <f t="shared" si="7"/>
        <v>0.4148369926813041</v>
      </c>
    </row>
    <row r="298" spans="1:6" ht="12">
      <c r="A298" s="322"/>
      <c r="B298" s="353" t="s">
        <v>360</v>
      </c>
      <c r="C298" s="328"/>
      <c r="D298" s="328"/>
      <c r="E298" s="328"/>
      <c r="F298" s="329"/>
    </row>
    <row r="299" spans="1:6" ht="12.75" thickBot="1">
      <c r="A299" s="322"/>
      <c r="B299" s="354" t="s">
        <v>359</v>
      </c>
      <c r="C299" s="328"/>
      <c r="D299" s="328"/>
      <c r="E299" s="328"/>
      <c r="F299" s="780"/>
    </row>
    <row r="300" spans="1:6" ht="12.75" thickBot="1">
      <c r="A300" s="322"/>
      <c r="B300" s="355" t="s">
        <v>77</v>
      </c>
      <c r="C300" s="337">
        <f>SUM(C295:C299)</f>
        <v>65897</v>
      </c>
      <c r="D300" s="337">
        <f>SUM(D295:D299)</f>
        <v>67409</v>
      </c>
      <c r="E300" s="337">
        <f>SUM(E295:E299)</f>
        <v>45264</v>
      </c>
      <c r="F300" s="878">
        <f t="shared" si="7"/>
        <v>0.6714830363897996</v>
      </c>
    </row>
    <row r="301" spans="1:6" ht="12">
      <c r="A301" s="322"/>
      <c r="B301" s="352" t="s">
        <v>272</v>
      </c>
      <c r="C301" s="328">
        <v>1016</v>
      </c>
      <c r="D301" s="328">
        <v>1261</v>
      </c>
      <c r="E301" s="328">
        <v>116</v>
      </c>
      <c r="F301" s="329">
        <f t="shared" si="7"/>
        <v>0.09199048374306107</v>
      </c>
    </row>
    <row r="302" spans="1:6" ht="12">
      <c r="A302" s="322"/>
      <c r="B302" s="352" t="s">
        <v>273</v>
      </c>
      <c r="C302" s="328"/>
      <c r="D302" s="328"/>
      <c r="E302" s="328"/>
      <c r="F302" s="329"/>
    </row>
    <row r="303" spans="1:6" ht="12.75" thickBot="1">
      <c r="A303" s="322"/>
      <c r="B303" s="354" t="s">
        <v>507</v>
      </c>
      <c r="C303" s="328"/>
      <c r="D303" s="328"/>
      <c r="E303" s="328"/>
      <c r="F303" s="780"/>
    </row>
    <row r="304" spans="1:6" ht="12.75" thickBot="1">
      <c r="A304" s="322"/>
      <c r="B304" s="356" t="s">
        <v>83</v>
      </c>
      <c r="C304" s="337">
        <f>SUM(C301:C303)</f>
        <v>1016</v>
      </c>
      <c r="D304" s="337">
        <f>SUM(D301:D303)</f>
        <v>1261</v>
      </c>
      <c r="E304" s="337">
        <f>SUM(E301:E303)</f>
        <v>116</v>
      </c>
      <c r="F304" s="878">
        <f t="shared" si="7"/>
        <v>0.09199048374306107</v>
      </c>
    </row>
    <row r="305" spans="1:6" ht="14.25" thickBot="1">
      <c r="A305" s="319"/>
      <c r="B305" s="357" t="s">
        <v>130</v>
      </c>
      <c r="C305" s="351">
        <f>SUM(C300+C304)</f>
        <v>66913</v>
      </c>
      <c r="D305" s="351">
        <f>SUM(D300+D304)</f>
        <v>68670</v>
      </c>
      <c r="E305" s="351">
        <f>SUM(E300+E304)</f>
        <v>45380</v>
      </c>
      <c r="F305" s="878">
        <f t="shared" si="7"/>
        <v>0.6608417067132664</v>
      </c>
    </row>
    <row r="306" spans="1:6" ht="13.5">
      <c r="A306" s="359">
        <v>2499</v>
      </c>
      <c r="B306" s="237" t="s">
        <v>370</v>
      </c>
      <c r="C306" s="361"/>
      <c r="D306" s="361"/>
      <c r="E306" s="361"/>
      <c r="F306" s="329"/>
    </row>
    <row r="307" spans="1:6" ht="12.75" customHeight="1">
      <c r="A307" s="359"/>
      <c r="B307" s="324" t="s">
        <v>214</v>
      </c>
      <c r="C307" s="322"/>
      <c r="D307" s="322"/>
      <c r="E307" s="322"/>
      <c r="F307" s="329"/>
    </row>
    <row r="308" spans="1:6" ht="12.75" customHeight="1" thickBot="1">
      <c r="A308" s="359"/>
      <c r="B308" s="325" t="s">
        <v>215</v>
      </c>
      <c r="C308" s="367">
        <f>C44+C78+C111+C145+C178+C209+C242+C275+C11</f>
        <v>0</v>
      </c>
      <c r="D308" s="367">
        <f>D44+D78+D111+D145+D178+D209+D242+D275+D11</f>
        <v>235</v>
      </c>
      <c r="E308" s="367">
        <f>E44+E78+E111+E145+E178+E209+E242+E275+E11</f>
        <v>2618</v>
      </c>
      <c r="F308" s="780">
        <f t="shared" si="7"/>
        <v>11.140425531914893</v>
      </c>
    </row>
    <row r="309" spans="1:6" ht="12.75" customHeight="1" thickBot="1">
      <c r="A309" s="359"/>
      <c r="B309" s="326" t="s">
        <v>228</v>
      </c>
      <c r="C309" s="368">
        <f>SUM(C308)</f>
        <v>0</v>
      </c>
      <c r="D309" s="368">
        <f>SUM(D308)</f>
        <v>235</v>
      </c>
      <c r="E309" s="368">
        <f>SUM(E308)</f>
        <v>2618</v>
      </c>
      <c r="F309" s="878">
        <f t="shared" si="7"/>
        <v>11.140425531914893</v>
      </c>
    </row>
    <row r="310" spans="1:6" ht="12.75" customHeight="1">
      <c r="A310" s="359"/>
      <c r="B310" s="324" t="s">
        <v>217</v>
      </c>
      <c r="C310" s="328">
        <f aca="true" t="shared" si="8" ref="C310:D315">SUM(C13+C46+C80+C113+C147+C180+C211+C244+C277)</f>
        <v>0</v>
      </c>
      <c r="D310" s="328">
        <f t="shared" si="8"/>
        <v>0</v>
      </c>
      <c r="E310" s="328">
        <f aca="true" t="shared" si="9" ref="E310:E315">SUM(E13+E46+E80+E113+E147+E180+E211+E244+E277)</f>
        <v>0</v>
      </c>
      <c r="F310" s="329"/>
    </row>
    <row r="311" spans="1:6" ht="12.75" customHeight="1">
      <c r="A311" s="359"/>
      <c r="B311" s="330" t="s">
        <v>218</v>
      </c>
      <c r="C311" s="331">
        <f t="shared" si="8"/>
        <v>0</v>
      </c>
      <c r="D311" s="331">
        <f t="shared" si="8"/>
        <v>0</v>
      </c>
      <c r="E311" s="331">
        <f t="shared" si="9"/>
        <v>0</v>
      </c>
      <c r="F311" s="329"/>
    </row>
    <row r="312" spans="1:6" ht="12.75" customHeight="1">
      <c r="A312" s="359"/>
      <c r="B312" s="330" t="s">
        <v>219</v>
      </c>
      <c r="C312" s="331">
        <f t="shared" si="8"/>
        <v>0</v>
      </c>
      <c r="D312" s="331">
        <f t="shared" si="8"/>
        <v>0</v>
      </c>
      <c r="E312" s="331">
        <f t="shared" si="9"/>
        <v>0</v>
      </c>
      <c r="F312" s="329"/>
    </row>
    <row r="313" spans="1:6" ht="12.75" customHeight="1">
      <c r="A313" s="359"/>
      <c r="B313" s="332" t="s">
        <v>220</v>
      </c>
      <c r="C313" s="328">
        <f t="shared" si="8"/>
        <v>0</v>
      </c>
      <c r="D313" s="328">
        <f t="shared" si="8"/>
        <v>0</v>
      </c>
      <c r="E313" s="328">
        <f t="shared" si="9"/>
        <v>110</v>
      </c>
      <c r="F313" s="329"/>
    </row>
    <row r="314" spans="1:6" ht="12.75" customHeight="1">
      <c r="A314" s="359"/>
      <c r="B314" s="332" t="s">
        <v>221</v>
      </c>
      <c r="C314" s="328">
        <f t="shared" si="8"/>
        <v>0</v>
      </c>
      <c r="D314" s="328">
        <f t="shared" si="8"/>
        <v>0</v>
      </c>
      <c r="E314" s="328">
        <f t="shared" si="9"/>
        <v>0</v>
      </c>
      <c r="F314" s="329"/>
    </row>
    <row r="315" spans="1:6" ht="13.5" customHeight="1">
      <c r="A315" s="359"/>
      <c r="B315" s="332" t="s">
        <v>222</v>
      </c>
      <c r="C315" s="328">
        <f t="shared" si="8"/>
        <v>0</v>
      </c>
      <c r="D315" s="328">
        <f t="shared" si="8"/>
        <v>0</v>
      </c>
      <c r="E315" s="328">
        <f t="shared" si="9"/>
        <v>29</v>
      </c>
      <c r="F315" s="329"/>
    </row>
    <row r="316" spans="1:6" ht="12.75" customHeight="1">
      <c r="A316" s="359"/>
      <c r="B316" s="332" t="s">
        <v>383</v>
      </c>
      <c r="C316" s="328">
        <f>C119+C52</f>
        <v>0</v>
      </c>
      <c r="D316" s="328">
        <f>D119+D52</f>
        <v>0</v>
      </c>
      <c r="E316" s="328">
        <f>E119+E52</f>
        <v>0</v>
      </c>
      <c r="F316" s="329"/>
    </row>
    <row r="317" spans="1:6" ht="12.75" customHeight="1">
      <c r="A317" s="359"/>
      <c r="B317" s="333" t="s">
        <v>540</v>
      </c>
      <c r="C317" s="328">
        <f aca="true" t="shared" si="10" ref="C317:E318">SUM(C19+C53+C86+C120+C153+C186+C217+C250+C283)</f>
        <v>0</v>
      </c>
      <c r="D317" s="328">
        <f t="shared" si="10"/>
        <v>0</v>
      </c>
      <c r="E317" s="328">
        <f t="shared" si="10"/>
        <v>0</v>
      </c>
      <c r="F317" s="329"/>
    </row>
    <row r="318" spans="1:6" ht="12.75" customHeight="1" thickBot="1">
      <c r="A318" s="359"/>
      <c r="B318" s="334" t="s">
        <v>223</v>
      </c>
      <c r="C318" s="328">
        <f t="shared" si="10"/>
        <v>0</v>
      </c>
      <c r="D318" s="328">
        <f t="shared" si="10"/>
        <v>0</v>
      </c>
      <c r="E318" s="328">
        <f>SUM(E20+E54+E87+E121+E154+E187+E218+E251+E284)</f>
        <v>731</v>
      </c>
      <c r="F318" s="780"/>
    </row>
    <row r="319" spans="1:6" ht="12.75" customHeight="1" thickBot="1">
      <c r="A319" s="359"/>
      <c r="B319" s="336" t="s">
        <v>379</v>
      </c>
      <c r="C319" s="337">
        <f>SUM(C310+C313+C314+C315+C318+C316)</f>
        <v>0</v>
      </c>
      <c r="D319" s="337">
        <f>SUM(D310+D313+D314+D315+D318+D316)</f>
        <v>0</v>
      </c>
      <c r="E319" s="337">
        <f>SUM(E310+E313+E314+E315+E318+E316)</f>
        <v>870</v>
      </c>
      <c r="F319" s="801"/>
    </row>
    <row r="320" spans="1:6" ht="12.75" customHeight="1" thickBot="1">
      <c r="A320" s="359"/>
      <c r="B320" s="339" t="s">
        <v>84</v>
      </c>
      <c r="C320" s="340">
        <f>SUM(C319+C309)</f>
        <v>0</v>
      </c>
      <c r="D320" s="340">
        <f>SUM(D319+D309)</f>
        <v>235</v>
      </c>
      <c r="E320" s="340">
        <f>SUM(E319+E309)</f>
        <v>3488</v>
      </c>
      <c r="F320" s="878">
        <f t="shared" si="7"/>
        <v>14.842553191489362</v>
      </c>
    </row>
    <row r="321" spans="1:6" ht="12.75" customHeight="1" thickBot="1">
      <c r="A321" s="359"/>
      <c r="B321" s="926" t="s">
        <v>556</v>
      </c>
      <c r="C321" s="340"/>
      <c r="D321" s="342">
        <f>SUM(D23+D57+D90+D124+D157+D190+D221+D254+D287)</f>
        <v>882</v>
      </c>
      <c r="E321" s="342">
        <f>SUM(E23+E57+E90+E124+E157+E190+E221+E254+E287)</f>
        <v>882</v>
      </c>
      <c r="F321" s="801">
        <f t="shared" si="7"/>
        <v>1</v>
      </c>
    </row>
    <row r="322" spans="1:6" ht="12.75" customHeight="1" thickBot="1">
      <c r="A322" s="359"/>
      <c r="B322" s="341" t="s">
        <v>85</v>
      </c>
      <c r="C322" s="342"/>
      <c r="D322" s="770">
        <f>SUM(D321)</f>
        <v>882</v>
      </c>
      <c r="E322" s="770">
        <f>SUM(E321)</f>
        <v>882</v>
      </c>
      <c r="F322" s="878">
        <f t="shared" si="7"/>
        <v>1</v>
      </c>
    </row>
    <row r="323" spans="1:6" ht="12.75" customHeight="1">
      <c r="A323" s="359"/>
      <c r="B323" s="865" t="s">
        <v>497</v>
      </c>
      <c r="C323" s="344">
        <f aca="true" t="shared" si="11" ref="C323:E324">SUM(C25+C59+C92+C126+C159+C192+C223+C256+C289)</f>
        <v>0</v>
      </c>
      <c r="D323" s="344">
        <f t="shared" si="11"/>
        <v>6571</v>
      </c>
      <c r="E323" s="344">
        <f t="shared" si="11"/>
        <v>6571</v>
      </c>
      <c r="F323" s="329">
        <f t="shared" si="7"/>
        <v>1</v>
      </c>
    </row>
    <row r="324" spans="1:6" ht="12.75" customHeight="1" thickBot="1">
      <c r="A324" s="359"/>
      <c r="B324" s="346" t="s">
        <v>549</v>
      </c>
      <c r="C324" s="335">
        <f t="shared" si="11"/>
        <v>1034651</v>
      </c>
      <c r="D324" s="335">
        <f t="shared" si="11"/>
        <v>1051491</v>
      </c>
      <c r="E324" s="335">
        <f t="shared" si="11"/>
        <v>716297</v>
      </c>
      <c r="F324" s="780">
        <f t="shared" si="7"/>
        <v>0.6812202862411566</v>
      </c>
    </row>
    <row r="325" spans="1:6" ht="12.75" customHeight="1" thickBot="1">
      <c r="A325" s="359"/>
      <c r="B325" s="347" t="s">
        <v>78</v>
      </c>
      <c r="C325" s="348">
        <f>SUM(C323:C324)</f>
        <v>1034651</v>
      </c>
      <c r="D325" s="348">
        <f>SUM(D323:D324)</f>
        <v>1058062</v>
      </c>
      <c r="E325" s="348">
        <f>SUM(E323:E324)</f>
        <v>722868</v>
      </c>
      <c r="F325" s="878">
        <f t="shared" si="7"/>
        <v>0.6832000393171667</v>
      </c>
    </row>
    <row r="326" spans="1:6" ht="12.75" customHeight="1" thickBot="1">
      <c r="A326" s="359"/>
      <c r="B326" s="257" t="s">
        <v>497</v>
      </c>
      <c r="C326" s="348"/>
      <c r="D326" s="673">
        <f>SUM(D29+D63+D96+D130+D163+D227+D260+D293)</f>
        <v>6766</v>
      </c>
      <c r="E326" s="673">
        <f>SUM(E29+E63+E96+E130+E163+E227+E260+E293)</f>
        <v>6766</v>
      </c>
      <c r="F326" s="801">
        <f t="shared" si="7"/>
        <v>1</v>
      </c>
    </row>
    <row r="327" spans="1:6" ht="12.75" customHeight="1" thickBot="1">
      <c r="A327" s="359"/>
      <c r="B327" s="347" t="s">
        <v>80</v>
      </c>
      <c r="C327" s="348"/>
      <c r="D327" s="348">
        <f>SUM(D326)</f>
        <v>6766</v>
      </c>
      <c r="E327" s="348">
        <f>SUM(E326)</f>
        <v>6766</v>
      </c>
      <c r="F327" s="878">
        <f t="shared" si="7"/>
        <v>1</v>
      </c>
    </row>
    <row r="328" spans="1:6" ht="12.75" customHeight="1" thickBot="1">
      <c r="A328" s="359"/>
      <c r="B328" s="362" t="s">
        <v>92</v>
      </c>
      <c r="C328" s="363">
        <f>SUM(C320+C322+C325)</f>
        <v>1034651</v>
      </c>
      <c r="D328" s="363">
        <f>SUM(D320+D322+D325+D327)</f>
        <v>1065945</v>
      </c>
      <c r="E328" s="363">
        <f>SUM(E320+E322+E325+E327)</f>
        <v>734004</v>
      </c>
      <c r="F328" s="879">
        <f t="shared" si="7"/>
        <v>0.6885946273025344</v>
      </c>
    </row>
    <row r="329" spans="1:6" ht="13.5">
      <c r="A329" s="359"/>
      <c r="B329" s="352" t="s">
        <v>356</v>
      </c>
      <c r="C329" s="328">
        <f aca="true" t="shared" si="12" ref="C329:D333">SUM(C31+C65+C98+C132+C165+C196+C229+C262+C295)</f>
        <v>791437</v>
      </c>
      <c r="D329" s="328">
        <f t="shared" si="12"/>
        <v>804842</v>
      </c>
      <c r="E329" s="328">
        <f>SUM(E31+E65+E98+E132+E165+E196+E229+E262+E295)</f>
        <v>559691</v>
      </c>
      <c r="F329" s="329">
        <f t="shared" si="7"/>
        <v>0.6954048123731117</v>
      </c>
    </row>
    <row r="330" spans="1:6" ht="12">
      <c r="A330" s="322"/>
      <c r="B330" s="352" t="s">
        <v>357</v>
      </c>
      <c r="C330" s="328">
        <f t="shared" si="12"/>
        <v>190816</v>
      </c>
      <c r="D330" s="328">
        <f t="shared" si="12"/>
        <v>193970</v>
      </c>
      <c r="E330" s="328">
        <f>SUM(E32+E66+E99+E133+E166+E197+E230+E263+E296)</f>
        <v>134148</v>
      </c>
      <c r="F330" s="329">
        <f t="shared" si="7"/>
        <v>0.6915914832190545</v>
      </c>
    </row>
    <row r="331" spans="1:6" ht="12">
      <c r="A331" s="322"/>
      <c r="B331" s="352" t="s">
        <v>358</v>
      </c>
      <c r="C331" s="328">
        <f t="shared" si="12"/>
        <v>40682</v>
      </c>
      <c r="D331" s="328">
        <f t="shared" si="12"/>
        <v>47169</v>
      </c>
      <c r="E331" s="328">
        <f>SUM(E33+E67+E100+E134+E167+E198+E231+E264+E297)</f>
        <v>24620</v>
      </c>
      <c r="F331" s="329">
        <f t="shared" si="7"/>
        <v>0.5219529775912146</v>
      </c>
    </row>
    <row r="332" spans="1:6" ht="12">
      <c r="A332" s="322"/>
      <c r="B332" s="353" t="s">
        <v>360</v>
      </c>
      <c r="C332" s="328">
        <f t="shared" si="12"/>
        <v>0</v>
      </c>
      <c r="D332" s="328">
        <f t="shared" si="12"/>
        <v>0</v>
      </c>
      <c r="E332" s="328">
        <f>SUM(E34+E68+E101+E135+E168+E199+E232+E265+E298)</f>
        <v>0</v>
      </c>
      <c r="F332" s="329"/>
    </row>
    <row r="333" spans="1:6" ht="12.75" thickBot="1">
      <c r="A333" s="322"/>
      <c r="B333" s="354" t="s">
        <v>359</v>
      </c>
      <c r="C333" s="328">
        <f t="shared" si="12"/>
        <v>0</v>
      </c>
      <c r="D333" s="328">
        <f t="shared" si="12"/>
        <v>0</v>
      </c>
      <c r="E333" s="328">
        <f>SUM(E35+E69+E102+E136+E169+E200+E233+E266+E299)</f>
        <v>0</v>
      </c>
      <c r="F333" s="780"/>
    </row>
    <row r="334" spans="1:6" ht="12.75" thickBot="1">
      <c r="A334" s="322"/>
      <c r="B334" s="355" t="s">
        <v>77</v>
      </c>
      <c r="C334" s="337">
        <f>SUM(C329:C333)</f>
        <v>1022935</v>
      </c>
      <c r="D334" s="337">
        <f>SUM(D329:D333)</f>
        <v>1045981</v>
      </c>
      <c r="E334" s="337">
        <f>SUM(E329:E333)</f>
        <v>718459</v>
      </c>
      <c r="F334" s="878">
        <f t="shared" si="7"/>
        <v>0.6868757654297736</v>
      </c>
    </row>
    <row r="335" spans="1:6" ht="12">
      <c r="A335" s="322"/>
      <c r="B335" s="352" t="s">
        <v>272</v>
      </c>
      <c r="C335" s="328">
        <f>SUM(C301+C268+C235+C202+C171+C138+C104+C71+C37)</f>
        <v>11716</v>
      </c>
      <c r="D335" s="328">
        <f>SUM(D301+D268+D235+D202+D171+D138+D104+D71+D37)</f>
        <v>19964</v>
      </c>
      <c r="E335" s="328">
        <f>SUM(E301+E268+E235+E202+E171+E138+E104+E71+E37)</f>
        <v>7416</v>
      </c>
      <c r="F335" s="329">
        <f t="shared" si="7"/>
        <v>0.37146864355840514</v>
      </c>
    </row>
    <row r="336" spans="1:6" ht="12">
      <c r="A336" s="322"/>
      <c r="B336" s="352" t="s">
        <v>273</v>
      </c>
      <c r="C336" s="328">
        <f>C38+C72+C105+C139+C172+C203+C236+C269</f>
        <v>0</v>
      </c>
      <c r="D336" s="328">
        <f>D38+D72+D105+D139+D172+D203+D236+D269</f>
        <v>0</v>
      </c>
      <c r="E336" s="328">
        <f>E38+E72+E105+E139+E172+E203+E236+E269</f>
        <v>0</v>
      </c>
      <c r="F336" s="329"/>
    </row>
    <row r="337" spans="1:6" ht="12.75" thickBot="1">
      <c r="A337" s="322"/>
      <c r="B337" s="354" t="s">
        <v>507</v>
      </c>
      <c r="C337" s="335"/>
      <c r="D337" s="335"/>
      <c r="E337" s="335"/>
      <c r="F337" s="780"/>
    </row>
    <row r="338" spans="1:6" ht="12.75" thickBot="1">
      <c r="A338" s="322"/>
      <c r="B338" s="356" t="s">
        <v>83</v>
      </c>
      <c r="C338" s="337">
        <f>SUM(C335:C337)</f>
        <v>11716</v>
      </c>
      <c r="D338" s="337">
        <f>SUM(D335:D337)</f>
        <v>19964</v>
      </c>
      <c r="E338" s="337">
        <f>SUM(E335:E337)</f>
        <v>7416</v>
      </c>
      <c r="F338" s="878">
        <f t="shared" si="7"/>
        <v>0.37146864355840514</v>
      </c>
    </row>
    <row r="339" spans="1:6" ht="14.25" thickBot="1">
      <c r="A339" s="319"/>
      <c r="B339" s="357" t="s">
        <v>130</v>
      </c>
      <c r="C339" s="351">
        <f>SUM(C334+C338)</f>
        <v>1034651</v>
      </c>
      <c r="D339" s="351">
        <f>SUM(D334+D338)</f>
        <v>1065945</v>
      </c>
      <c r="E339" s="351">
        <f>SUM(E334+E338)</f>
        <v>725875</v>
      </c>
      <c r="F339" s="879">
        <f t="shared" si="7"/>
        <v>0.6809685302712617</v>
      </c>
    </row>
    <row r="340" spans="1:6" ht="13.5">
      <c r="A340" s="236">
        <v>2795</v>
      </c>
      <c r="B340" s="364" t="s">
        <v>36</v>
      </c>
      <c r="C340" s="365"/>
      <c r="D340" s="365"/>
      <c r="E340" s="365"/>
      <c r="F340" s="329"/>
    </row>
    <row r="341" spans="1:6" ht="12" customHeight="1">
      <c r="A341" s="322"/>
      <c r="B341" s="324" t="s">
        <v>214</v>
      </c>
      <c r="C341" s="322"/>
      <c r="D341" s="322"/>
      <c r="E341" s="322"/>
      <c r="F341" s="329"/>
    </row>
    <row r="342" spans="1:6" ht="12.75" thickBot="1">
      <c r="A342" s="322"/>
      <c r="B342" s="325" t="s">
        <v>215</v>
      </c>
      <c r="C342" s="335"/>
      <c r="D342" s="335"/>
      <c r="E342" s="335"/>
      <c r="F342" s="780"/>
    </row>
    <row r="343" spans="1:6" ht="12.75" thickBot="1">
      <c r="A343" s="322"/>
      <c r="B343" s="326" t="s">
        <v>228</v>
      </c>
      <c r="C343" s="366"/>
      <c r="D343" s="366"/>
      <c r="E343" s="366"/>
      <c r="F343" s="801"/>
    </row>
    <row r="344" spans="1:6" ht="12">
      <c r="A344" s="322"/>
      <c r="B344" s="324" t="s">
        <v>217</v>
      </c>
      <c r="C344" s="328">
        <f>SUM(C345:C346)</f>
        <v>22752</v>
      </c>
      <c r="D344" s="328">
        <f>SUM(D345:D346)</f>
        <v>33752</v>
      </c>
      <c r="E344" s="328">
        <v>44674</v>
      </c>
      <c r="F344" s="329">
        <f t="shared" si="7"/>
        <v>1.3235956387769614</v>
      </c>
    </row>
    <row r="345" spans="1:6" ht="12.75">
      <c r="A345" s="322"/>
      <c r="B345" s="330" t="s">
        <v>218</v>
      </c>
      <c r="C345" s="331"/>
      <c r="D345" s="331"/>
      <c r="E345" s="331">
        <v>5348</v>
      </c>
      <c r="F345" s="329"/>
    </row>
    <row r="346" spans="1:6" ht="12.75">
      <c r="A346" s="322"/>
      <c r="B346" s="330" t="s">
        <v>219</v>
      </c>
      <c r="C346" s="331">
        <v>22752</v>
      </c>
      <c r="D346" s="925">
        <v>33752</v>
      </c>
      <c r="E346" s="331">
        <v>39326</v>
      </c>
      <c r="F346" s="329">
        <f t="shared" si="7"/>
        <v>1.1651457691396065</v>
      </c>
    </row>
    <row r="347" spans="1:6" ht="12">
      <c r="A347" s="322"/>
      <c r="B347" s="332" t="s">
        <v>220</v>
      </c>
      <c r="C347" s="328">
        <v>4942</v>
      </c>
      <c r="D347" s="924">
        <v>4942</v>
      </c>
      <c r="E347" s="328">
        <v>8877</v>
      </c>
      <c r="F347" s="329">
        <f aca="true" t="shared" si="13" ref="F347:F410">SUM(E347/D347)</f>
        <v>1.7962363415621205</v>
      </c>
    </row>
    <row r="348" spans="1:6" ht="12">
      <c r="A348" s="322"/>
      <c r="B348" s="332" t="s">
        <v>221</v>
      </c>
      <c r="C348" s="328">
        <v>125025</v>
      </c>
      <c r="D348" s="924">
        <v>125025</v>
      </c>
      <c r="E348" s="328">
        <v>99670</v>
      </c>
      <c r="F348" s="329">
        <f t="shared" si="13"/>
        <v>0.7972005598880224</v>
      </c>
    </row>
    <row r="349" spans="1:6" ht="12">
      <c r="A349" s="322"/>
      <c r="B349" s="332" t="s">
        <v>222</v>
      </c>
      <c r="C349" s="328">
        <v>41234</v>
      </c>
      <c r="D349" s="924">
        <v>44204</v>
      </c>
      <c r="E349" s="328">
        <v>39948</v>
      </c>
      <c r="F349" s="329">
        <f t="shared" si="13"/>
        <v>0.903719120441589</v>
      </c>
    </row>
    <row r="350" spans="1:6" ht="12">
      <c r="A350" s="322"/>
      <c r="B350" s="333" t="s">
        <v>540</v>
      </c>
      <c r="C350" s="328"/>
      <c r="D350" s="328"/>
      <c r="E350" s="328">
        <v>3</v>
      </c>
      <c r="F350" s="329"/>
    </row>
    <row r="351" spans="1:6" ht="12.75" thickBot="1">
      <c r="A351" s="322"/>
      <c r="B351" s="334" t="s">
        <v>223</v>
      </c>
      <c r="C351" s="328"/>
      <c r="D351" s="328"/>
      <c r="E351" s="328">
        <v>1861</v>
      </c>
      <c r="F351" s="780"/>
    </row>
    <row r="352" spans="1:6" ht="12.75" thickBot="1">
      <c r="A352" s="322"/>
      <c r="B352" s="336" t="s">
        <v>379</v>
      </c>
      <c r="C352" s="337">
        <f>SUM(C344+C347+C348+C349+C351)</f>
        <v>193953</v>
      </c>
      <c r="D352" s="337">
        <f>SUM(D344+D347+D348+D349+D351)</f>
        <v>207923</v>
      </c>
      <c r="E352" s="337">
        <f>SUM(E344+E347+E348+E349+E351)</f>
        <v>195030</v>
      </c>
      <c r="F352" s="878">
        <f t="shared" si="13"/>
        <v>0.9379914679953637</v>
      </c>
    </row>
    <row r="353" spans="1:6" ht="13.5" thickBot="1">
      <c r="A353" s="322"/>
      <c r="B353" s="339" t="s">
        <v>84</v>
      </c>
      <c r="C353" s="340">
        <f>SUM(C352+C343)</f>
        <v>193953</v>
      </c>
      <c r="D353" s="340">
        <f>SUM(D352+D343)</f>
        <v>207923</v>
      </c>
      <c r="E353" s="340">
        <f>SUM(E352+E343)</f>
        <v>195030</v>
      </c>
      <c r="F353" s="878">
        <f t="shared" si="13"/>
        <v>0.9379914679953637</v>
      </c>
    </row>
    <row r="354" spans="1:6" ht="12.75" thickBot="1">
      <c r="A354" s="322"/>
      <c r="B354" s="341" t="s">
        <v>85</v>
      </c>
      <c r="C354" s="673"/>
      <c r="D354" s="673"/>
      <c r="E354" s="673"/>
      <c r="F354" s="801"/>
    </row>
    <row r="355" spans="1:6" ht="12">
      <c r="A355" s="322"/>
      <c r="B355" s="865" t="s">
        <v>497</v>
      </c>
      <c r="C355" s="344"/>
      <c r="D355" s="344">
        <v>8105</v>
      </c>
      <c r="E355" s="344">
        <v>8105</v>
      </c>
      <c r="F355" s="329">
        <f t="shared" si="13"/>
        <v>1</v>
      </c>
    </row>
    <row r="356" spans="1:6" ht="12">
      <c r="A356" s="322"/>
      <c r="B356" s="345" t="s">
        <v>549</v>
      </c>
      <c r="C356" s="328">
        <v>821317</v>
      </c>
      <c r="D356" s="328">
        <v>825689</v>
      </c>
      <c r="E356" s="328">
        <v>545060</v>
      </c>
      <c r="F356" s="329">
        <f t="shared" si="13"/>
        <v>0.6601274814124931</v>
      </c>
    </row>
    <row r="357" spans="1:6" ht="12.75" thickBot="1">
      <c r="A357" s="322"/>
      <c r="B357" s="346" t="s">
        <v>552</v>
      </c>
      <c r="C357" s="335">
        <v>368994</v>
      </c>
      <c r="D357" s="864">
        <v>390545</v>
      </c>
      <c r="E357" s="335">
        <v>285327</v>
      </c>
      <c r="F357" s="780">
        <f t="shared" si="13"/>
        <v>0.7305867441652051</v>
      </c>
    </row>
    <row r="358" spans="1:6" ht="13.5" thickBot="1">
      <c r="A358" s="322"/>
      <c r="B358" s="347" t="s">
        <v>78</v>
      </c>
      <c r="C358" s="348">
        <f>SUM(C355:C357)</f>
        <v>1190311</v>
      </c>
      <c r="D358" s="348">
        <f>SUM(D355:D357)</f>
        <v>1224339</v>
      </c>
      <c r="E358" s="348">
        <f>SUM(E355:E357)</f>
        <v>838492</v>
      </c>
      <c r="F358" s="878">
        <f t="shared" si="13"/>
        <v>0.6848528062897612</v>
      </c>
    </row>
    <row r="359" spans="1:6" ht="14.25" thickBot="1">
      <c r="A359" s="322"/>
      <c r="B359" s="350" t="s">
        <v>92</v>
      </c>
      <c r="C359" s="351">
        <f>SUM(C353+C354+C358)</f>
        <v>1384264</v>
      </c>
      <c r="D359" s="351">
        <f>SUM(D353+D354+D358)</f>
        <v>1432262</v>
      </c>
      <c r="E359" s="351">
        <f>SUM(E353+E354+E358)</f>
        <v>1033522</v>
      </c>
      <c r="F359" s="878">
        <f t="shared" si="13"/>
        <v>0.7216012154200837</v>
      </c>
    </row>
    <row r="360" spans="1:6" ht="12">
      <c r="A360" s="322"/>
      <c r="B360" s="352" t="s">
        <v>356</v>
      </c>
      <c r="C360" s="328">
        <v>369258</v>
      </c>
      <c r="D360" s="924">
        <v>379111</v>
      </c>
      <c r="E360" s="328">
        <v>258134</v>
      </c>
      <c r="F360" s="329">
        <f t="shared" si="13"/>
        <v>0.6808929310940596</v>
      </c>
    </row>
    <row r="361" spans="1:6" ht="12">
      <c r="A361" s="322"/>
      <c r="B361" s="352" t="s">
        <v>357</v>
      </c>
      <c r="C361" s="328">
        <v>92376</v>
      </c>
      <c r="D361" s="924">
        <v>94627</v>
      </c>
      <c r="E361" s="328">
        <v>62588</v>
      </c>
      <c r="F361" s="329">
        <f t="shared" si="13"/>
        <v>0.6614179885233601</v>
      </c>
    </row>
    <row r="362" spans="1:6" ht="12">
      <c r="A362" s="322"/>
      <c r="B362" s="352" t="s">
        <v>358</v>
      </c>
      <c r="C362" s="328">
        <v>897630</v>
      </c>
      <c r="D362" s="924">
        <v>926524</v>
      </c>
      <c r="E362" s="328">
        <v>664489</v>
      </c>
      <c r="F362" s="329">
        <f t="shared" si="13"/>
        <v>0.7171848759449296</v>
      </c>
    </row>
    <row r="363" spans="1:6" ht="12">
      <c r="A363" s="322"/>
      <c r="B363" s="353" t="s">
        <v>360</v>
      </c>
      <c r="C363" s="328"/>
      <c r="D363" s="328"/>
      <c r="E363" s="328"/>
      <c r="F363" s="329"/>
    </row>
    <row r="364" spans="1:6" ht="12.75" thickBot="1">
      <c r="A364" s="322"/>
      <c r="B364" s="354" t="s">
        <v>359</v>
      </c>
      <c r="C364" s="328"/>
      <c r="D364" s="328"/>
      <c r="E364" s="328"/>
      <c r="F364" s="780"/>
    </row>
    <row r="365" spans="1:6" ht="12.75" thickBot="1">
      <c r="A365" s="322"/>
      <c r="B365" s="355" t="s">
        <v>77</v>
      </c>
      <c r="C365" s="337">
        <f>SUM(C360:C364)</f>
        <v>1359264</v>
      </c>
      <c r="D365" s="337">
        <f>SUM(D360:D364)</f>
        <v>1400262</v>
      </c>
      <c r="E365" s="337">
        <f>SUM(E360:E364)</f>
        <v>985211</v>
      </c>
      <c r="F365" s="878">
        <f t="shared" si="13"/>
        <v>0.7035904709261552</v>
      </c>
    </row>
    <row r="366" spans="1:6" ht="12">
      <c r="A366" s="322"/>
      <c r="B366" s="352" t="s">
        <v>272</v>
      </c>
      <c r="C366" s="328">
        <v>25000</v>
      </c>
      <c r="D366" s="328">
        <v>32000</v>
      </c>
      <c r="E366" s="328">
        <v>18818</v>
      </c>
      <c r="F366" s="329">
        <f t="shared" si="13"/>
        <v>0.5880625</v>
      </c>
    </row>
    <row r="367" spans="1:6" ht="12">
      <c r="A367" s="322"/>
      <c r="B367" s="352" t="s">
        <v>273</v>
      </c>
      <c r="C367" s="328"/>
      <c r="D367" s="328"/>
      <c r="E367" s="328"/>
      <c r="F367" s="329"/>
    </row>
    <row r="368" spans="1:6" ht="12.75" thickBot="1">
      <c r="A368" s="322"/>
      <c r="B368" s="354" t="s">
        <v>507</v>
      </c>
      <c r="C368" s="328"/>
      <c r="D368" s="328"/>
      <c r="E368" s="328"/>
      <c r="F368" s="780"/>
    </row>
    <row r="369" spans="1:6" ht="12.75" thickBot="1">
      <c r="A369" s="322"/>
      <c r="B369" s="356" t="s">
        <v>83</v>
      </c>
      <c r="C369" s="337">
        <f>SUM(C366:C368)</f>
        <v>25000</v>
      </c>
      <c r="D369" s="337">
        <f>SUM(D366:D368)</f>
        <v>32000</v>
      </c>
      <c r="E369" s="337">
        <f>SUM(E366:E368)</f>
        <v>18818</v>
      </c>
      <c r="F369" s="878">
        <f t="shared" si="13"/>
        <v>0.5880625</v>
      </c>
    </row>
    <row r="370" spans="1:6" ht="14.25" thickBot="1">
      <c r="A370" s="319"/>
      <c r="B370" s="357" t="s">
        <v>130</v>
      </c>
      <c r="C370" s="351">
        <f>SUM(C365+C369)</f>
        <v>1384264</v>
      </c>
      <c r="D370" s="351">
        <f>SUM(D365+D369)</f>
        <v>1432262</v>
      </c>
      <c r="E370" s="351">
        <f>SUM(E365+E369)</f>
        <v>1004029</v>
      </c>
      <c r="F370" s="878">
        <f t="shared" si="13"/>
        <v>0.7010093125419791</v>
      </c>
    </row>
    <row r="371" spans="1:6" ht="13.5">
      <c r="A371" s="234">
        <v>2799</v>
      </c>
      <c r="B371" s="237" t="s">
        <v>101</v>
      </c>
      <c r="C371" s="361"/>
      <c r="D371" s="361"/>
      <c r="E371" s="361"/>
      <c r="F371" s="329"/>
    </row>
    <row r="372" spans="1:6" ht="12">
      <c r="A372" s="322"/>
      <c r="B372" s="324" t="s">
        <v>214</v>
      </c>
      <c r="C372" s="322"/>
      <c r="D372" s="322"/>
      <c r="E372" s="322"/>
      <c r="F372" s="329"/>
    </row>
    <row r="373" spans="1:6" ht="12.75" thickBot="1">
      <c r="A373" s="322"/>
      <c r="B373" s="325" t="s">
        <v>215</v>
      </c>
      <c r="C373" s="367">
        <f>C308+C342</f>
        <v>0</v>
      </c>
      <c r="D373" s="367">
        <f>D308+D342</f>
        <v>235</v>
      </c>
      <c r="E373" s="367">
        <f>E308+E342</f>
        <v>2618</v>
      </c>
      <c r="F373" s="780">
        <f t="shared" si="13"/>
        <v>11.140425531914893</v>
      </c>
    </row>
    <row r="374" spans="1:6" ht="12.75" thickBot="1">
      <c r="A374" s="322"/>
      <c r="B374" s="326" t="s">
        <v>228</v>
      </c>
      <c r="C374" s="368">
        <f>SUM(C373)</f>
        <v>0</v>
      </c>
      <c r="D374" s="368">
        <f>SUM(D373)</f>
        <v>235</v>
      </c>
      <c r="E374" s="368">
        <f>SUM(E373)</f>
        <v>2618</v>
      </c>
      <c r="F374" s="878">
        <f t="shared" si="13"/>
        <v>11.140425531914893</v>
      </c>
    </row>
    <row r="375" spans="1:6" ht="12">
      <c r="A375" s="322"/>
      <c r="B375" s="324" t="s">
        <v>217</v>
      </c>
      <c r="C375" s="328">
        <f>SUM(C376:C377)</f>
        <v>22752</v>
      </c>
      <c r="D375" s="328">
        <f>SUM(D376:D377)</f>
        <v>33752</v>
      </c>
      <c r="E375" s="328">
        <f>SUM(E376:E377)</f>
        <v>44674</v>
      </c>
      <c r="F375" s="329">
        <f t="shared" si="13"/>
        <v>1.3235956387769614</v>
      </c>
    </row>
    <row r="376" spans="1:6" ht="12.75">
      <c r="A376" s="322"/>
      <c r="B376" s="330" t="s">
        <v>218</v>
      </c>
      <c r="C376" s="331">
        <f aca="true" t="shared" si="14" ref="C376:D380">SUM(C345+C311)</f>
        <v>0</v>
      </c>
      <c r="D376" s="331">
        <f t="shared" si="14"/>
        <v>0</v>
      </c>
      <c r="E376" s="331">
        <f>SUM(E345+E311)</f>
        <v>5348</v>
      </c>
      <c r="F376" s="329"/>
    </row>
    <row r="377" spans="1:6" ht="12.75">
      <c r="A377" s="322"/>
      <c r="B377" s="330" t="s">
        <v>219</v>
      </c>
      <c r="C377" s="331">
        <f t="shared" si="14"/>
        <v>22752</v>
      </c>
      <c r="D377" s="331">
        <f t="shared" si="14"/>
        <v>33752</v>
      </c>
      <c r="E377" s="331">
        <f>SUM(E346+E312)</f>
        <v>39326</v>
      </c>
      <c r="F377" s="329">
        <f t="shared" si="13"/>
        <v>1.1651457691396065</v>
      </c>
    </row>
    <row r="378" spans="1:6" ht="12">
      <c r="A378" s="322"/>
      <c r="B378" s="332" t="s">
        <v>220</v>
      </c>
      <c r="C378" s="328">
        <f t="shared" si="14"/>
        <v>4942</v>
      </c>
      <c r="D378" s="328">
        <f t="shared" si="14"/>
        <v>4942</v>
      </c>
      <c r="E378" s="328">
        <f>SUM(E347+E313)</f>
        <v>8987</v>
      </c>
      <c r="F378" s="329">
        <f t="shared" si="13"/>
        <v>1.8184945366248482</v>
      </c>
    </row>
    <row r="379" spans="1:6" ht="12">
      <c r="A379" s="322"/>
      <c r="B379" s="332" t="s">
        <v>221</v>
      </c>
      <c r="C379" s="328">
        <f t="shared" si="14"/>
        <v>125025</v>
      </c>
      <c r="D379" s="328">
        <f t="shared" si="14"/>
        <v>125025</v>
      </c>
      <c r="E379" s="328">
        <f>SUM(E348+E314)</f>
        <v>99670</v>
      </c>
      <c r="F379" s="329">
        <f t="shared" si="13"/>
        <v>0.7972005598880224</v>
      </c>
    </row>
    <row r="380" spans="1:6" ht="12">
      <c r="A380" s="322"/>
      <c r="B380" s="332" t="s">
        <v>222</v>
      </c>
      <c r="C380" s="328">
        <f t="shared" si="14"/>
        <v>41234</v>
      </c>
      <c r="D380" s="328">
        <f t="shared" si="14"/>
        <v>44204</v>
      </c>
      <c r="E380" s="328">
        <f>SUM(E349+E315)</f>
        <v>39977</v>
      </c>
      <c r="F380" s="329">
        <f t="shared" si="13"/>
        <v>0.9043751696679033</v>
      </c>
    </row>
    <row r="381" spans="1:6" ht="12">
      <c r="A381" s="322"/>
      <c r="B381" s="332" t="s">
        <v>383</v>
      </c>
      <c r="C381" s="328">
        <f>C316</f>
        <v>0</v>
      </c>
      <c r="D381" s="328">
        <f>D316</f>
        <v>0</v>
      </c>
      <c r="E381" s="328">
        <f>E316</f>
        <v>0</v>
      </c>
      <c r="F381" s="329"/>
    </row>
    <row r="382" spans="1:6" ht="12">
      <c r="A382" s="322"/>
      <c r="B382" s="333" t="s">
        <v>540</v>
      </c>
      <c r="C382" s="328">
        <f aca="true" t="shared" si="15" ref="C382:E383">SUM(C350+C317)</f>
        <v>0</v>
      </c>
      <c r="D382" s="328">
        <f t="shared" si="15"/>
        <v>0</v>
      </c>
      <c r="E382" s="328">
        <f t="shared" si="15"/>
        <v>3</v>
      </c>
      <c r="F382" s="329"/>
    </row>
    <row r="383" spans="1:6" ht="12.75" thickBot="1">
      <c r="A383" s="322"/>
      <c r="B383" s="334" t="s">
        <v>223</v>
      </c>
      <c r="C383" s="328">
        <f t="shared" si="15"/>
        <v>0</v>
      </c>
      <c r="D383" s="328">
        <f t="shared" si="15"/>
        <v>0</v>
      </c>
      <c r="E383" s="328">
        <f t="shared" si="15"/>
        <v>2592</v>
      </c>
      <c r="F383" s="780"/>
    </row>
    <row r="384" spans="1:6" ht="12.75" thickBot="1">
      <c r="A384" s="322"/>
      <c r="B384" s="336" t="s">
        <v>379</v>
      </c>
      <c r="C384" s="337">
        <f>SUM(C375+C378+C379+C380+C383+C381)</f>
        <v>193953</v>
      </c>
      <c r="D384" s="337">
        <f>SUM(D375+D378+D379+D380+D383+D381)</f>
        <v>207923</v>
      </c>
      <c r="E384" s="337">
        <f>SUM(E375+E378+E379+E380+E383+E381)</f>
        <v>195900</v>
      </c>
      <c r="F384" s="878">
        <f t="shared" si="13"/>
        <v>0.942175709276992</v>
      </c>
    </row>
    <row r="385" spans="1:6" ht="13.5" thickBot="1">
      <c r="A385" s="322"/>
      <c r="B385" s="339" t="s">
        <v>84</v>
      </c>
      <c r="C385" s="340">
        <f>SUM(C384+C374)</f>
        <v>193953</v>
      </c>
      <c r="D385" s="340">
        <f>SUM(D384+D374)</f>
        <v>208158</v>
      </c>
      <c r="E385" s="340">
        <f>SUM(E384+E374)</f>
        <v>198518</v>
      </c>
      <c r="F385" s="878">
        <f t="shared" si="13"/>
        <v>0.9536890246831734</v>
      </c>
    </row>
    <row r="386" spans="1:6" ht="13.5" thickBot="1">
      <c r="A386" s="322"/>
      <c r="B386" s="926" t="s">
        <v>556</v>
      </c>
      <c r="C386" s="340"/>
      <c r="D386" s="342">
        <f>SUM(D321)</f>
        <v>882</v>
      </c>
      <c r="E386" s="342">
        <f>SUM(E321)</f>
        <v>882</v>
      </c>
      <c r="F386" s="801">
        <f t="shared" si="13"/>
        <v>1</v>
      </c>
    </row>
    <row r="387" spans="1:6" ht="12.75" thickBot="1">
      <c r="A387" s="322"/>
      <c r="B387" s="341" t="s">
        <v>85</v>
      </c>
      <c r="C387" s="342"/>
      <c r="D387" s="929">
        <f>SUM(D386)</f>
        <v>882</v>
      </c>
      <c r="E387" s="929">
        <f>SUM(E386)</f>
        <v>882</v>
      </c>
      <c r="F387" s="878">
        <f t="shared" si="13"/>
        <v>1</v>
      </c>
    </row>
    <row r="388" spans="1:6" ht="12">
      <c r="A388" s="322"/>
      <c r="B388" s="865" t="s">
        <v>497</v>
      </c>
      <c r="C388" s="344">
        <f aca="true" t="shared" si="16" ref="C388:E389">SUM(C355+C323)</f>
        <v>0</v>
      </c>
      <c r="D388" s="344">
        <f t="shared" si="16"/>
        <v>14676</v>
      </c>
      <c r="E388" s="344">
        <f t="shared" si="16"/>
        <v>14676</v>
      </c>
      <c r="F388" s="329">
        <f t="shared" si="13"/>
        <v>1</v>
      </c>
    </row>
    <row r="389" spans="1:6" ht="12">
      <c r="A389" s="322"/>
      <c r="B389" s="345" t="s">
        <v>549</v>
      </c>
      <c r="C389" s="328">
        <f t="shared" si="16"/>
        <v>1855968</v>
      </c>
      <c r="D389" s="328">
        <f t="shared" si="16"/>
        <v>1877180</v>
      </c>
      <c r="E389" s="328">
        <f t="shared" si="16"/>
        <v>1261357</v>
      </c>
      <c r="F389" s="329">
        <f t="shared" si="13"/>
        <v>0.6719424882003857</v>
      </c>
    </row>
    <row r="390" spans="1:6" ht="12.75" thickBot="1">
      <c r="A390" s="322"/>
      <c r="B390" s="346" t="s">
        <v>552</v>
      </c>
      <c r="C390" s="335">
        <f>SUM(C357)</f>
        <v>368994</v>
      </c>
      <c r="D390" s="335">
        <f>SUM(D357)</f>
        <v>390545</v>
      </c>
      <c r="E390" s="335">
        <f>SUM(E357)</f>
        <v>285327</v>
      </c>
      <c r="F390" s="780">
        <f t="shared" si="13"/>
        <v>0.7305867441652051</v>
      </c>
    </row>
    <row r="391" spans="1:6" ht="13.5" thickBot="1">
      <c r="A391" s="322"/>
      <c r="B391" s="347" t="s">
        <v>78</v>
      </c>
      <c r="C391" s="348">
        <f>SUM(C388:C390)</f>
        <v>2224962</v>
      </c>
      <c r="D391" s="348">
        <f>SUM(D388:D390)</f>
        <v>2282401</v>
      </c>
      <c r="E391" s="348">
        <f>SUM(E388:E390)</f>
        <v>1561360</v>
      </c>
      <c r="F391" s="878">
        <f t="shared" si="13"/>
        <v>0.6840866263202654</v>
      </c>
    </row>
    <row r="392" spans="1:6" ht="13.5" thickBot="1">
      <c r="A392" s="322"/>
      <c r="B392" s="257" t="s">
        <v>497</v>
      </c>
      <c r="C392" s="348"/>
      <c r="D392" s="673">
        <f>SUM(D327)</f>
        <v>6766</v>
      </c>
      <c r="E392" s="673">
        <f>SUM(E327)</f>
        <v>6766</v>
      </c>
      <c r="F392" s="801">
        <f t="shared" si="13"/>
        <v>1</v>
      </c>
    </row>
    <row r="393" spans="1:6" ht="13.5" thickBot="1">
      <c r="A393" s="322"/>
      <c r="B393" s="347" t="s">
        <v>80</v>
      </c>
      <c r="C393" s="348"/>
      <c r="D393" s="348">
        <f>SUM(D392)</f>
        <v>6766</v>
      </c>
      <c r="E393" s="348">
        <f>SUM(E392)</f>
        <v>6766</v>
      </c>
      <c r="F393" s="878">
        <f t="shared" si="13"/>
        <v>1</v>
      </c>
    </row>
    <row r="394" spans="1:6" ht="14.25" thickBot="1">
      <c r="A394" s="322"/>
      <c r="B394" s="350" t="s">
        <v>92</v>
      </c>
      <c r="C394" s="351">
        <f>SUM(C385+C387+C391)</f>
        <v>2418915</v>
      </c>
      <c r="D394" s="351">
        <f>SUM(D385+D387+D391+D393)</f>
        <v>2498207</v>
      </c>
      <c r="E394" s="351">
        <f>SUM(E385+E387+E391+E393)</f>
        <v>1767526</v>
      </c>
      <c r="F394" s="879">
        <f t="shared" si="13"/>
        <v>0.707517831788959</v>
      </c>
    </row>
    <row r="395" spans="1:6" ht="12">
      <c r="A395" s="322"/>
      <c r="B395" s="352" t="s">
        <v>356</v>
      </c>
      <c r="C395" s="328">
        <f aca="true" t="shared" si="17" ref="C395:D399">SUM(C360+C329)</f>
        <v>1160695</v>
      </c>
      <c r="D395" s="328">
        <f t="shared" si="17"/>
        <v>1183953</v>
      </c>
      <c r="E395" s="328">
        <f>SUM(E360+E329)</f>
        <v>817825</v>
      </c>
      <c r="F395" s="329">
        <f t="shared" si="13"/>
        <v>0.6907579946163404</v>
      </c>
    </row>
    <row r="396" spans="1:6" ht="12">
      <c r="A396" s="322"/>
      <c r="B396" s="352" t="s">
        <v>357</v>
      </c>
      <c r="C396" s="328">
        <f t="shared" si="17"/>
        <v>283192</v>
      </c>
      <c r="D396" s="328">
        <f t="shared" si="17"/>
        <v>288597</v>
      </c>
      <c r="E396" s="328">
        <f>SUM(E361+E330)</f>
        <v>196736</v>
      </c>
      <c r="F396" s="329">
        <f t="shared" si="13"/>
        <v>0.6816980079488005</v>
      </c>
    </row>
    <row r="397" spans="1:6" ht="12">
      <c r="A397" s="322"/>
      <c r="B397" s="352" t="s">
        <v>358</v>
      </c>
      <c r="C397" s="328">
        <f t="shared" si="17"/>
        <v>938312</v>
      </c>
      <c r="D397" s="328">
        <f t="shared" si="17"/>
        <v>973693</v>
      </c>
      <c r="E397" s="328">
        <f>SUM(E362+E331)</f>
        <v>689109</v>
      </c>
      <c r="F397" s="329">
        <f t="shared" si="13"/>
        <v>0.7077271788951959</v>
      </c>
    </row>
    <row r="398" spans="1:6" ht="12">
      <c r="A398" s="322"/>
      <c r="B398" s="353" t="s">
        <v>360</v>
      </c>
      <c r="C398" s="328">
        <f t="shared" si="17"/>
        <v>0</v>
      </c>
      <c r="D398" s="328">
        <f t="shared" si="17"/>
        <v>0</v>
      </c>
      <c r="E398" s="328">
        <f>SUM(E363+E332)</f>
        <v>0</v>
      </c>
      <c r="F398" s="329"/>
    </row>
    <row r="399" spans="1:6" ht="12.75" thickBot="1">
      <c r="A399" s="322"/>
      <c r="B399" s="354" t="s">
        <v>359</v>
      </c>
      <c r="C399" s="328">
        <f t="shared" si="17"/>
        <v>0</v>
      </c>
      <c r="D399" s="328">
        <f t="shared" si="17"/>
        <v>0</v>
      </c>
      <c r="E399" s="328">
        <f>SUM(E364+E333)</f>
        <v>0</v>
      </c>
      <c r="F399" s="780"/>
    </row>
    <row r="400" spans="1:6" ht="12.75" thickBot="1">
      <c r="A400" s="322"/>
      <c r="B400" s="355" t="s">
        <v>77</v>
      </c>
      <c r="C400" s="337">
        <f>SUM(C395:C399)</f>
        <v>2382199</v>
      </c>
      <c r="D400" s="337">
        <f>SUM(D395:D399)</f>
        <v>2446243</v>
      </c>
      <c r="E400" s="337">
        <f>SUM(E395:E399)</f>
        <v>1703670</v>
      </c>
      <c r="F400" s="878">
        <f t="shared" si="13"/>
        <v>0.6964434849685824</v>
      </c>
    </row>
    <row r="401" spans="1:6" ht="12">
      <c r="A401" s="322"/>
      <c r="B401" s="352" t="s">
        <v>272</v>
      </c>
      <c r="C401" s="328">
        <f aca="true" t="shared" si="18" ref="C401:E402">SUM(C366+C335)</f>
        <v>36716</v>
      </c>
      <c r="D401" s="328">
        <f t="shared" si="18"/>
        <v>51964</v>
      </c>
      <c r="E401" s="328">
        <f t="shared" si="18"/>
        <v>26234</v>
      </c>
      <c r="F401" s="329">
        <f t="shared" si="13"/>
        <v>0.5048495112000616</v>
      </c>
    </row>
    <row r="402" spans="1:6" ht="12">
      <c r="A402" s="322"/>
      <c r="B402" s="352" t="s">
        <v>273</v>
      </c>
      <c r="C402" s="328">
        <f t="shared" si="18"/>
        <v>0</v>
      </c>
      <c r="D402" s="328">
        <f t="shared" si="18"/>
        <v>0</v>
      </c>
      <c r="E402" s="328">
        <f t="shared" si="18"/>
        <v>0</v>
      </c>
      <c r="F402" s="329"/>
    </row>
    <row r="403" spans="1:6" ht="12.75" thickBot="1">
      <c r="A403" s="322"/>
      <c r="B403" s="354" t="s">
        <v>507</v>
      </c>
      <c r="C403" s="335"/>
      <c r="D403" s="335"/>
      <c r="E403" s="335"/>
      <c r="F403" s="780"/>
    </row>
    <row r="404" spans="1:6" ht="12.75" thickBot="1">
      <c r="A404" s="322"/>
      <c r="B404" s="356" t="s">
        <v>83</v>
      </c>
      <c r="C404" s="337">
        <f>SUM(C401:C403)</f>
        <v>36716</v>
      </c>
      <c r="D404" s="337">
        <f>SUM(D401:D403)</f>
        <v>51964</v>
      </c>
      <c r="E404" s="337">
        <f>SUM(E401:E403)</f>
        <v>26234</v>
      </c>
      <c r="F404" s="878">
        <f t="shared" si="13"/>
        <v>0.5048495112000616</v>
      </c>
    </row>
    <row r="405" spans="1:6" ht="14.25" thickBot="1">
      <c r="A405" s="319"/>
      <c r="B405" s="357" t="s">
        <v>130</v>
      </c>
      <c r="C405" s="351">
        <f>SUM(C400+C404)</f>
        <v>2418915</v>
      </c>
      <c r="D405" s="351">
        <f>SUM(D400+D404)</f>
        <v>2498207</v>
      </c>
      <c r="E405" s="351">
        <f>SUM(E400+E404)</f>
        <v>1729904</v>
      </c>
      <c r="F405" s="879">
        <f t="shared" si="13"/>
        <v>0.6924582310433043</v>
      </c>
    </row>
    <row r="406" spans="1:6" ht="13.5">
      <c r="A406" s="234">
        <v>2850</v>
      </c>
      <c r="B406" s="237" t="s">
        <v>371</v>
      </c>
      <c r="C406" s="328"/>
      <c r="D406" s="328"/>
      <c r="E406" s="328"/>
      <c r="F406" s="329"/>
    </row>
    <row r="407" spans="1:6" ht="12" customHeight="1">
      <c r="A407" s="322"/>
      <c r="B407" s="324" t="s">
        <v>214</v>
      </c>
      <c r="C407" s="322"/>
      <c r="D407" s="322"/>
      <c r="E407" s="322"/>
      <c r="F407" s="329"/>
    </row>
    <row r="408" spans="1:6" ht="12.75" thickBot="1">
      <c r="A408" s="322"/>
      <c r="B408" s="325" t="s">
        <v>215</v>
      </c>
      <c r="C408" s="601"/>
      <c r="D408" s="601">
        <v>350</v>
      </c>
      <c r="E408" s="601">
        <v>350</v>
      </c>
      <c r="F408" s="780">
        <f t="shared" si="13"/>
        <v>1</v>
      </c>
    </row>
    <row r="409" spans="1:6" ht="12.75" thickBot="1">
      <c r="A409" s="322"/>
      <c r="B409" s="326" t="s">
        <v>228</v>
      </c>
      <c r="C409" s="777"/>
      <c r="D409" s="777">
        <f>SUM(D408)</f>
        <v>350</v>
      </c>
      <c r="E409" s="777">
        <f>SUM(E408)</f>
        <v>350</v>
      </c>
      <c r="F409" s="878">
        <f t="shared" si="13"/>
        <v>1</v>
      </c>
    </row>
    <row r="410" spans="1:6" ht="12">
      <c r="A410" s="322"/>
      <c r="B410" s="324" t="s">
        <v>217</v>
      </c>
      <c r="C410" s="328">
        <f>SUM(C411)</f>
        <v>945</v>
      </c>
      <c r="D410" s="328">
        <f>SUM(D411)</f>
        <v>945</v>
      </c>
      <c r="E410" s="328">
        <v>696</v>
      </c>
      <c r="F410" s="329">
        <f t="shared" si="13"/>
        <v>0.7365079365079366</v>
      </c>
    </row>
    <row r="411" spans="1:6" ht="12.75">
      <c r="A411" s="322"/>
      <c r="B411" s="330" t="s">
        <v>218</v>
      </c>
      <c r="C411" s="331">
        <v>945</v>
      </c>
      <c r="D411" s="331">
        <v>945</v>
      </c>
      <c r="E411" s="331">
        <v>696</v>
      </c>
      <c r="F411" s="329">
        <f aca="true" t="shared" si="19" ref="F411:F474">SUM(E411/D411)</f>
        <v>0.7365079365079366</v>
      </c>
    </row>
    <row r="412" spans="1:6" ht="12.75">
      <c r="A412" s="322"/>
      <c r="B412" s="330" t="s">
        <v>219</v>
      </c>
      <c r="C412" s="331"/>
      <c r="D412" s="331"/>
      <c r="E412" s="331"/>
      <c r="F412" s="329"/>
    </row>
    <row r="413" spans="1:6" ht="12">
      <c r="A413" s="322"/>
      <c r="B413" s="332" t="s">
        <v>220</v>
      </c>
      <c r="C413" s="328">
        <v>3850</v>
      </c>
      <c r="D413" s="328">
        <v>3850</v>
      </c>
      <c r="E413" s="328">
        <v>1914</v>
      </c>
      <c r="F413" s="329">
        <f t="shared" si="19"/>
        <v>0.49714285714285716</v>
      </c>
    </row>
    <row r="414" spans="1:6" ht="12">
      <c r="A414" s="322"/>
      <c r="B414" s="332" t="s">
        <v>221</v>
      </c>
      <c r="C414" s="328">
        <v>13362</v>
      </c>
      <c r="D414" s="328">
        <v>13362</v>
      </c>
      <c r="E414" s="328">
        <v>12617</v>
      </c>
      <c r="F414" s="329">
        <f t="shared" si="19"/>
        <v>0.9442448735219279</v>
      </c>
    </row>
    <row r="415" spans="1:6" ht="12">
      <c r="A415" s="322"/>
      <c r="B415" s="332" t="s">
        <v>222</v>
      </c>
      <c r="C415" s="328">
        <v>3598</v>
      </c>
      <c r="D415" s="328">
        <v>3598</v>
      </c>
      <c r="E415" s="328">
        <v>2985</v>
      </c>
      <c r="F415" s="329">
        <f t="shared" si="19"/>
        <v>0.8296275708727071</v>
      </c>
    </row>
    <row r="416" spans="1:6" ht="12">
      <c r="A416" s="322"/>
      <c r="B416" s="332" t="s">
        <v>383</v>
      </c>
      <c r="C416" s="328"/>
      <c r="D416" s="328">
        <v>310</v>
      </c>
      <c r="E416" s="328">
        <v>310</v>
      </c>
      <c r="F416" s="329">
        <f t="shared" si="19"/>
        <v>1</v>
      </c>
    </row>
    <row r="417" spans="1:6" ht="12">
      <c r="A417" s="322"/>
      <c r="B417" s="333" t="s">
        <v>540</v>
      </c>
      <c r="C417" s="328"/>
      <c r="D417" s="328"/>
      <c r="E417" s="328"/>
      <c r="F417" s="329"/>
    </row>
    <row r="418" spans="1:6" ht="12.75" thickBot="1">
      <c r="A418" s="322"/>
      <c r="B418" s="334" t="s">
        <v>223</v>
      </c>
      <c r="C418" s="328"/>
      <c r="D418" s="328"/>
      <c r="E418" s="328"/>
      <c r="F418" s="780"/>
    </row>
    <row r="419" spans="1:6" ht="12.75" thickBot="1">
      <c r="A419" s="322"/>
      <c r="B419" s="336" t="s">
        <v>379</v>
      </c>
      <c r="C419" s="337">
        <f>SUM(C410+C413+C414+C415+C418)</f>
        <v>21755</v>
      </c>
      <c r="D419" s="337">
        <f>SUM(D410+D413+D414+D415+D418+D416)</f>
        <v>22065</v>
      </c>
      <c r="E419" s="337">
        <f>SUM(E410+E413+E414+E415+E418+E416)</f>
        <v>18522</v>
      </c>
      <c r="F419" s="878">
        <f t="shared" si="19"/>
        <v>0.8394289598912305</v>
      </c>
    </row>
    <row r="420" spans="1:6" ht="13.5" thickBot="1">
      <c r="A420" s="322"/>
      <c r="B420" s="339" t="s">
        <v>84</v>
      </c>
      <c r="C420" s="340">
        <f>SUM(C419+C409)</f>
        <v>21755</v>
      </c>
      <c r="D420" s="340">
        <f>SUM(D419+D409)</f>
        <v>22415</v>
      </c>
      <c r="E420" s="340">
        <f>SUM(E419+E409)</f>
        <v>18872</v>
      </c>
      <c r="F420" s="878">
        <f t="shared" si="19"/>
        <v>0.8419362034351996</v>
      </c>
    </row>
    <row r="421" spans="1:6" ht="12.75" thickBot="1">
      <c r="A421" s="322"/>
      <c r="B421" s="341" t="s">
        <v>85</v>
      </c>
      <c r="C421" s="673"/>
      <c r="D421" s="673"/>
      <c r="E421" s="673"/>
      <c r="F421" s="801"/>
    </row>
    <row r="422" spans="1:6" ht="12">
      <c r="A422" s="322"/>
      <c r="B422" s="865" t="s">
        <v>497</v>
      </c>
      <c r="C422" s="344"/>
      <c r="D422" s="344">
        <v>758</v>
      </c>
      <c r="E422" s="344">
        <v>758</v>
      </c>
      <c r="F422" s="329">
        <f t="shared" si="19"/>
        <v>1</v>
      </c>
    </row>
    <row r="423" spans="1:6" ht="12">
      <c r="A423" s="322"/>
      <c r="B423" s="345" t="s">
        <v>549</v>
      </c>
      <c r="C423" s="328">
        <v>515876</v>
      </c>
      <c r="D423" s="328">
        <v>518865</v>
      </c>
      <c r="E423" s="328">
        <v>346844</v>
      </c>
      <c r="F423" s="329">
        <f t="shared" si="19"/>
        <v>0.6684667495398611</v>
      </c>
    </row>
    <row r="424" spans="1:6" ht="12.75" thickBot="1">
      <c r="A424" s="322"/>
      <c r="B424" s="346" t="s">
        <v>552</v>
      </c>
      <c r="C424" s="335">
        <v>10500</v>
      </c>
      <c r="D424" s="335">
        <v>10500</v>
      </c>
      <c r="E424" s="335">
        <v>9553</v>
      </c>
      <c r="F424" s="780">
        <f t="shared" si="19"/>
        <v>0.9098095238095238</v>
      </c>
    </row>
    <row r="425" spans="1:6" ht="13.5" thickBot="1">
      <c r="A425" s="322"/>
      <c r="B425" s="347" t="s">
        <v>78</v>
      </c>
      <c r="C425" s="770">
        <f>SUM(C422:C424)</f>
        <v>526376</v>
      </c>
      <c r="D425" s="770">
        <f>SUM(D422:D424)</f>
        <v>530123</v>
      </c>
      <c r="E425" s="770">
        <f>SUM(E422:E424)</f>
        <v>357155</v>
      </c>
      <c r="F425" s="878">
        <f t="shared" si="19"/>
        <v>0.6737210043706838</v>
      </c>
    </row>
    <row r="426" spans="1:6" ht="14.25" thickBot="1">
      <c r="A426" s="322"/>
      <c r="B426" s="350" t="s">
        <v>92</v>
      </c>
      <c r="C426" s="678">
        <f>SUM(C420+C421+C425)</f>
        <v>548131</v>
      </c>
      <c r="D426" s="678">
        <f>SUM(D420+D421+D425)</f>
        <v>552538</v>
      </c>
      <c r="E426" s="678">
        <f>SUM(E420+E421+E425)</f>
        <v>376027</v>
      </c>
      <c r="F426" s="879">
        <f t="shared" si="19"/>
        <v>0.680545048485353</v>
      </c>
    </row>
    <row r="427" spans="1:6" ht="12.75" customHeight="1">
      <c r="A427" s="322"/>
      <c r="B427" s="352" t="s">
        <v>356</v>
      </c>
      <c r="C427" s="328">
        <v>350400</v>
      </c>
      <c r="D427" s="328">
        <v>353584</v>
      </c>
      <c r="E427" s="328">
        <v>241412</v>
      </c>
      <c r="F427" s="329">
        <f t="shared" si="19"/>
        <v>0.6827571383320512</v>
      </c>
    </row>
    <row r="428" spans="1:6" ht="12">
      <c r="A428" s="322"/>
      <c r="B428" s="352" t="s">
        <v>357</v>
      </c>
      <c r="C428" s="328">
        <v>86395</v>
      </c>
      <c r="D428" s="328">
        <v>86958</v>
      </c>
      <c r="E428" s="328">
        <v>59907</v>
      </c>
      <c r="F428" s="329">
        <f t="shared" si="19"/>
        <v>0.6889187883805975</v>
      </c>
    </row>
    <row r="429" spans="1:6" ht="12">
      <c r="A429" s="322"/>
      <c r="B429" s="352" t="s">
        <v>358</v>
      </c>
      <c r="C429" s="328">
        <v>104391</v>
      </c>
      <c r="D429" s="328">
        <v>105051</v>
      </c>
      <c r="E429" s="328">
        <v>72806</v>
      </c>
      <c r="F429" s="329">
        <f t="shared" si="19"/>
        <v>0.6930538500347451</v>
      </c>
    </row>
    <row r="430" spans="1:6" ht="12">
      <c r="A430" s="322"/>
      <c r="B430" s="353" t="s">
        <v>360</v>
      </c>
      <c r="C430" s="328"/>
      <c r="D430" s="328"/>
      <c r="E430" s="328"/>
      <c r="F430" s="329"/>
    </row>
    <row r="431" spans="1:6" ht="12.75" thickBot="1">
      <c r="A431" s="322"/>
      <c r="B431" s="354" t="s">
        <v>359</v>
      </c>
      <c r="C431" s="328"/>
      <c r="D431" s="328"/>
      <c r="E431" s="328"/>
      <c r="F431" s="780"/>
    </row>
    <row r="432" spans="1:6" ht="12.75" thickBot="1">
      <c r="A432" s="322"/>
      <c r="B432" s="355" t="s">
        <v>77</v>
      </c>
      <c r="C432" s="337">
        <f>SUM(C427:C431)</f>
        <v>541186</v>
      </c>
      <c r="D432" s="337">
        <f>SUM(D427:D431)</f>
        <v>545593</v>
      </c>
      <c r="E432" s="337">
        <f>SUM(E427:E431)</f>
        <v>374125</v>
      </c>
      <c r="F432" s="878">
        <f t="shared" si="19"/>
        <v>0.6857217742896261</v>
      </c>
    </row>
    <row r="433" spans="1:6" ht="12">
      <c r="A433" s="322"/>
      <c r="B433" s="352" t="s">
        <v>272</v>
      </c>
      <c r="C433" s="328">
        <v>6945</v>
      </c>
      <c r="D433" s="328">
        <v>6945</v>
      </c>
      <c r="E433" s="328">
        <v>2019</v>
      </c>
      <c r="F433" s="329">
        <f t="shared" si="19"/>
        <v>0.29071274298056154</v>
      </c>
    </row>
    <row r="434" spans="1:6" ht="12">
      <c r="A434" s="322"/>
      <c r="B434" s="352" t="s">
        <v>273</v>
      </c>
      <c r="C434" s="328"/>
      <c r="D434" s="328"/>
      <c r="E434" s="328"/>
      <c r="F434" s="329"/>
    </row>
    <row r="435" spans="1:6" ht="12.75" thickBot="1">
      <c r="A435" s="322"/>
      <c r="B435" s="354" t="s">
        <v>507</v>
      </c>
      <c r="C435" s="328"/>
      <c r="D435" s="328"/>
      <c r="E435" s="328"/>
      <c r="F435" s="780"/>
    </row>
    <row r="436" spans="1:6" ht="12.75" thickBot="1">
      <c r="A436" s="322"/>
      <c r="B436" s="356" t="s">
        <v>83</v>
      </c>
      <c r="C436" s="337">
        <f>SUM(C433:C435)</f>
        <v>6945</v>
      </c>
      <c r="D436" s="337">
        <f>SUM(D433:D435)</f>
        <v>6945</v>
      </c>
      <c r="E436" s="337">
        <f>SUM(E433:E435)</f>
        <v>2019</v>
      </c>
      <c r="F436" s="878">
        <f t="shared" si="19"/>
        <v>0.29071274298056154</v>
      </c>
    </row>
    <row r="437" spans="1:6" ht="14.25" thickBot="1">
      <c r="A437" s="319"/>
      <c r="B437" s="357" t="s">
        <v>130</v>
      </c>
      <c r="C437" s="351">
        <f>SUM(C432+C436)</f>
        <v>548131</v>
      </c>
      <c r="D437" s="351">
        <f>SUM(D432+D436)</f>
        <v>552538</v>
      </c>
      <c r="E437" s="351">
        <f>SUM(E432+E436)</f>
        <v>376144</v>
      </c>
      <c r="F437" s="879">
        <f t="shared" si="19"/>
        <v>0.6807567986274248</v>
      </c>
    </row>
    <row r="438" spans="1:6" ht="13.5">
      <c r="A438" s="234">
        <v>2875</v>
      </c>
      <c r="B438" s="237" t="s">
        <v>335</v>
      </c>
      <c r="C438" s="328"/>
      <c r="D438" s="328"/>
      <c r="E438" s="328"/>
      <c r="F438" s="329"/>
    </row>
    <row r="439" spans="1:6" ht="12" customHeight="1">
      <c r="A439" s="322"/>
      <c r="B439" s="324" t="s">
        <v>214</v>
      </c>
      <c r="C439" s="322"/>
      <c r="D439" s="322"/>
      <c r="E439" s="322"/>
      <c r="F439" s="329"/>
    </row>
    <row r="440" spans="1:6" ht="12.75" thickBot="1">
      <c r="A440" s="322"/>
      <c r="B440" s="325" t="s">
        <v>215</v>
      </c>
      <c r="C440" s="335"/>
      <c r="D440" s="335">
        <v>80</v>
      </c>
      <c r="E440" s="335">
        <v>7580</v>
      </c>
      <c r="F440" s="780">
        <f t="shared" si="19"/>
        <v>94.75</v>
      </c>
    </row>
    <row r="441" spans="1:6" ht="12.75" thickBot="1">
      <c r="A441" s="322"/>
      <c r="B441" s="326" t="s">
        <v>228</v>
      </c>
      <c r="C441" s="366"/>
      <c r="D441" s="366">
        <f>SUM(D440)</f>
        <v>80</v>
      </c>
      <c r="E441" s="366">
        <f>SUM(E440)</f>
        <v>7580</v>
      </c>
      <c r="F441" s="878">
        <f t="shared" si="19"/>
        <v>94.75</v>
      </c>
    </row>
    <row r="442" spans="1:6" ht="12">
      <c r="A442" s="322"/>
      <c r="B442" s="324" t="s">
        <v>217</v>
      </c>
      <c r="C442" s="328">
        <v>493</v>
      </c>
      <c r="D442" s="328">
        <v>493</v>
      </c>
      <c r="E442" s="328">
        <v>334</v>
      </c>
      <c r="F442" s="329">
        <f t="shared" si="19"/>
        <v>0.6774847870182555</v>
      </c>
    </row>
    <row r="443" spans="1:6" ht="12.75">
      <c r="A443" s="322"/>
      <c r="B443" s="330" t="s">
        <v>218</v>
      </c>
      <c r="C443" s="331"/>
      <c r="D443" s="331"/>
      <c r="E443" s="331"/>
      <c r="F443" s="329"/>
    </row>
    <row r="444" spans="1:6" ht="12.75">
      <c r="A444" s="322"/>
      <c r="B444" s="330" t="s">
        <v>219</v>
      </c>
      <c r="C444" s="331">
        <v>493</v>
      </c>
      <c r="D444" s="331">
        <v>493</v>
      </c>
      <c r="E444" s="331">
        <v>334</v>
      </c>
      <c r="F444" s="329">
        <f t="shared" si="19"/>
        <v>0.6774847870182555</v>
      </c>
    </row>
    <row r="445" spans="1:6" ht="12">
      <c r="A445" s="322"/>
      <c r="B445" s="332" t="s">
        <v>220</v>
      </c>
      <c r="C445" s="328">
        <v>1051</v>
      </c>
      <c r="D445" s="328">
        <v>1051</v>
      </c>
      <c r="E445" s="328">
        <v>463</v>
      </c>
      <c r="F445" s="329">
        <f t="shared" si="19"/>
        <v>0.44053282588011416</v>
      </c>
    </row>
    <row r="446" spans="1:6" ht="12">
      <c r="A446" s="322"/>
      <c r="B446" s="332" t="s">
        <v>221</v>
      </c>
      <c r="C446" s="328">
        <v>39405</v>
      </c>
      <c r="D446" s="328">
        <v>39405</v>
      </c>
      <c r="E446" s="328">
        <v>29179</v>
      </c>
      <c r="F446" s="329">
        <f t="shared" si="19"/>
        <v>0.7404897855602081</v>
      </c>
    </row>
    <row r="447" spans="1:6" ht="12">
      <c r="A447" s="322"/>
      <c r="B447" s="332" t="s">
        <v>222</v>
      </c>
      <c r="C447" s="328">
        <v>9570</v>
      </c>
      <c r="D447" s="328">
        <v>9570</v>
      </c>
      <c r="E447" s="328">
        <v>3915</v>
      </c>
      <c r="F447" s="329">
        <f t="shared" si="19"/>
        <v>0.4090909090909091</v>
      </c>
    </row>
    <row r="448" spans="1:6" ht="12">
      <c r="A448" s="322"/>
      <c r="B448" s="332" t="s">
        <v>383</v>
      </c>
      <c r="C448" s="328"/>
      <c r="D448" s="328"/>
      <c r="E448" s="328">
        <v>3885</v>
      </c>
      <c r="F448" s="329"/>
    </row>
    <row r="449" spans="1:6" ht="12">
      <c r="A449" s="322"/>
      <c r="B449" s="333" t="s">
        <v>540</v>
      </c>
      <c r="C449" s="328"/>
      <c r="D449" s="328"/>
      <c r="E449" s="328"/>
      <c r="F449" s="329"/>
    </row>
    <row r="450" spans="1:6" ht="12.75" thickBot="1">
      <c r="A450" s="322"/>
      <c r="B450" s="334" t="s">
        <v>223</v>
      </c>
      <c r="C450" s="328"/>
      <c r="D450" s="328">
        <v>154</v>
      </c>
      <c r="E450" s="328">
        <v>3370</v>
      </c>
      <c r="F450" s="780">
        <f t="shared" si="19"/>
        <v>21.883116883116884</v>
      </c>
    </row>
    <row r="451" spans="1:6" ht="12.75" thickBot="1">
      <c r="A451" s="322"/>
      <c r="B451" s="336" t="s">
        <v>379</v>
      </c>
      <c r="C451" s="337">
        <f>SUM(C442+C445+C446+C447+C450)</f>
        <v>50519</v>
      </c>
      <c r="D451" s="337">
        <f>SUM(D442+D445+D446+D447+D450)</f>
        <v>50673</v>
      </c>
      <c r="E451" s="337">
        <f>SUM(E442+E445+E446+E447+E450)</f>
        <v>37261</v>
      </c>
      <c r="F451" s="878">
        <f t="shared" si="19"/>
        <v>0.735322558364415</v>
      </c>
    </row>
    <row r="452" spans="1:6" ht="13.5" thickBot="1">
      <c r="A452" s="322"/>
      <c r="B452" s="339" t="s">
        <v>84</v>
      </c>
      <c r="C452" s="340">
        <f>SUM(C451+C441)</f>
        <v>50519</v>
      </c>
      <c r="D452" s="340">
        <f>SUM(D451+D441)</f>
        <v>50753</v>
      </c>
      <c r="E452" s="340">
        <f>SUM(E451+E441)</f>
        <v>44841</v>
      </c>
      <c r="F452" s="879">
        <f t="shared" si="19"/>
        <v>0.8835142750182255</v>
      </c>
    </row>
    <row r="453" spans="1:6" ht="12.75" thickBot="1">
      <c r="A453" s="322"/>
      <c r="B453" s="341" t="s">
        <v>85</v>
      </c>
      <c r="C453" s="673"/>
      <c r="D453" s="673"/>
      <c r="E453" s="673"/>
      <c r="F453" s="801"/>
    </row>
    <row r="454" spans="1:6" ht="12">
      <c r="A454" s="322"/>
      <c r="B454" s="865" t="s">
        <v>497</v>
      </c>
      <c r="C454" s="344"/>
      <c r="D454" s="344">
        <v>8438</v>
      </c>
      <c r="E454" s="344">
        <v>8438</v>
      </c>
      <c r="F454" s="329">
        <f t="shared" si="19"/>
        <v>1</v>
      </c>
    </row>
    <row r="455" spans="1:6" ht="12.75" thickBot="1">
      <c r="A455" s="322"/>
      <c r="B455" s="346" t="s">
        <v>549</v>
      </c>
      <c r="C455" s="335">
        <v>616565</v>
      </c>
      <c r="D455" s="335">
        <v>657011</v>
      </c>
      <c r="E455" s="335">
        <v>425918</v>
      </c>
      <c r="F455" s="780">
        <f t="shared" si="19"/>
        <v>0.6482661629713962</v>
      </c>
    </row>
    <row r="456" spans="1:6" ht="13.5" thickBot="1">
      <c r="A456" s="322"/>
      <c r="B456" s="347" t="s">
        <v>78</v>
      </c>
      <c r="C456" s="348">
        <f>SUM(C454:C455)</f>
        <v>616565</v>
      </c>
      <c r="D456" s="348">
        <f>SUM(D454:D455)</f>
        <v>665449</v>
      </c>
      <c r="E456" s="348">
        <f>SUM(E454:E455)</f>
        <v>434356</v>
      </c>
      <c r="F456" s="878">
        <f t="shared" si="19"/>
        <v>0.6527262044123592</v>
      </c>
    </row>
    <row r="457" spans="1:6" ht="14.25" thickBot="1">
      <c r="A457" s="322"/>
      <c r="B457" s="350" t="s">
        <v>92</v>
      </c>
      <c r="C457" s="351">
        <f>SUM(C452+C453+C456)</f>
        <v>667084</v>
      </c>
      <c r="D457" s="351">
        <f>SUM(D452+D453+D456)</f>
        <v>716202</v>
      </c>
      <c r="E457" s="351">
        <f>SUM(E452+E453+E456)</f>
        <v>479197</v>
      </c>
      <c r="F457" s="878">
        <f t="shared" si="19"/>
        <v>0.6690807900564366</v>
      </c>
    </row>
    <row r="458" spans="1:6" ht="12">
      <c r="A458" s="322"/>
      <c r="B458" s="352" t="s">
        <v>356</v>
      </c>
      <c r="C458" s="328">
        <v>395048</v>
      </c>
      <c r="D458" s="328">
        <v>428045</v>
      </c>
      <c r="E458" s="328">
        <v>298677</v>
      </c>
      <c r="F458" s="329">
        <f t="shared" si="19"/>
        <v>0.6977700942657898</v>
      </c>
    </row>
    <row r="459" spans="1:6" ht="12">
      <c r="A459" s="322"/>
      <c r="B459" s="352" t="s">
        <v>357</v>
      </c>
      <c r="C459" s="328">
        <v>95109</v>
      </c>
      <c r="D459" s="328">
        <v>102496</v>
      </c>
      <c r="E459" s="328">
        <v>73095</v>
      </c>
      <c r="F459" s="329">
        <f t="shared" si="19"/>
        <v>0.7131497814548861</v>
      </c>
    </row>
    <row r="460" spans="1:6" ht="12">
      <c r="A460" s="322"/>
      <c r="B460" s="352" t="s">
        <v>358</v>
      </c>
      <c r="C460" s="328">
        <v>169758</v>
      </c>
      <c r="D460" s="328">
        <v>178492</v>
      </c>
      <c r="E460" s="328">
        <v>108624</v>
      </c>
      <c r="F460" s="329">
        <f t="shared" si="19"/>
        <v>0.6085650897519217</v>
      </c>
    </row>
    <row r="461" spans="1:6" ht="12">
      <c r="A461" s="322"/>
      <c r="B461" s="353" t="s">
        <v>360</v>
      </c>
      <c r="C461" s="328">
        <v>600</v>
      </c>
      <c r="D461" s="328">
        <v>600</v>
      </c>
      <c r="E461" s="328">
        <v>272</v>
      </c>
      <c r="F461" s="329">
        <f t="shared" si="19"/>
        <v>0.4533333333333333</v>
      </c>
    </row>
    <row r="462" spans="1:6" ht="12.75" thickBot="1">
      <c r="A462" s="322"/>
      <c r="B462" s="354" t="s">
        <v>359</v>
      </c>
      <c r="C462" s="328"/>
      <c r="D462" s="328"/>
      <c r="E462" s="328"/>
      <c r="F462" s="780"/>
    </row>
    <row r="463" spans="1:6" ht="12.75" thickBot="1">
      <c r="A463" s="322"/>
      <c r="B463" s="355" t="s">
        <v>77</v>
      </c>
      <c r="C463" s="337">
        <f>SUM(C458:C462)</f>
        <v>660515</v>
      </c>
      <c r="D463" s="337">
        <f>SUM(D458:D462)</f>
        <v>709633</v>
      </c>
      <c r="E463" s="337">
        <f>SUM(E458:E462)</f>
        <v>480668</v>
      </c>
      <c r="F463" s="878">
        <f t="shared" si="19"/>
        <v>0.6773473048744915</v>
      </c>
    </row>
    <row r="464" spans="1:6" ht="12">
      <c r="A464" s="322"/>
      <c r="B464" s="352" t="s">
        <v>272</v>
      </c>
      <c r="C464" s="328">
        <v>6569</v>
      </c>
      <c r="D464" s="328">
        <v>6569</v>
      </c>
      <c r="E464" s="328">
        <v>1937</v>
      </c>
      <c r="F464" s="329">
        <f t="shared" si="19"/>
        <v>0.2948698432029228</v>
      </c>
    </row>
    <row r="465" spans="1:6" ht="12">
      <c r="A465" s="322"/>
      <c r="B465" s="352" t="s">
        <v>273</v>
      </c>
      <c r="C465" s="328"/>
      <c r="D465" s="328"/>
      <c r="E465" s="328"/>
      <c r="F465" s="329"/>
    </row>
    <row r="466" spans="1:6" ht="12.75" thickBot="1">
      <c r="A466" s="322"/>
      <c r="B466" s="354" t="s">
        <v>507</v>
      </c>
      <c r="C466" s="328"/>
      <c r="D466" s="328"/>
      <c r="E466" s="328"/>
      <c r="F466" s="780"/>
    </row>
    <row r="467" spans="1:6" ht="12.75" thickBot="1">
      <c r="A467" s="322"/>
      <c r="B467" s="356" t="s">
        <v>83</v>
      </c>
      <c r="C467" s="337">
        <f>SUM(C464:C466)</f>
        <v>6569</v>
      </c>
      <c r="D467" s="337">
        <f>SUM(D464:D466)</f>
        <v>6569</v>
      </c>
      <c r="E467" s="337">
        <f>SUM(E464:E466)</f>
        <v>1937</v>
      </c>
      <c r="F467" s="878">
        <f t="shared" si="19"/>
        <v>0.2948698432029228</v>
      </c>
    </row>
    <row r="468" spans="1:6" ht="14.25" thickBot="1">
      <c r="A468" s="319"/>
      <c r="B468" s="357" t="s">
        <v>130</v>
      </c>
      <c r="C468" s="351">
        <f>SUM(C463+C467)</f>
        <v>667084</v>
      </c>
      <c r="D468" s="351">
        <f>SUM(D463+D467)</f>
        <v>716202</v>
      </c>
      <c r="E468" s="351">
        <f>SUM(E463+E467)</f>
        <v>482605</v>
      </c>
      <c r="F468" s="879">
        <f t="shared" si="19"/>
        <v>0.6738392241295054</v>
      </c>
    </row>
    <row r="469" spans="1:6" ht="13.5">
      <c r="A469" s="234">
        <v>2898</v>
      </c>
      <c r="B469" s="359" t="s">
        <v>372</v>
      </c>
      <c r="C469" s="361"/>
      <c r="D469" s="361"/>
      <c r="E469" s="361"/>
      <c r="F469" s="329"/>
    </row>
    <row r="470" spans="1:6" ht="12">
      <c r="A470" s="322"/>
      <c r="B470" s="324" t="s">
        <v>214</v>
      </c>
      <c r="C470" s="322"/>
      <c r="D470" s="322"/>
      <c r="E470" s="322"/>
      <c r="F470" s="329"/>
    </row>
    <row r="471" spans="1:6" ht="12.75" thickBot="1">
      <c r="A471" s="322"/>
      <c r="B471" s="325" t="s">
        <v>215</v>
      </c>
      <c r="C471" s="335">
        <f>SUM(C440+C408)</f>
        <v>0</v>
      </c>
      <c r="D471" s="335">
        <f>SUM(D440+D408)</f>
        <v>430</v>
      </c>
      <c r="E471" s="335">
        <f>SUM(E440+E408)</f>
        <v>7930</v>
      </c>
      <c r="F471" s="780">
        <f t="shared" si="19"/>
        <v>18.441860465116278</v>
      </c>
    </row>
    <row r="472" spans="1:6" ht="12.75" thickBot="1">
      <c r="A472" s="322"/>
      <c r="B472" s="326" t="s">
        <v>228</v>
      </c>
      <c r="C472" s="366">
        <f>SUM(C471)</f>
        <v>0</v>
      </c>
      <c r="D472" s="366">
        <f>SUM(D471)</f>
        <v>430</v>
      </c>
      <c r="E472" s="366">
        <f>SUM(E471)</f>
        <v>7930</v>
      </c>
      <c r="F472" s="878">
        <f t="shared" si="19"/>
        <v>18.441860465116278</v>
      </c>
    </row>
    <row r="473" spans="1:6" ht="12">
      <c r="A473" s="322"/>
      <c r="B473" s="324" t="s">
        <v>217</v>
      </c>
      <c r="C473" s="328">
        <f aca="true" t="shared" si="20" ref="C473:E478">SUM(C442+C410)</f>
        <v>1438</v>
      </c>
      <c r="D473" s="328">
        <f t="shared" si="20"/>
        <v>1438</v>
      </c>
      <c r="E473" s="328">
        <f t="shared" si="20"/>
        <v>1030</v>
      </c>
      <c r="F473" s="329">
        <f t="shared" si="19"/>
        <v>0.7162726008344924</v>
      </c>
    </row>
    <row r="474" spans="1:6" ht="12.75">
      <c r="A474" s="322"/>
      <c r="B474" s="330" t="s">
        <v>218</v>
      </c>
      <c r="C474" s="331">
        <f t="shared" si="20"/>
        <v>945</v>
      </c>
      <c r="D474" s="331">
        <f t="shared" si="20"/>
        <v>945</v>
      </c>
      <c r="E474" s="331">
        <f t="shared" si="20"/>
        <v>696</v>
      </c>
      <c r="F474" s="329">
        <f t="shared" si="19"/>
        <v>0.7365079365079366</v>
      </c>
    </row>
    <row r="475" spans="1:6" ht="12.75">
      <c r="A475" s="322"/>
      <c r="B475" s="330" t="s">
        <v>219</v>
      </c>
      <c r="C475" s="331">
        <f t="shared" si="20"/>
        <v>493</v>
      </c>
      <c r="D475" s="331">
        <f t="shared" si="20"/>
        <v>493</v>
      </c>
      <c r="E475" s="331">
        <f t="shared" si="20"/>
        <v>334</v>
      </c>
      <c r="F475" s="329">
        <f aca="true" t="shared" si="21" ref="F475:F537">SUM(E475/D475)</f>
        <v>0.6774847870182555</v>
      </c>
    </row>
    <row r="476" spans="1:6" ht="12">
      <c r="A476" s="322"/>
      <c r="B476" s="332" t="s">
        <v>220</v>
      </c>
      <c r="C476" s="328">
        <f t="shared" si="20"/>
        <v>4901</v>
      </c>
      <c r="D476" s="328">
        <f t="shared" si="20"/>
        <v>4901</v>
      </c>
      <c r="E476" s="328">
        <f t="shared" si="20"/>
        <v>2377</v>
      </c>
      <c r="F476" s="329">
        <f t="shared" si="21"/>
        <v>0.4850030605998776</v>
      </c>
    </row>
    <row r="477" spans="1:6" ht="12">
      <c r="A477" s="322"/>
      <c r="B477" s="332" t="s">
        <v>221</v>
      </c>
      <c r="C477" s="328">
        <f t="shared" si="20"/>
        <v>52767</v>
      </c>
      <c r="D477" s="328">
        <f t="shared" si="20"/>
        <v>52767</v>
      </c>
      <c r="E477" s="328">
        <f t="shared" si="20"/>
        <v>41796</v>
      </c>
      <c r="F477" s="329">
        <f t="shared" si="21"/>
        <v>0.7920859628176702</v>
      </c>
    </row>
    <row r="478" spans="1:6" ht="12">
      <c r="A478" s="322"/>
      <c r="B478" s="332" t="s">
        <v>222</v>
      </c>
      <c r="C478" s="328">
        <f t="shared" si="20"/>
        <v>13168</v>
      </c>
      <c r="D478" s="328">
        <f t="shared" si="20"/>
        <v>13168</v>
      </c>
      <c r="E478" s="328">
        <f t="shared" si="20"/>
        <v>6900</v>
      </c>
      <c r="F478" s="329">
        <f t="shared" si="21"/>
        <v>0.5239975698663426</v>
      </c>
    </row>
    <row r="479" spans="1:6" ht="12">
      <c r="A479" s="322"/>
      <c r="B479" s="332" t="s">
        <v>383</v>
      </c>
      <c r="C479" s="328"/>
      <c r="D479" s="328">
        <f>SUM(D416)</f>
        <v>310</v>
      </c>
      <c r="E479" s="328">
        <f>SUM(E416+E448)</f>
        <v>4195</v>
      </c>
      <c r="F479" s="329">
        <f t="shared" si="21"/>
        <v>13.53225806451613</v>
      </c>
    </row>
    <row r="480" spans="1:6" ht="12">
      <c r="A480" s="322"/>
      <c r="B480" s="333" t="s">
        <v>540</v>
      </c>
      <c r="C480" s="328">
        <f aca="true" t="shared" si="22" ref="C480:E481">SUM(C449+C417)</f>
        <v>0</v>
      </c>
      <c r="D480" s="328">
        <f t="shared" si="22"/>
        <v>0</v>
      </c>
      <c r="E480" s="328">
        <f t="shared" si="22"/>
        <v>0</v>
      </c>
      <c r="F480" s="329"/>
    </row>
    <row r="481" spans="1:6" ht="12.75" thickBot="1">
      <c r="A481" s="322"/>
      <c r="B481" s="334" t="s">
        <v>223</v>
      </c>
      <c r="C481" s="328">
        <f t="shared" si="22"/>
        <v>0</v>
      </c>
      <c r="D481" s="328">
        <f t="shared" si="22"/>
        <v>154</v>
      </c>
      <c r="E481" s="328">
        <f t="shared" si="22"/>
        <v>3370</v>
      </c>
      <c r="F481" s="780">
        <f t="shared" si="21"/>
        <v>21.883116883116884</v>
      </c>
    </row>
    <row r="482" spans="1:6" ht="12.75" thickBot="1">
      <c r="A482" s="322"/>
      <c r="B482" s="336" t="s">
        <v>379</v>
      </c>
      <c r="C482" s="337">
        <f>SUM(C473+C476+C477+C478+C481)</f>
        <v>72274</v>
      </c>
      <c r="D482" s="337">
        <f>SUM(D473+D476+D477+D478+D481+D479)</f>
        <v>72738</v>
      </c>
      <c r="E482" s="337">
        <f>SUM(E473+E476+E477+E478+E481+E479)</f>
        <v>59668</v>
      </c>
      <c r="F482" s="878">
        <f t="shared" si="21"/>
        <v>0.8203140036844565</v>
      </c>
    </row>
    <row r="483" spans="1:6" ht="13.5" thickBot="1">
      <c r="A483" s="322"/>
      <c r="B483" s="339" t="s">
        <v>84</v>
      </c>
      <c r="C483" s="340">
        <f>SUM(C482+C472)</f>
        <v>72274</v>
      </c>
      <c r="D483" s="340">
        <f>SUM(D482+D472)</f>
        <v>73168</v>
      </c>
      <c r="E483" s="340">
        <f>SUM(E482+E472)</f>
        <v>67598</v>
      </c>
      <c r="F483" s="878">
        <f t="shared" si="21"/>
        <v>0.9238738246227859</v>
      </c>
    </row>
    <row r="484" spans="1:6" ht="12.75" thickBot="1">
      <c r="A484" s="322"/>
      <c r="B484" s="341" t="s">
        <v>85</v>
      </c>
      <c r="C484" s="342"/>
      <c r="D484" s="342"/>
      <c r="E484" s="342"/>
      <c r="F484" s="801"/>
    </row>
    <row r="485" spans="1:6" ht="12">
      <c r="A485" s="322"/>
      <c r="B485" s="865" t="s">
        <v>497</v>
      </c>
      <c r="C485" s="344">
        <f aca="true" t="shared" si="23" ref="C485:E486">SUM(C454+C422)</f>
        <v>0</v>
      </c>
      <c r="D485" s="344">
        <f t="shared" si="23"/>
        <v>9196</v>
      </c>
      <c r="E485" s="344">
        <f t="shared" si="23"/>
        <v>9196</v>
      </c>
      <c r="F485" s="329">
        <f t="shared" si="21"/>
        <v>1</v>
      </c>
    </row>
    <row r="486" spans="1:6" ht="12">
      <c r="A486" s="322"/>
      <c r="B486" s="345" t="s">
        <v>549</v>
      </c>
      <c r="C486" s="328">
        <f t="shared" si="23"/>
        <v>1132441</v>
      </c>
      <c r="D486" s="328">
        <f t="shared" si="23"/>
        <v>1175876</v>
      </c>
      <c r="E486" s="328">
        <f t="shared" si="23"/>
        <v>772762</v>
      </c>
      <c r="F486" s="329">
        <f t="shared" si="21"/>
        <v>0.6571798386904741</v>
      </c>
    </row>
    <row r="487" spans="1:6" ht="12.75" thickBot="1">
      <c r="A487" s="322"/>
      <c r="B487" s="346" t="s">
        <v>552</v>
      </c>
      <c r="C487" s="335">
        <f>SUM(C424)</f>
        <v>10500</v>
      </c>
      <c r="D487" s="335">
        <f>SUM(D424)</f>
        <v>10500</v>
      </c>
      <c r="E487" s="335">
        <f>SUM(E424)</f>
        <v>9553</v>
      </c>
      <c r="F487" s="780">
        <f t="shared" si="21"/>
        <v>0.9098095238095238</v>
      </c>
    </row>
    <row r="488" spans="1:6" ht="13.5" thickBot="1">
      <c r="A488" s="322"/>
      <c r="B488" s="347" t="s">
        <v>78</v>
      </c>
      <c r="C488" s="348">
        <f>SUM(C485:C487)</f>
        <v>1142941</v>
      </c>
      <c r="D488" s="348">
        <f>SUM(D485:D487)</f>
        <v>1195572</v>
      </c>
      <c r="E488" s="348">
        <f>SUM(E485:E487)</f>
        <v>791511</v>
      </c>
      <c r="F488" s="878">
        <f t="shared" si="21"/>
        <v>0.6620354106653552</v>
      </c>
    </row>
    <row r="489" spans="1:6" ht="14.25" thickBot="1">
      <c r="A489" s="322"/>
      <c r="B489" s="350" t="s">
        <v>92</v>
      </c>
      <c r="C489" s="351">
        <f>SUM(C483+C484+C488)</f>
        <v>1215215</v>
      </c>
      <c r="D489" s="351">
        <f>SUM(D483+D484+D488)</f>
        <v>1268740</v>
      </c>
      <c r="E489" s="351">
        <f>SUM(E483+E484+E488)</f>
        <v>859109</v>
      </c>
      <c r="F489" s="878">
        <f t="shared" si="21"/>
        <v>0.677135583334647</v>
      </c>
    </row>
    <row r="490" spans="1:6" ht="12">
      <c r="A490" s="322"/>
      <c r="B490" s="352" t="s">
        <v>356</v>
      </c>
      <c r="C490" s="328">
        <f aca="true" t="shared" si="24" ref="C490:E494">SUM(C458+C427)</f>
        <v>745448</v>
      </c>
      <c r="D490" s="328">
        <f t="shared" si="24"/>
        <v>781629</v>
      </c>
      <c r="E490" s="328">
        <f t="shared" si="24"/>
        <v>540089</v>
      </c>
      <c r="F490" s="329">
        <f t="shared" si="21"/>
        <v>0.6909787124070371</v>
      </c>
    </row>
    <row r="491" spans="1:6" ht="12">
      <c r="A491" s="322"/>
      <c r="B491" s="352" t="s">
        <v>357</v>
      </c>
      <c r="C491" s="328">
        <f t="shared" si="24"/>
        <v>181504</v>
      </c>
      <c r="D491" s="328">
        <f t="shared" si="24"/>
        <v>189454</v>
      </c>
      <c r="E491" s="328">
        <f t="shared" si="24"/>
        <v>133002</v>
      </c>
      <c r="F491" s="329">
        <f t="shared" si="21"/>
        <v>0.7020279329019181</v>
      </c>
    </row>
    <row r="492" spans="1:6" ht="12">
      <c r="A492" s="322"/>
      <c r="B492" s="352" t="s">
        <v>358</v>
      </c>
      <c r="C492" s="328">
        <f t="shared" si="24"/>
        <v>274149</v>
      </c>
      <c r="D492" s="328">
        <f t="shared" si="24"/>
        <v>283543</v>
      </c>
      <c r="E492" s="328">
        <f t="shared" si="24"/>
        <v>181430</v>
      </c>
      <c r="F492" s="329">
        <f t="shared" si="21"/>
        <v>0.6398676743915385</v>
      </c>
    </row>
    <row r="493" spans="1:6" ht="12">
      <c r="A493" s="322"/>
      <c r="B493" s="353" t="s">
        <v>360</v>
      </c>
      <c r="C493" s="328">
        <f t="shared" si="24"/>
        <v>600</v>
      </c>
      <c r="D493" s="328">
        <f t="shared" si="24"/>
        <v>600</v>
      </c>
      <c r="E493" s="328">
        <f t="shared" si="24"/>
        <v>272</v>
      </c>
      <c r="F493" s="329">
        <f t="shared" si="21"/>
        <v>0.4533333333333333</v>
      </c>
    </row>
    <row r="494" spans="1:6" ht="12.75" thickBot="1">
      <c r="A494" s="322"/>
      <c r="B494" s="354" t="s">
        <v>507</v>
      </c>
      <c r="C494" s="328">
        <f t="shared" si="24"/>
        <v>0</v>
      </c>
      <c r="D494" s="328">
        <f t="shared" si="24"/>
        <v>0</v>
      </c>
      <c r="E494" s="328">
        <f t="shared" si="24"/>
        <v>0</v>
      </c>
      <c r="F494" s="780"/>
    </row>
    <row r="495" spans="1:6" ht="12.75" thickBot="1">
      <c r="A495" s="322"/>
      <c r="B495" s="355" t="s">
        <v>77</v>
      </c>
      <c r="C495" s="337">
        <f>SUM(C490:C494)</f>
        <v>1201701</v>
      </c>
      <c r="D495" s="337">
        <f>SUM(D490:D494)</f>
        <v>1255226</v>
      </c>
      <c r="E495" s="337">
        <f>SUM(E490:E494)</f>
        <v>854793</v>
      </c>
      <c r="F495" s="878">
        <f t="shared" si="21"/>
        <v>0.680987328178352</v>
      </c>
    </row>
    <row r="496" spans="1:6" ht="12">
      <c r="A496" s="322"/>
      <c r="B496" s="352" t="s">
        <v>272</v>
      </c>
      <c r="C496" s="328">
        <f>SUM(C464+C433)</f>
        <v>13514</v>
      </c>
      <c r="D496" s="328">
        <f>SUM(D464+D433)</f>
        <v>13514</v>
      </c>
      <c r="E496" s="328">
        <f>SUM(E464+E433)</f>
        <v>3956</v>
      </c>
      <c r="F496" s="329">
        <f t="shared" si="21"/>
        <v>0.29273346159538255</v>
      </c>
    </row>
    <row r="497" spans="1:6" ht="12">
      <c r="A497" s="322"/>
      <c r="B497" s="352" t="s">
        <v>273</v>
      </c>
      <c r="C497" s="328">
        <f>SUM(C465)</f>
        <v>0</v>
      </c>
      <c r="D497" s="328">
        <f>SUM(D465)</f>
        <v>0</v>
      </c>
      <c r="E497" s="328">
        <f>SUM(E465)</f>
        <v>0</v>
      </c>
      <c r="F497" s="329"/>
    </row>
    <row r="498" spans="1:6" ht="12.75" thickBot="1">
      <c r="A498" s="322"/>
      <c r="B498" s="354" t="s">
        <v>507</v>
      </c>
      <c r="C498" s="335"/>
      <c r="D498" s="335"/>
      <c r="E498" s="335"/>
      <c r="F498" s="780"/>
    </row>
    <row r="499" spans="1:6" ht="12.75" thickBot="1">
      <c r="A499" s="322"/>
      <c r="B499" s="356" t="s">
        <v>83</v>
      </c>
      <c r="C499" s="337">
        <f>SUM(C496:C498)</f>
        <v>13514</v>
      </c>
      <c r="D499" s="337">
        <f>SUM(D496:D498)</f>
        <v>13514</v>
      </c>
      <c r="E499" s="337">
        <f>SUM(E496:E498)</f>
        <v>3956</v>
      </c>
      <c r="F499" s="878">
        <f t="shared" si="21"/>
        <v>0.29273346159538255</v>
      </c>
    </row>
    <row r="500" spans="1:6" ht="14.25" thickBot="1">
      <c r="A500" s="319"/>
      <c r="B500" s="357" t="s">
        <v>130</v>
      </c>
      <c r="C500" s="678">
        <f>SUM(C495+C499)</f>
        <v>1215215</v>
      </c>
      <c r="D500" s="678">
        <f>SUM(D495+D499)</f>
        <v>1268740</v>
      </c>
      <c r="E500" s="678">
        <f>SUM(E495+E499)</f>
        <v>858749</v>
      </c>
      <c r="F500" s="879">
        <f t="shared" si="21"/>
        <v>0.6768518372558602</v>
      </c>
    </row>
    <row r="501" spans="1:6" ht="13.5">
      <c r="A501" s="234">
        <v>2985</v>
      </c>
      <c r="B501" s="237" t="s">
        <v>373</v>
      </c>
      <c r="C501" s="328"/>
      <c r="D501" s="328"/>
      <c r="E501" s="328"/>
      <c r="F501" s="329"/>
    </row>
    <row r="502" spans="1:6" ht="12" customHeight="1">
      <c r="A502" s="322"/>
      <c r="B502" s="324" t="s">
        <v>214</v>
      </c>
      <c r="C502" s="322"/>
      <c r="D502" s="322"/>
      <c r="E502" s="322"/>
      <c r="F502" s="329"/>
    </row>
    <row r="503" spans="1:6" ht="12.75" thickBot="1">
      <c r="A503" s="322"/>
      <c r="B503" s="325" t="s">
        <v>215</v>
      </c>
      <c r="C503" s="367">
        <v>10000</v>
      </c>
      <c r="D503" s="367">
        <v>10000</v>
      </c>
      <c r="E503" s="367">
        <v>2425</v>
      </c>
      <c r="F503" s="780">
        <f t="shared" si="21"/>
        <v>0.2425</v>
      </c>
    </row>
    <row r="504" spans="1:6" ht="12.75" thickBot="1">
      <c r="A504" s="322"/>
      <c r="B504" s="326" t="s">
        <v>228</v>
      </c>
      <c r="C504" s="368">
        <f>SUM(C503)</f>
        <v>10000</v>
      </c>
      <c r="D504" s="368">
        <f>SUM(D503)</f>
        <v>10000</v>
      </c>
      <c r="E504" s="368">
        <f>SUM(E503)</f>
        <v>2425</v>
      </c>
      <c r="F504" s="878">
        <f t="shared" si="21"/>
        <v>0.2425</v>
      </c>
    </row>
    <row r="505" spans="1:6" ht="12">
      <c r="A505" s="322"/>
      <c r="B505" s="324" t="s">
        <v>568</v>
      </c>
      <c r="C505" s="937"/>
      <c r="D505" s="937"/>
      <c r="E505" s="938">
        <v>94</v>
      </c>
      <c r="F505" s="329"/>
    </row>
    <row r="506" spans="1:6" ht="12">
      <c r="A506" s="322"/>
      <c r="B506" s="324" t="s">
        <v>217</v>
      </c>
      <c r="C506" s="328">
        <v>39370</v>
      </c>
      <c r="D506" s="328">
        <v>39370</v>
      </c>
      <c r="E506" s="328">
        <v>27535</v>
      </c>
      <c r="F506" s="329">
        <f t="shared" si="21"/>
        <v>0.6993903987807976</v>
      </c>
    </row>
    <row r="507" spans="1:6" ht="12.75">
      <c r="A507" s="322"/>
      <c r="B507" s="330" t="s">
        <v>218</v>
      </c>
      <c r="C507" s="331">
        <v>39370</v>
      </c>
      <c r="D507" s="331">
        <v>39370</v>
      </c>
      <c r="E507" s="331">
        <v>27535</v>
      </c>
      <c r="F507" s="329">
        <f t="shared" si="21"/>
        <v>0.6993903987807976</v>
      </c>
    </row>
    <row r="508" spans="1:6" ht="12.75">
      <c r="A508" s="322"/>
      <c r="B508" s="330" t="s">
        <v>219</v>
      </c>
      <c r="C508" s="331"/>
      <c r="D508" s="331"/>
      <c r="E508" s="331"/>
      <c r="F508" s="329"/>
    </row>
    <row r="509" spans="1:6" ht="12">
      <c r="A509" s="322"/>
      <c r="B509" s="332" t="s">
        <v>220</v>
      </c>
      <c r="C509" s="328"/>
      <c r="D509" s="328"/>
      <c r="E509" s="328"/>
      <c r="F509" s="329"/>
    </row>
    <row r="510" spans="1:6" ht="12">
      <c r="A510" s="322"/>
      <c r="B510" s="332" t="s">
        <v>221</v>
      </c>
      <c r="C510" s="328"/>
      <c r="D510" s="328"/>
      <c r="E510" s="328"/>
      <c r="F510" s="329"/>
    </row>
    <row r="511" spans="1:6" ht="12">
      <c r="A511" s="322"/>
      <c r="B511" s="332" t="s">
        <v>222</v>
      </c>
      <c r="C511" s="328">
        <v>10630</v>
      </c>
      <c r="D511" s="328">
        <v>10630</v>
      </c>
      <c r="E511" s="328">
        <v>6939</v>
      </c>
      <c r="F511" s="329">
        <f t="shared" si="21"/>
        <v>0.6527751646284101</v>
      </c>
    </row>
    <row r="512" spans="1:6" ht="12">
      <c r="A512" s="322"/>
      <c r="B512" s="332" t="s">
        <v>383</v>
      </c>
      <c r="C512" s="328"/>
      <c r="D512" s="328"/>
      <c r="E512" s="328">
        <v>3221</v>
      </c>
      <c r="F512" s="329"/>
    </row>
    <row r="513" spans="1:6" ht="12">
      <c r="A513" s="322"/>
      <c r="B513" s="333" t="s">
        <v>540</v>
      </c>
      <c r="C513" s="328"/>
      <c r="D513" s="328"/>
      <c r="E513" s="328"/>
      <c r="F513" s="329"/>
    </row>
    <row r="514" spans="1:6" ht="12.75" thickBot="1">
      <c r="A514" s="322"/>
      <c r="B514" s="334" t="s">
        <v>223</v>
      </c>
      <c r="C514" s="328"/>
      <c r="D514" s="328"/>
      <c r="E514" s="328">
        <v>337</v>
      </c>
      <c r="F514" s="780"/>
    </row>
    <row r="515" spans="1:6" ht="12.75" thickBot="1">
      <c r="A515" s="322"/>
      <c r="B515" s="336" t="s">
        <v>379</v>
      </c>
      <c r="C515" s="337">
        <f>SUM(C506+C509+C510+C511+C514)</f>
        <v>50000</v>
      </c>
      <c r="D515" s="337">
        <f>SUM(D506+D509+D510+D511+D514)</f>
        <v>50000</v>
      </c>
      <c r="E515" s="337">
        <f>SUM(E506+E509+E510+E511+E514+E505)</f>
        <v>34905</v>
      </c>
      <c r="F515" s="878">
        <f t="shared" si="21"/>
        <v>0.6981</v>
      </c>
    </row>
    <row r="516" spans="1:6" ht="12.75" thickBot="1">
      <c r="A516" s="322"/>
      <c r="B516" s="939" t="s">
        <v>570</v>
      </c>
      <c r="C516" s="337"/>
      <c r="D516" s="337"/>
      <c r="E516" s="337">
        <v>1000</v>
      </c>
      <c r="F516" s="801"/>
    </row>
    <row r="517" spans="1:6" ht="13.5" thickBot="1">
      <c r="A517" s="322"/>
      <c r="B517" s="339" t="s">
        <v>84</v>
      </c>
      <c r="C517" s="340">
        <f>SUM(C515+C504)</f>
        <v>60000</v>
      </c>
      <c r="D517" s="340">
        <f>SUM(D515+D504)</f>
        <v>60000</v>
      </c>
      <c r="E517" s="340">
        <f>SUM(E515+E504+E516)</f>
        <v>38330</v>
      </c>
      <c r="F517" s="878">
        <f t="shared" si="21"/>
        <v>0.6388333333333334</v>
      </c>
    </row>
    <row r="518" spans="1:6" ht="13.5" thickBot="1">
      <c r="A518" s="322"/>
      <c r="B518" s="926" t="s">
        <v>569</v>
      </c>
      <c r="C518" s="672"/>
      <c r="D518" s="672"/>
      <c r="E518" s="673">
        <v>31</v>
      </c>
      <c r="F518" s="801"/>
    </row>
    <row r="519" spans="1:6" ht="12.75" thickBot="1">
      <c r="A519" s="322"/>
      <c r="B519" s="341" t="s">
        <v>85</v>
      </c>
      <c r="C519" s="673"/>
      <c r="D519" s="673"/>
      <c r="E519" s="927">
        <f>SUM(E518)</f>
        <v>31</v>
      </c>
      <c r="F519" s="801"/>
    </row>
    <row r="520" spans="1:6" ht="12">
      <c r="A520" s="322"/>
      <c r="B520" s="865" t="s">
        <v>497</v>
      </c>
      <c r="C520" s="344"/>
      <c r="D520" s="344">
        <v>8718</v>
      </c>
      <c r="E520" s="344">
        <v>8718</v>
      </c>
      <c r="F520" s="329">
        <f t="shared" si="21"/>
        <v>1</v>
      </c>
    </row>
    <row r="521" spans="1:6" ht="12.75" thickBot="1">
      <c r="A521" s="322"/>
      <c r="B521" s="346" t="s">
        <v>549</v>
      </c>
      <c r="C521" s="335">
        <v>333528</v>
      </c>
      <c r="D521" s="335">
        <v>333748</v>
      </c>
      <c r="E521" s="335">
        <v>243493</v>
      </c>
      <c r="F521" s="780">
        <f t="shared" si="21"/>
        <v>0.7295714131620264</v>
      </c>
    </row>
    <row r="522" spans="1:6" ht="13.5" thickBot="1">
      <c r="A522" s="322"/>
      <c r="B522" s="347" t="s">
        <v>78</v>
      </c>
      <c r="C522" s="348">
        <f>SUM(C520:C521)</f>
        <v>333528</v>
      </c>
      <c r="D522" s="348">
        <f>SUM(D520:D521)</f>
        <v>342466</v>
      </c>
      <c r="E522" s="348">
        <f>SUM(E520:E521)</f>
        <v>252211</v>
      </c>
      <c r="F522" s="878">
        <f t="shared" si="21"/>
        <v>0.7364555897519753</v>
      </c>
    </row>
    <row r="523" spans="1:6" ht="14.25" thickBot="1">
      <c r="A523" s="322"/>
      <c r="B523" s="350" t="s">
        <v>92</v>
      </c>
      <c r="C523" s="351">
        <f>SUM(C517+C519+C522)</f>
        <v>393528</v>
      </c>
      <c r="D523" s="351">
        <f>SUM(D517+D519+D522)</f>
        <v>402466</v>
      </c>
      <c r="E523" s="351">
        <f>SUM(E517+E519+E522)</f>
        <v>290572</v>
      </c>
      <c r="F523" s="879">
        <f t="shared" si="21"/>
        <v>0.721978999468278</v>
      </c>
    </row>
    <row r="524" spans="1:6" ht="12">
      <c r="A524" s="322"/>
      <c r="B524" s="352" t="s">
        <v>356</v>
      </c>
      <c r="C524" s="328">
        <v>119742</v>
      </c>
      <c r="D524" s="328">
        <v>120566</v>
      </c>
      <c r="E524" s="328">
        <v>83335</v>
      </c>
      <c r="F524" s="329">
        <f t="shared" si="21"/>
        <v>0.6911981819086641</v>
      </c>
    </row>
    <row r="525" spans="1:6" ht="12">
      <c r="A525" s="322"/>
      <c r="B525" s="352" t="s">
        <v>357</v>
      </c>
      <c r="C525" s="328">
        <v>32315</v>
      </c>
      <c r="D525" s="328">
        <v>32538</v>
      </c>
      <c r="E525" s="328">
        <v>22210</v>
      </c>
      <c r="F525" s="329">
        <f t="shared" si="21"/>
        <v>0.6825865142295162</v>
      </c>
    </row>
    <row r="526" spans="1:6" ht="12">
      <c r="A526" s="322"/>
      <c r="B526" s="352" t="s">
        <v>358</v>
      </c>
      <c r="C526" s="328">
        <v>234399</v>
      </c>
      <c r="D526" s="328">
        <v>219186</v>
      </c>
      <c r="E526" s="328">
        <v>159788</v>
      </c>
      <c r="F526" s="329">
        <f t="shared" si="21"/>
        <v>0.729006414643271</v>
      </c>
    </row>
    <row r="527" spans="1:6" ht="12">
      <c r="A527" s="322"/>
      <c r="B527" s="352" t="s">
        <v>360</v>
      </c>
      <c r="C527" s="328"/>
      <c r="D527" s="328"/>
      <c r="E527" s="328"/>
      <c r="F527" s="329"/>
    </row>
    <row r="528" spans="1:6" ht="12.75" thickBot="1">
      <c r="A528" s="322"/>
      <c r="B528" s="623" t="s">
        <v>359</v>
      </c>
      <c r="C528" s="335"/>
      <c r="D528" s="335">
        <v>23104</v>
      </c>
      <c r="E528" s="335">
        <v>23104</v>
      </c>
      <c r="F528" s="780">
        <f t="shared" si="21"/>
        <v>1</v>
      </c>
    </row>
    <row r="529" spans="1:6" ht="12">
      <c r="A529" s="622"/>
      <c r="B529" s="618" t="s">
        <v>77</v>
      </c>
      <c r="C529" s="630">
        <f>SUM(C524:C528)</f>
        <v>386456</v>
      </c>
      <c r="D529" s="630">
        <f>SUM(D524:D528)</f>
        <v>395394</v>
      </c>
      <c r="E529" s="630">
        <f>SUM(E524:E528)</f>
        <v>288437</v>
      </c>
      <c r="F529" s="877">
        <f t="shared" si="21"/>
        <v>0.7294926073739105</v>
      </c>
    </row>
    <row r="530" spans="1:6" ht="12.75">
      <c r="A530" s="322"/>
      <c r="B530" s="619" t="s">
        <v>24</v>
      </c>
      <c r="C530" s="331">
        <v>69789</v>
      </c>
      <c r="D530" s="331">
        <v>69789</v>
      </c>
      <c r="E530" s="331">
        <v>68463</v>
      </c>
      <c r="F530" s="329">
        <f t="shared" si="21"/>
        <v>0.9809998710398486</v>
      </c>
    </row>
    <row r="531" spans="1:6" ht="12.75">
      <c r="A531" s="322"/>
      <c r="B531" s="619" t="s">
        <v>22</v>
      </c>
      <c r="C531" s="331">
        <v>35502</v>
      </c>
      <c r="D531" s="331">
        <v>35502</v>
      </c>
      <c r="E531" s="331">
        <v>25121</v>
      </c>
      <c r="F531" s="329">
        <f t="shared" si="21"/>
        <v>0.7075939383696693</v>
      </c>
    </row>
    <row r="532" spans="1:6" ht="13.5" thickBot="1">
      <c r="A532" s="322"/>
      <c r="B532" s="620" t="s">
        <v>23</v>
      </c>
      <c r="C532" s="621">
        <v>126901</v>
      </c>
      <c r="D532" s="621">
        <v>126901</v>
      </c>
      <c r="E532" s="621">
        <v>79442</v>
      </c>
      <c r="F532" s="780">
        <f t="shared" si="21"/>
        <v>0.6260155554329753</v>
      </c>
    </row>
    <row r="533" spans="1:6" ht="12">
      <c r="A533" s="322"/>
      <c r="B533" s="352" t="s">
        <v>272</v>
      </c>
      <c r="C533" s="328">
        <v>7072</v>
      </c>
      <c r="D533" s="328">
        <v>7072</v>
      </c>
      <c r="E533" s="328">
        <v>1976</v>
      </c>
      <c r="F533" s="329">
        <f t="shared" si="21"/>
        <v>0.27941176470588236</v>
      </c>
    </row>
    <row r="534" spans="1:6" ht="12">
      <c r="A534" s="322"/>
      <c r="B534" s="352" t="s">
        <v>273</v>
      </c>
      <c r="C534" s="328"/>
      <c r="D534" s="328"/>
      <c r="E534" s="328"/>
      <c r="F534" s="329"/>
    </row>
    <row r="535" spans="1:6" ht="12.75" thickBot="1">
      <c r="A535" s="322"/>
      <c r="B535" s="354" t="s">
        <v>507</v>
      </c>
      <c r="C535" s="335"/>
      <c r="D535" s="335"/>
      <c r="E535" s="335"/>
      <c r="F535" s="780"/>
    </row>
    <row r="536" spans="1:6" ht="12.75" thickBot="1">
      <c r="A536" s="322"/>
      <c r="B536" s="356" t="s">
        <v>83</v>
      </c>
      <c r="C536" s="337">
        <f>SUM(C533:C535)</f>
        <v>7072</v>
      </c>
      <c r="D536" s="337">
        <f>SUM(D533:D535)</f>
        <v>7072</v>
      </c>
      <c r="E536" s="337">
        <f>SUM(E533:E535)</f>
        <v>1976</v>
      </c>
      <c r="F536" s="878">
        <f t="shared" si="21"/>
        <v>0.27941176470588236</v>
      </c>
    </row>
    <row r="537" spans="1:6" ht="14.25" thickBot="1">
      <c r="A537" s="319"/>
      <c r="B537" s="357" t="s">
        <v>130</v>
      </c>
      <c r="C537" s="351">
        <f>SUM(C529+C536)</f>
        <v>393528</v>
      </c>
      <c r="D537" s="351">
        <f>SUM(D529+D536)</f>
        <v>402466</v>
      </c>
      <c r="E537" s="351">
        <f>SUM(E529+E536)</f>
        <v>290413</v>
      </c>
      <c r="F537" s="879">
        <f t="shared" si="21"/>
        <v>0.7215839350404755</v>
      </c>
    </row>
    <row r="538" spans="1:6" ht="13.5">
      <c r="A538" s="234">
        <v>2991</v>
      </c>
      <c r="B538" s="237" t="s">
        <v>229</v>
      </c>
      <c r="C538" s="361"/>
      <c r="D538" s="361"/>
      <c r="E538" s="361"/>
      <c r="F538" s="329"/>
    </row>
    <row r="539" spans="1:6" ht="12">
      <c r="A539" s="322"/>
      <c r="B539" s="324" t="s">
        <v>214</v>
      </c>
      <c r="C539" s="322"/>
      <c r="D539" s="322"/>
      <c r="E539" s="322"/>
      <c r="F539" s="329"/>
    </row>
    <row r="540" spans="1:7" ht="13.5" thickBot="1">
      <c r="A540" s="322"/>
      <c r="B540" s="325" t="s">
        <v>215</v>
      </c>
      <c r="C540" s="335">
        <f>SUM(C471+C503+C373)</f>
        <v>10000</v>
      </c>
      <c r="D540" s="335">
        <f>SUM(D471+D503+D373)</f>
        <v>10665</v>
      </c>
      <c r="E540" s="335">
        <f>SUM(E471+E503+E373)</f>
        <v>12973</v>
      </c>
      <c r="F540" s="780">
        <f aca="true" t="shared" si="25" ref="F540:F575">SUM(E540/D540)</f>
        <v>1.2164088138771683</v>
      </c>
      <c r="G540" s="984"/>
    </row>
    <row r="541" spans="1:6" ht="12.75" thickBot="1">
      <c r="A541" s="322"/>
      <c r="B541" s="326" t="s">
        <v>228</v>
      </c>
      <c r="C541" s="366">
        <f>SUM(C540)</f>
        <v>10000</v>
      </c>
      <c r="D541" s="366">
        <f>SUM(D540)</f>
        <v>10665</v>
      </c>
      <c r="E541" s="366">
        <f>SUM(E540)</f>
        <v>12973</v>
      </c>
      <c r="F541" s="878">
        <f t="shared" si="25"/>
        <v>1.2164088138771683</v>
      </c>
    </row>
    <row r="542" spans="1:7" ht="12.75">
      <c r="A542" s="322"/>
      <c r="B542" s="324" t="s">
        <v>568</v>
      </c>
      <c r="C542" s="976"/>
      <c r="D542" s="976"/>
      <c r="E542" s="328">
        <f>SUM(E505)</f>
        <v>94</v>
      </c>
      <c r="F542" s="877"/>
      <c r="G542" s="983"/>
    </row>
    <row r="543" spans="1:7" ht="12.75">
      <c r="A543" s="322"/>
      <c r="B543" s="324" t="s">
        <v>217</v>
      </c>
      <c r="C543" s="328">
        <f aca="true" t="shared" si="26" ref="C543:E548">SUM(C506+C473+C375)</f>
        <v>63560</v>
      </c>
      <c r="D543" s="328">
        <f t="shared" si="26"/>
        <v>74560</v>
      </c>
      <c r="E543" s="328">
        <f t="shared" si="26"/>
        <v>73239</v>
      </c>
      <c r="F543" s="329">
        <f t="shared" si="25"/>
        <v>0.9822827253218884</v>
      </c>
      <c r="G543" s="983"/>
    </row>
    <row r="544" spans="1:6" ht="12.75">
      <c r="A544" s="322"/>
      <c r="B544" s="330" t="s">
        <v>218</v>
      </c>
      <c r="C544" s="331">
        <f t="shared" si="26"/>
        <v>40315</v>
      </c>
      <c r="D544" s="331">
        <f t="shared" si="26"/>
        <v>40315</v>
      </c>
      <c r="E544" s="331">
        <f t="shared" si="26"/>
        <v>33579</v>
      </c>
      <c r="F544" s="329">
        <f t="shared" si="25"/>
        <v>0.8329157881681756</v>
      </c>
    </row>
    <row r="545" spans="1:6" ht="12.75">
      <c r="A545" s="322"/>
      <c r="B545" s="330" t="s">
        <v>219</v>
      </c>
      <c r="C545" s="331">
        <f t="shared" si="26"/>
        <v>23245</v>
      </c>
      <c r="D545" s="331">
        <f t="shared" si="26"/>
        <v>34245</v>
      </c>
      <c r="E545" s="331">
        <f t="shared" si="26"/>
        <v>39660</v>
      </c>
      <c r="F545" s="329">
        <f t="shared" si="25"/>
        <v>1.158125273762593</v>
      </c>
    </row>
    <row r="546" spans="1:6" ht="12">
      <c r="A546" s="322"/>
      <c r="B546" s="332" t="s">
        <v>220</v>
      </c>
      <c r="C546" s="328">
        <f t="shared" si="26"/>
        <v>9843</v>
      </c>
      <c r="D546" s="328">
        <f t="shared" si="26"/>
        <v>9843</v>
      </c>
      <c r="E546" s="328">
        <f t="shared" si="26"/>
        <v>11364</v>
      </c>
      <c r="F546" s="329">
        <f t="shared" si="25"/>
        <v>1.1545260591283146</v>
      </c>
    </row>
    <row r="547" spans="1:6" ht="12">
      <c r="A547" s="322"/>
      <c r="B547" s="332" t="s">
        <v>221</v>
      </c>
      <c r="C547" s="328">
        <f t="shared" si="26"/>
        <v>177792</v>
      </c>
      <c r="D547" s="328">
        <f t="shared" si="26"/>
        <v>177792</v>
      </c>
      <c r="E547" s="328">
        <f t="shared" si="26"/>
        <v>141466</v>
      </c>
      <c r="F547" s="329">
        <f t="shared" si="25"/>
        <v>0.7956825953923686</v>
      </c>
    </row>
    <row r="548" spans="1:6" ht="12">
      <c r="A548" s="322"/>
      <c r="B548" s="332" t="s">
        <v>222</v>
      </c>
      <c r="C548" s="328">
        <f t="shared" si="26"/>
        <v>65032</v>
      </c>
      <c r="D548" s="328">
        <f t="shared" si="26"/>
        <v>68002</v>
      </c>
      <c r="E548" s="328">
        <f t="shared" si="26"/>
        <v>53816</v>
      </c>
      <c r="F548" s="329">
        <f t="shared" si="25"/>
        <v>0.7913884885738655</v>
      </c>
    </row>
    <row r="549" spans="1:7" ht="12.75">
      <c r="A549" s="322"/>
      <c r="B549" s="332" t="s">
        <v>383</v>
      </c>
      <c r="C549" s="328">
        <f>C381</f>
        <v>0</v>
      </c>
      <c r="D549" s="328">
        <f>D479</f>
        <v>310</v>
      </c>
      <c r="E549" s="328">
        <f>E479+E512</f>
        <v>7416</v>
      </c>
      <c r="F549" s="329">
        <f t="shared" si="25"/>
        <v>23.92258064516129</v>
      </c>
      <c r="G549" s="983"/>
    </row>
    <row r="550" spans="1:6" ht="12">
      <c r="A550" s="322"/>
      <c r="B550" s="333" t="s">
        <v>540</v>
      </c>
      <c r="C550" s="328">
        <f aca="true" t="shared" si="27" ref="C550:E551">SUM(C513+C480+C382)</f>
        <v>0</v>
      </c>
      <c r="D550" s="328">
        <f t="shared" si="27"/>
        <v>0</v>
      </c>
      <c r="E550" s="328">
        <f t="shared" si="27"/>
        <v>3</v>
      </c>
      <c r="F550" s="329"/>
    </row>
    <row r="551" spans="1:7" ht="13.5" thickBot="1">
      <c r="A551" s="322"/>
      <c r="B551" s="334" t="s">
        <v>223</v>
      </c>
      <c r="C551" s="328">
        <f t="shared" si="27"/>
        <v>0</v>
      </c>
      <c r="D551" s="328">
        <f t="shared" si="27"/>
        <v>154</v>
      </c>
      <c r="E551" s="328">
        <f t="shared" si="27"/>
        <v>6299</v>
      </c>
      <c r="F551" s="780">
        <f t="shared" si="25"/>
        <v>40.9025974025974</v>
      </c>
      <c r="G551" s="983"/>
    </row>
    <row r="552" spans="1:6" ht="12.75" thickBot="1">
      <c r="A552" s="322"/>
      <c r="B552" s="336" t="s">
        <v>379</v>
      </c>
      <c r="C552" s="337">
        <f>SUM(C543+C546+C547+C548+C551+C549)</f>
        <v>316227</v>
      </c>
      <c r="D552" s="337">
        <f>SUM(D543+D546+D547+D548+D551+D549)</f>
        <v>330661</v>
      </c>
      <c r="E552" s="337">
        <f>SUM(E543+E546+E547+E548+E551+E549+E542)</f>
        <v>293694</v>
      </c>
      <c r="F552" s="878">
        <f t="shared" si="25"/>
        <v>0.8882027212159885</v>
      </c>
    </row>
    <row r="553" spans="1:7" ht="13.5" thickBot="1">
      <c r="A553" s="322"/>
      <c r="B553" s="939" t="s">
        <v>570</v>
      </c>
      <c r="C553" s="337"/>
      <c r="D553" s="337"/>
      <c r="E553" s="337">
        <f>SUM(E516)</f>
        <v>1000</v>
      </c>
      <c r="F553" s="878"/>
      <c r="G553" s="983"/>
    </row>
    <row r="554" spans="1:6" ht="13.5" thickBot="1">
      <c r="A554" s="322"/>
      <c r="B554" s="339" t="s">
        <v>84</v>
      </c>
      <c r="C554" s="340">
        <f>SUM(C552+C541)</f>
        <v>326227</v>
      </c>
      <c r="D554" s="340">
        <f>SUM(D552+D541)</f>
        <v>341326</v>
      </c>
      <c r="E554" s="340">
        <f>SUM(E552+E541+E553)</f>
        <v>307667</v>
      </c>
      <c r="F554" s="878">
        <f t="shared" si="25"/>
        <v>0.9013875298102108</v>
      </c>
    </row>
    <row r="555" spans="1:7" ht="12.75">
      <c r="A555" s="322"/>
      <c r="B555" s="977" t="s">
        <v>556</v>
      </c>
      <c r="C555" s="978"/>
      <c r="D555" s="979">
        <f>SUM(D386)</f>
        <v>882</v>
      </c>
      <c r="E555" s="979">
        <f>SUM(E386)</f>
        <v>882</v>
      </c>
      <c r="F555" s="980">
        <f t="shared" si="25"/>
        <v>1</v>
      </c>
      <c r="G555" s="983"/>
    </row>
    <row r="556" spans="1:7" ht="13.5" thickBot="1">
      <c r="A556" s="322"/>
      <c r="B556" s="926" t="s">
        <v>574</v>
      </c>
      <c r="C556" s="672"/>
      <c r="D556" s="673"/>
      <c r="E556" s="673">
        <f>SUM(E518)</f>
        <v>31</v>
      </c>
      <c r="F556" s="780"/>
      <c r="G556" s="983"/>
    </row>
    <row r="557" spans="1:7" ht="12.75" thickBot="1">
      <c r="A557" s="322"/>
      <c r="B557" s="341" t="s">
        <v>85</v>
      </c>
      <c r="C557" s="342"/>
      <c r="D557" s="929">
        <f>SUM(D555)</f>
        <v>882</v>
      </c>
      <c r="E557" s="929">
        <f>SUM(E555:E556)</f>
        <v>913</v>
      </c>
      <c r="F557" s="878">
        <f t="shared" si="25"/>
        <v>1.0351473922902494</v>
      </c>
      <c r="G557" s="982"/>
    </row>
    <row r="558" spans="1:6" ht="12">
      <c r="A558" s="322"/>
      <c r="B558" s="865" t="s">
        <v>497</v>
      </c>
      <c r="C558" s="344">
        <f aca="true" t="shared" si="28" ref="C558:E559">SUM(C520+C485+C388)</f>
        <v>0</v>
      </c>
      <c r="D558" s="344">
        <f t="shared" si="28"/>
        <v>32590</v>
      </c>
      <c r="E558" s="344">
        <f t="shared" si="28"/>
        <v>32590</v>
      </c>
      <c r="F558" s="329">
        <f t="shared" si="25"/>
        <v>1</v>
      </c>
    </row>
    <row r="559" spans="1:9" ht="12">
      <c r="A559" s="322"/>
      <c r="B559" s="345" t="s">
        <v>549</v>
      </c>
      <c r="C559" s="328">
        <f t="shared" si="28"/>
        <v>3321937</v>
      </c>
      <c r="D559" s="328">
        <f t="shared" si="28"/>
        <v>3386804</v>
      </c>
      <c r="E559" s="328">
        <f t="shared" si="28"/>
        <v>2277612</v>
      </c>
      <c r="F559" s="329">
        <f t="shared" si="25"/>
        <v>0.6724959578410796</v>
      </c>
      <c r="I559" s="985"/>
    </row>
    <row r="560" spans="1:6" ht="12.75" thickBot="1">
      <c r="A560" s="322"/>
      <c r="B560" s="346" t="s">
        <v>552</v>
      </c>
      <c r="C560" s="335">
        <f>SUM(C487+C390)</f>
        <v>379494</v>
      </c>
      <c r="D560" s="335">
        <f>SUM(D487+D390)</f>
        <v>401045</v>
      </c>
      <c r="E560" s="335">
        <f>SUM(E487+E390)</f>
        <v>294880</v>
      </c>
      <c r="F560" s="780">
        <f t="shared" si="25"/>
        <v>0.7352790833946315</v>
      </c>
    </row>
    <row r="561" spans="1:6" ht="13.5" thickBot="1">
      <c r="A561" s="322"/>
      <c r="B561" s="347" t="s">
        <v>78</v>
      </c>
      <c r="C561" s="348">
        <f>SUM(C558:C560)</f>
        <v>3701431</v>
      </c>
      <c r="D561" s="348">
        <f>SUM(D558:D560)</f>
        <v>3820439</v>
      </c>
      <c r="E561" s="348">
        <f>SUM(E558:E560)</f>
        <v>2605082</v>
      </c>
      <c r="F561" s="878">
        <f t="shared" si="25"/>
        <v>0.6818802760625153</v>
      </c>
    </row>
    <row r="562" spans="1:6" ht="13.5" thickBot="1">
      <c r="A562" s="322"/>
      <c r="B562" s="257" t="s">
        <v>497</v>
      </c>
      <c r="C562" s="348"/>
      <c r="D562" s="673">
        <f>SUM(D393)</f>
        <v>6766</v>
      </c>
      <c r="E562" s="673">
        <f>SUM(E393)</f>
        <v>6766</v>
      </c>
      <c r="F562" s="801">
        <f t="shared" si="25"/>
        <v>1</v>
      </c>
    </row>
    <row r="563" spans="1:6" ht="13.5" thickBot="1">
      <c r="A563" s="322"/>
      <c r="B563" s="347" t="s">
        <v>80</v>
      </c>
      <c r="C563" s="348"/>
      <c r="D563" s="348">
        <f>SUM(D562)</f>
        <v>6766</v>
      </c>
      <c r="E563" s="348">
        <f>SUM(E562)</f>
        <v>6766</v>
      </c>
      <c r="F563" s="878">
        <f t="shared" si="25"/>
        <v>1</v>
      </c>
    </row>
    <row r="564" spans="1:6" ht="14.25" thickBot="1">
      <c r="A564" s="322"/>
      <c r="B564" s="350" t="s">
        <v>92</v>
      </c>
      <c r="C564" s="351">
        <f>SUM(C554+C557+C561)</f>
        <v>4027658</v>
      </c>
      <c r="D564" s="351">
        <f>SUM(D554+D557+D561+D563)</f>
        <v>4169413</v>
      </c>
      <c r="E564" s="351">
        <f>SUM(E554+E557+E561+E563)</f>
        <v>2920428</v>
      </c>
      <c r="F564" s="879">
        <f t="shared" si="25"/>
        <v>0.700441045298223</v>
      </c>
    </row>
    <row r="565" spans="1:7" ht="12.75">
      <c r="A565" s="322"/>
      <c r="B565" s="352" t="s">
        <v>356</v>
      </c>
      <c r="C565" s="328">
        <f aca="true" t="shared" si="29" ref="C565:E567">SUM(C524+C490+C395)</f>
        <v>2025885</v>
      </c>
      <c r="D565" s="328">
        <f t="shared" si="29"/>
        <v>2086148</v>
      </c>
      <c r="E565" s="328">
        <f t="shared" si="29"/>
        <v>1441249</v>
      </c>
      <c r="F565" s="329">
        <f t="shared" si="25"/>
        <v>0.6908661322207245</v>
      </c>
      <c r="G565" s="984"/>
    </row>
    <row r="566" spans="1:7" ht="12.75">
      <c r="A566" s="322"/>
      <c r="B566" s="352" t="s">
        <v>357</v>
      </c>
      <c r="C566" s="328">
        <f t="shared" si="29"/>
        <v>497011</v>
      </c>
      <c r="D566" s="328">
        <f t="shared" si="29"/>
        <v>510589</v>
      </c>
      <c r="E566" s="328">
        <f t="shared" si="29"/>
        <v>351948</v>
      </c>
      <c r="F566" s="329">
        <f t="shared" si="25"/>
        <v>0.6892980459821892</v>
      </c>
      <c r="G566" s="984"/>
    </row>
    <row r="567" spans="1:7" ht="12.75">
      <c r="A567" s="322"/>
      <c r="B567" s="352" t="s">
        <v>358</v>
      </c>
      <c r="C567" s="328">
        <f t="shared" si="29"/>
        <v>1446860</v>
      </c>
      <c r="D567" s="328">
        <f t="shared" si="29"/>
        <v>1476422</v>
      </c>
      <c r="E567" s="328">
        <f t="shared" si="29"/>
        <v>1030327</v>
      </c>
      <c r="F567" s="329">
        <f t="shared" si="25"/>
        <v>0.6978540010918287</v>
      </c>
      <c r="G567" s="984"/>
    </row>
    <row r="568" spans="1:7" ht="12.75">
      <c r="A568" s="322"/>
      <c r="B568" s="353" t="s">
        <v>360</v>
      </c>
      <c r="C568" s="328">
        <f>SUM(C461)</f>
        <v>600</v>
      </c>
      <c r="D568" s="328">
        <f>SUM(D461)</f>
        <v>600</v>
      </c>
      <c r="E568" s="328">
        <f>SUM(E461)</f>
        <v>272</v>
      </c>
      <c r="F568" s="329">
        <f t="shared" si="25"/>
        <v>0.4533333333333333</v>
      </c>
      <c r="G568" s="983"/>
    </row>
    <row r="569" spans="1:7" ht="13.5" thickBot="1">
      <c r="A569" s="322"/>
      <c r="B569" s="354" t="s">
        <v>359</v>
      </c>
      <c r="C569" s="328">
        <f>SUM(C528+C494+C399)</f>
        <v>0</v>
      </c>
      <c r="D569" s="328">
        <f>SUM(D528+D494+D399)</f>
        <v>23104</v>
      </c>
      <c r="E569" s="328">
        <f>SUM(E528+E494+E399)</f>
        <v>23104</v>
      </c>
      <c r="F569" s="780">
        <f t="shared" si="25"/>
        <v>1</v>
      </c>
      <c r="G569" s="984"/>
    </row>
    <row r="570" spans="1:6" ht="12.75" thickBot="1">
      <c r="A570" s="322"/>
      <c r="B570" s="355" t="s">
        <v>77</v>
      </c>
      <c r="C570" s="337">
        <f>SUM(C565:C569)</f>
        <v>3970356</v>
      </c>
      <c r="D570" s="337">
        <f>SUM(D565:D569)</f>
        <v>4096863</v>
      </c>
      <c r="E570" s="337">
        <f>SUM(E565:E569)</f>
        <v>2846900</v>
      </c>
      <c r="F570" s="878">
        <f t="shared" si="25"/>
        <v>0.694897535016426</v>
      </c>
    </row>
    <row r="571" spans="1:7" ht="12.75">
      <c r="A571" s="322"/>
      <c r="B571" s="352" t="s">
        <v>272</v>
      </c>
      <c r="C571" s="328">
        <f>SUM(C401+C496+C533)</f>
        <v>57302</v>
      </c>
      <c r="D571" s="328">
        <f>SUM(D401+D496+D533)</f>
        <v>72550</v>
      </c>
      <c r="E571" s="328">
        <f>SUM(E401+E496+E533)</f>
        <v>32166</v>
      </c>
      <c r="F571" s="329">
        <f t="shared" si="25"/>
        <v>0.4433631977946244</v>
      </c>
      <c r="G571" s="984"/>
    </row>
    <row r="572" spans="1:6" ht="12">
      <c r="A572" s="322"/>
      <c r="B572" s="352" t="s">
        <v>273</v>
      </c>
      <c r="C572" s="328">
        <f>SUM(C534+C497+C402)</f>
        <v>0</v>
      </c>
      <c r="D572" s="328">
        <f>SUM(D534+D497+D402)</f>
        <v>0</v>
      </c>
      <c r="E572" s="328">
        <f>SUM(E534+E497+E402)</f>
        <v>0</v>
      </c>
      <c r="F572" s="329"/>
    </row>
    <row r="573" spans="1:6" ht="12.75" thickBot="1">
      <c r="A573" s="322"/>
      <c r="B573" s="354" t="s">
        <v>507</v>
      </c>
      <c r="C573" s="335"/>
      <c r="D573" s="335"/>
      <c r="E573" s="335"/>
      <c r="F573" s="780"/>
    </row>
    <row r="574" spans="1:6" ht="12.75" thickBot="1">
      <c r="A574" s="322"/>
      <c r="B574" s="356" t="s">
        <v>83</v>
      </c>
      <c r="C574" s="337">
        <f>SUM(C571:C573)</f>
        <v>57302</v>
      </c>
      <c r="D574" s="337">
        <f>SUM(D571:D573)</f>
        <v>72550</v>
      </c>
      <c r="E574" s="337">
        <f>SUM(E571:E573)</f>
        <v>32166</v>
      </c>
      <c r="F574" s="878">
        <f t="shared" si="25"/>
        <v>0.4433631977946244</v>
      </c>
    </row>
    <row r="575" spans="1:8" ht="14.25" thickBot="1">
      <c r="A575" s="319"/>
      <c r="B575" s="357" t="s">
        <v>130</v>
      </c>
      <c r="C575" s="351">
        <f>SUM(C570+C574)</f>
        <v>4027658</v>
      </c>
      <c r="D575" s="351">
        <f>SUM(D570+D574)</f>
        <v>4169413</v>
      </c>
      <c r="E575" s="351">
        <f>SUM(E570+E574)</f>
        <v>2879066</v>
      </c>
      <c r="F575" s="955">
        <f t="shared" si="25"/>
        <v>0.6905207039935838</v>
      </c>
      <c r="G575" s="984"/>
      <c r="H575" s="982"/>
    </row>
  </sheetData>
  <sheetProtection/>
  <mergeCells count="8">
    <mergeCell ref="A2:F2"/>
    <mergeCell ref="F5:F7"/>
    <mergeCell ref="A1:F1"/>
    <mergeCell ref="B5:B7"/>
    <mergeCell ref="A5:A7"/>
    <mergeCell ref="C5:C7"/>
    <mergeCell ref="D5:D7"/>
    <mergeCell ref="E5:E7"/>
  </mergeCells>
  <printOptions horizontalCentered="1" verticalCentered="1"/>
  <pageMargins left="0" right="0" top="0.984251968503937" bottom="0.984251968503937" header="0.31496062992125984" footer="0.5118110236220472"/>
  <pageSetup firstPageNumber="13" useFirstPageNumber="1" horizontalDpi="600" verticalDpi="600" orientation="portrait" paperSize="9" scale="70" r:id="rId2"/>
  <headerFooter alignWithMargins="0">
    <oddFooter>&amp;C&amp;P. oldal</oddFooter>
  </headerFooter>
  <rowBreaks count="8" manualBreakCount="8">
    <brk id="75" max="255" man="1"/>
    <brk id="142" max="255" man="1"/>
    <brk id="206" max="255" man="1"/>
    <brk id="272" max="255" man="1"/>
    <brk id="339" max="255" man="1"/>
    <brk id="405" max="255" man="1"/>
    <brk id="468" max="255" man="1"/>
    <brk id="537" max="255" man="1"/>
  </rowBreaks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57"/>
  <sheetViews>
    <sheetView showZeros="0" zoomScalePageLayoutView="0" workbookViewId="0" topLeftCell="A1">
      <selection activeCell="F8" sqref="F8"/>
    </sheetView>
  </sheetViews>
  <sheetFormatPr defaultColWidth="9.125" defaultRowHeight="12.75"/>
  <cols>
    <col min="1" max="1" width="6.875" style="372" customWidth="1"/>
    <col min="2" max="2" width="50.125" style="369" customWidth="1"/>
    <col min="3" max="5" width="13.875" style="369" customWidth="1"/>
    <col min="6" max="6" width="8.875" style="369" customWidth="1"/>
    <col min="7" max="16384" width="9.125" style="369" customWidth="1"/>
  </cols>
  <sheetData>
    <row r="1" spans="1:6" ht="12">
      <c r="A1" s="1054" t="s">
        <v>348</v>
      </c>
      <c r="B1" s="1055"/>
      <c r="C1" s="1056"/>
      <c r="D1" s="1056"/>
      <c r="E1" s="1056"/>
      <c r="F1" s="1056"/>
    </row>
    <row r="2" spans="1:6" ht="12.75">
      <c r="A2" s="1054" t="s">
        <v>476</v>
      </c>
      <c r="B2" s="1055"/>
      <c r="C2" s="1056"/>
      <c r="D2" s="1056"/>
      <c r="E2" s="1056"/>
      <c r="F2" s="1056"/>
    </row>
    <row r="3" spans="1:2" s="371" customFormat="1" ht="11.25" customHeight="1">
      <c r="A3" s="370"/>
      <c r="B3" s="370"/>
    </row>
    <row r="4" spans="3:6" ht="11.25" customHeight="1">
      <c r="C4" s="373"/>
      <c r="D4" s="373"/>
      <c r="E4" s="373"/>
      <c r="F4" s="373" t="s">
        <v>204</v>
      </c>
    </row>
    <row r="5" spans="1:6" s="376" customFormat="1" ht="11.25" customHeight="1">
      <c r="A5" s="374"/>
      <c r="B5" s="375"/>
      <c r="C5" s="1049" t="s">
        <v>514</v>
      </c>
      <c r="D5" s="1049" t="s">
        <v>560</v>
      </c>
      <c r="E5" s="1049" t="s">
        <v>571</v>
      </c>
      <c r="F5" s="1052" t="s">
        <v>579</v>
      </c>
    </row>
    <row r="6" spans="1:6" s="376" customFormat="1" ht="12" customHeight="1">
      <c r="A6" s="377" t="s">
        <v>303</v>
      </c>
      <c r="B6" s="378" t="s">
        <v>317</v>
      </c>
      <c r="C6" s="1050"/>
      <c r="D6" s="1050"/>
      <c r="E6" s="1050"/>
      <c r="F6" s="1052"/>
    </row>
    <row r="7" spans="1:6" s="376" customFormat="1" ht="12.75" customHeight="1" thickBot="1">
      <c r="A7" s="379"/>
      <c r="B7" s="380"/>
      <c r="C7" s="1057"/>
      <c r="D7" s="1057"/>
      <c r="E7" s="1057"/>
      <c r="F7" s="1053"/>
    </row>
    <row r="8" spans="1:6" s="376" customFormat="1" ht="12" customHeight="1">
      <c r="A8" s="381" t="s">
        <v>185</v>
      </c>
      <c r="B8" s="382" t="s">
        <v>186</v>
      </c>
      <c r="C8" s="383" t="s">
        <v>187</v>
      </c>
      <c r="D8" s="383" t="s">
        <v>188</v>
      </c>
      <c r="E8" s="383" t="s">
        <v>189</v>
      </c>
      <c r="F8" s="383" t="s">
        <v>58</v>
      </c>
    </row>
    <row r="9" spans="1:6" ht="12" customHeight="1">
      <c r="A9" s="374">
        <v>3010</v>
      </c>
      <c r="B9" s="384" t="s">
        <v>67</v>
      </c>
      <c r="C9" s="385">
        <f>SUM(C19)</f>
        <v>8720</v>
      </c>
      <c r="D9" s="385">
        <f>SUM(D19)</f>
        <v>8736</v>
      </c>
      <c r="E9" s="385">
        <f>SUM(E19)</f>
        <v>6528</v>
      </c>
      <c r="F9" s="386">
        <f>SUM(E9/D9)</f>
        <v>0.7472527472527473</v>
      </c>
    </row>
    <row r="10" spans="1:6" ht="12" customHeight="1">
      <c r="A10" s="76">
        <v>3011</v>
      </c>
      <c r="B10" s="387" t="s">
        <v>132</v>
      </c>
      <c r="C10" s="385"/>
      <c r="D10" s="385"/>
      <c r="E10" s="385"/>
      <c r="F10" s="386"/>
    </row>
    <row r="11" spans="1:6" ht="12" customHeight="1">
      <c r="A11" s="388"/>
      <c r="B11" s="389" t="s">
        <v>133</v>
      </c>
      <c r="C11" s="306">
        <v>2400</v>
      </c>
      <c r="D11" s="306">
        <v>2400</v>
      </c>
      <c r="E11" s="306">
        <v>1796</v>
      </c>
      <c r="F11" s="781">
        <f aca="true" t="shared" si="0" ref="F11:F55">SUM(E11/D11)</f>
        <v>0.7483333333333333</v>
      </c>
    </row>
    <row r="12" spans="1:6" ht="12" customHeight="1">
      <c r="A12" s="388"/>
      <c r="B12" s="188" t="s">
        <v>325</v>
      </c>
      <c r="C12" s="306">
        <v>520</v>
      </c>
      <c r="D12" s="306">
        <v>520</v>
      </c>
      <c r="E12" s="306">
        <v>479</v>
      </c>
      <c r="F12" s="781">
        <f t="shared" si="0"/>
        <v>0.9211538461538461</v>
      </c>
    </row>
    <row r="13" spans="1:6" ht="12" customHeight="1">
      <c r="A13" s="300"/>
      <c r="B13" s="390" t="s">
        <v>309</v>
      </c>
      <c r="C13" s="306">
        <v>4800</v>
      </c>
      <c r="D13" s="306">
        <v>4816</v>
      </c>
      <c r="E13" s="306">
        <v>3777</v>
      </c>
      <c r="F13" s="781">
        <f t="shared" si="0"/>
        <v>0.7842607973421927</v>
      </c>
    </row>
    <row r="14" spans="1:6" ht="12" customHeight="1">
      <c r="A14" s="388"/>
      <c r="B14" s="307" t="s">
        <v>138</v>
      </c>
      <c r="C14" s="306"/>
      <c r="D14" s="306"/>
      <c r="E14" s="306"/>
      <c r="F14" s="781"/>
    </row>
    <row r="15" spans="1:6" ht="12" customHeight="1">
      <c r="A15" s="388"/>
      <c r="B15" s="188" t="s">
        <v>319</v>
      </c>
      <c r="C15" s="391"/>
      <c r="D15" s="391"/>
      <c r="E15" s="391"/>
      <c r="F15" s="781"/>
    </row>
    <row r="16" spans="1:6" ht="12" customHeight="1">
      <c r="A16" s="300"/>
      <c r="B16" s="389" t="s">
        <v>274</v>
      </c>
      <c r="C16" s="306">
        <v>1000</v>
      </c>
      <c r="D16" s="306">
        <v>1000</v>
      </c>
      <c r="E16" s="306">
        <v>476</v>
      </c>
      <c r="F16" s="781">
        <f t="shared" si="0"/>
        <v>0.476</v>
      </c>
    </row>
    <row r="17" spans="1:6" ht="12" customHeight="1">
      <c r="A17" s="300"/>
      <c r="B17" s="75" t="s">
        <v>275</v>
      </c>
      <c r="C17" s="391"/>
      <c r="D17" s="391"/>
      <c r="E17" s="391"/>
      <c r="F17" s="386"/>
    </row>
    <row r="18" spans="1:6" ht="12" customHeight="1" thickBot="1">
      <c r="A18" s="388"/>
      <c r="B18" s="392" t="s">
        <v>296</v>
      </c>
      <c r="C18" s="393"/>
      <c r="D18" s="393"/>
      <c r="E18" s="393"/>
      <c r="F18" s="783"/>
    </row>
    <row r="19" spans="1:6" ht="12" customHeight="1" thickBot="1">
      <c r="A19" s="379"/>
      <c r="B19" s="394" t="s">
        <v>301</v>
      </c>
      <c r="C19" s="395">
        <f>SUM(C11:C18)</f>
        <v>8720</v>
      </c>
      <c r="D19" s="395">
        <f>SUM(D11:D18)</f>
        <v>8736</v>
      </c>
      <c r="E19" s="395">
        <f>SUM(E11:E18)</f>
        <v>6528</v>
      </c>
      <c r="F19" s="784">
        <f t="shared" si="0"/>
        <v>0.7472527472527473</v>
      </c>
    </row>
    <row r="20" spans="1:6" s="376" customFormat="1" ht="12" customHeight="1">
      <c r="A20" s="396">
        <v>3020</v>
      </c>
      <c r="B20" s="219" t="s">
        <v>108</v>
      </c>
      <c r="C20" s="397">
        <f>SUM(C30+C40)</f>
        <v>1918511</v>
      </c>
      <c r="D20" s="397">
        <f>SUM(D30+D40)</f>
        <v>2053374</v>
      </c>
      <c r="E20" s="385"/>
      <c r="F20" s="782">
        <f t="shared" si="0"/>
        <v>0</v>
      </c>
    </row>
    <row r="21" spans="1:6" s="376" customFormat="1" ht="12" customHeight="1">
      <c r="A21" s="377">
        <v>3021</v>
      </c>
      <c r="B21" s="398" t="s">
        <v>397</v>
      </c>
      <c r="C21" s="385"/>
      <c r="D21" s="385"/>
      <c r="E21" s="385"/>
      <c r="F21" s="386"/>
    </row>
    <row r="22" spans="1:6" ht="12" customHeight="1">
      <c r="A22" s="388"/>
      <c r="B22" s="389" t="s">
        <v>133</v>
      </c>
      <c r="C22" s="306">
        <v>1196512</v>
      </c>
      <c r="D22" s="306">
        <v>1221612</v>
      </c>
      <c r="E22" s="306">
        <v>802612</v>
      </c>
      <c r="F22" s="781">
        <f t="shared" si="0"/>
        <v>0.6570105729151318</v>
      </c>
    </row>
    <row r="23" spans="1:6" ht="12" customHeight="1">
      <c r="A23" s="388"/>
      <c r="B23" s="188" t="s">
        <v>325</v>
      </c>
      <c r="C23" s="306">
        <v>295443</v>
      </c>
      <c r="D23" s="306">
        <v>320096</v>
      </c>
      <c r="E23" s="306">
        <v>219943</v>
      </c>
      <c r="F23" s="781">
        <f t="shared" si="0"/>
        <v>0.6871157402779167</v>
      </c>
    </row>
    <row r="24" spans="1:6" ht="12" customHeight="1">
      <c r="A24" s="300"/>
      <c r="B24" s="390" t="s">
        <v>309</v>
      </c>
      <c r="C24" s="306">
        <v>235000</v>
      </c>
      <c r="D24" s="306">
        <v>254262</v>
      </c>
      <c r="E24" s="306">
        <v>164458</v>
      </c>
      <c r="F24" s="781">
        <f t="shared" si="0"/>
        <v>0.646805263861686</v>
      </c>
    </row>
    <row r="25" spans="1:6" ht="12" customHeight="1">
      <c r="A25" s="388"/>
      <c r="B25" s="307" t="s">
        <v>138</v>
      </c>
      <c r="C25" s="306"/>
      <c r="D25" s="306"/>
      <c r="E25" s="306"/>
      <c r="F25" s="781"/>
    </row>
    <row r="26" spans="1:6" ht="12" customHeight="1">
      <c r="A26" s="388"/>
      <c r="B26" s="188" t="s">
        <v>319</v>
      </c>
      <c r="C26" s="306"/>
      <c r="D26" s="306"/>
      <c r="E26" s="306"/>
      <c r="F26" s="781"/>
    </row>
    <row r="27" spans="1:6" ht="12" customHeight="1">
      <c r="A27" s="300"/>
      <c r="B27" s="389" t="s">
        <v>274</v>
      </c>
      <c r="C27" s="391">
        <v>69000</v>
      </c>
      <c r="D27" s="391">
        <v>105572</v>
      </c>
      <c r="E27" s="391">
        <v>32147</v>
      </c>
      <c r="F27" s="781">
        <f t="shared" si="0"/>
        <v>0.3045030879399841</v>
      </c>
    </row>
    <row r="28" spans="1:6" ht="12" customHeight="1">
      <c r="A28" s="300"/>
      <c r="B28" s="75" t="s">
        <v>275</v>
      </c>
      <c r="C28" s="391"/>
      <c r="D28" s="391"/>
      <c r="E28" s="391"/>
      <c r="F28" s="781"/>
    </row>
    <row r="29" spans="1:6" ht="12" customHeight="1" thickBot="1">
      <c r="A29" s="388"/>
      <c r="B29" s="392" t="s">
        <v>508</v>
      </c>
      <c r="C29" s="393">
        <v>10000</v>
      </c>
      <c r="D29" s="393">
        <v>10000</v>
      </c>
      <c r="E29" s="393">
        <v>3000</v>
      </c>
      <c r="F29" s="817">
        <f t="shared" si="0"/>
        <v>0.3</v>
      </c>
    </row>
    <row r="30" spans="1:6" ht="12" customHeight="1" thickBot="1">
      <c r="A30" s="379"/>
      <c r="B30" s="394" t="s">
        <v>301</v>
      </c>
      <c r="C30" s="395">
        <f>SUM(C22:C29)</f>
        <v>1805955</v>
      </c>
      <c r="D30" s="395">
        <f>SUM(D22:D29)</f>
        <v>1911542</v>
      </c>
      <c r="E30" s="395">
        <f>SUM(E22:E29)</f>
        <v>1222160</v>
      </c>
      <c r="F30" s="784">
        <f t="shared" si="0"/>
        <v>0.6393581726166624</v>
      </c>
    </row>
    <row r="31" spans="1:6" ht="12" customHeight="1">
      <c r="A31" s="401">
        <v>3026</v>
      </c>
      <c r="B31" s="402" t="s">
        <v>321</v>
      </c>
      <c r="C31" s="385"/>
      <c r="D31" s="385"/>
      <c r="E31" s="385"/>
      <c r="F31" s="782"/>
    </row>
    <row r="32" spans="1:6" ht="12" customHeight="1">
      <c r="A32" s="76"/>
      <c r="B32" s="389" t="s">
        <v>133</v>
      </c>
      <c r="C32" s="306"/>
      <c r="D32" s="306"/>
      <c r="E32" s="306"/>
      <c r="F32" s="386"/>
    </row>
    <row r="33" spans="1:6" ht="12" customHeight="1">
      <c r="A33" s="76"/>
      <c r="B33" s="188" t="s">
        <v>325</v>
      </c>
      <c r="C33" s="306"/>
      <c r="D33" s="306"/>
      <c r="E33" s="306"/>
      <c r="F33" s="386"/>
    </row>
    <row r="34" spans="1:6" ht="12" customHeight="1">
      <c r="A34" s="76"/>
      <c r="B34" s="390" t="s">
        <v>309</v>
      </c>
      <c r="C34" s="306">
        <v>69556</v>
      </c>
      <c r="D34" s="306">
        <v>83311</v>
      </c>
      <c r="E34" s="306">
        <v>50712</v>
      </c>
      <c r="F34" s="781">
        <f t="shared" si="0"/>
        <v>0.6087071335117812</v>
      </c>
    </row>
    <row r="35" spans="1:6" ht="12" customHeight="1">
      <c r="A35" s="76"/>
      <c r="B35" s="307" t="s">
        <v>138</v>
      </c>
      <c r="C35" s="403"/>
      <c r="D35" s="403"/>
      <c r="E35" s="403"/>
      <c r="F35" s="781"/>
    </row>
    <row r="36" spans="1:6" ht="12" customHeight="1">
      <c r="A36" s="76"/>
      <c r="B36" s="188" t="s">
        <v>319</v>
      </c>
      <c r="C36" s="404"/>
      <c r="D36" s="404"/>
      <c r="E36" s="404"/>
      <c r="F36" s="781"/>
    </row>
    <row r="37" spans="1:6" ht="12" customHeight="1">
      <c r="A37" s="76"/>
      <c r="B37" s="389" t="s">
        <v>274</v>
      </c>
      <c r="C37" s="405">
        <v>43000</v>
      </c>
      <c r="D37" s="405">
        <v>58521</v>
      </c>
      <c r="E37" s="405">
        <v>33576</v>
      </c>
      <c r="F37" s="781">
        <f t="shared" si="0"/>
        <v>0.5737427590095863</v>
      </c>
    </row>
    <row r="38" spans="1:6" ht="12" customHeight="1">
      <c r="A38" s="76"/>
      <c r="B38" s="75" t="s">
        <v>275</v>
      </c>
      <c r="C38" s="405"/>
      <c r="D38" s="405"/>
      <c r="E38" s="405"/>
      <c r="F38" s="386"/>
    </row>
    <row r="39" spans="1:6" ht="12" customHeight="1" thickBot="1">
      <c r="A39" s="76"/>
      <c r="B39" s="392" t="s">
        <v>296</v>
      </c>
      <c r="C39" s="406"/>
      <c r="D39" s="406"/>
      <c r="E39" s="406"/>
      <c r="F39" s="783"/>
    </row>
    <row r="40" spans="1:6" ht="12" customHeight="1" thickBot="1">
      <c r="A40" s="400"/>
      <c r="B40" s="394" t="s">
        <v>301</v>
      </c>
      <c r="C40" s="395">
        <f>SUM(C31:C37)</f>
        <v>112556</v>
      </c>
      <c r="D40" s="395">
        <f>SUM(D31:D37)</f>
        <v>141832</v>
      </c>
      <c r="E40" s="395">
        <f>SUM(E31:E37)</f>
        <v>84288</v>
      </c>
      <c r="F40" s="784">
        <f t="shared" si="0"/>
        <v>0.5942805572790344</v>
      </c>
    </row>
    <row r="41" spans="1:6" ht="12" customHeight="1">
      <c r="A41" s="377">
        <v>3000</v>
      </c>
      <c r="B41" s="407" t="s">
        <v>134</v>
      </c>
      <c r="C41" s="306"/>
      <c r="D41" s="306"/>
      <c r="E41" s="306"/>
      <c r="F41" s="782"/>
    </row>
    <row r="42" spans="1:6" ht="12" customHeight="1">
      <c r="A42" s="377"/>
      <c r="B42" s="408" t="s">
        <v>87</v>
      </c>
      <c r="C42" s="306"/>
      <c r="D42" s="306"/>
      <c r="E42" s="306"/>
      <c r="F42" s="386"/>
    </row>
    <row r="43" spans="1:6" ht="12" customHeight="1">
      <c r="A43" s="388"/>
      <c r="B43" s="389" t="s">
        <v>133</v>
      </c>
      <c r="C43" s="306">
        <f aca="true" t="shared" si="1" ref="C43:E44">SUM(C22+C11)</f>
        <v>1198912</v>
      </c>
      <c r="D43" s="306">
        <f t="shared" si="1"/>
        <v>1224012</v>
      </c>
      <c r="E43" s="306">
        <f t="shared" si="1"/>
        <v>804408</v>
      </c>
      <c r="F43" s="781">
        <f t="shared" si="0"/>
        <v>0.6571896353957314</v>
      </c>
    </row>
    <row r="44" spans="1:6" ht="12" customHeight="1">
      <c r="A44" s="388"/>
      <c r="B44" s="188" t="s">
        <v>325</v>
      </c>
      <c r="C44" s="306">
        <f t="shared" si="1"/>
        <v>295963</v>
      </c>
      <c r="D44" s="306">
        <f t="shared" si="1"/>
        <v>320616</v>
      </c>
      <c r="E44" s="306">
        <f t="shared" si="1"/>
        <v>220422</v>
      </c>
      <c r="F44" s="781">
        <f t="shared" si="0"/>
        <v>0.6874953215061007</v>
      </c>
    </row>
    <row r="45" spans="1:6" ht="12" customHeight="1">
      <c r="A45" s="300"/>
      <c r="B45" s="307" t="s">
        <v>322</v>
      </c>
      <c r="C45" s="306">
        <f>SUM(C24+C13+C34)</f>
        <v>309356</v>
      </c>
      <c r="D45" s="306">
        <f>SUM(D24+D13+D34)</f>
        <v>342389</v>
      </c>
      <c r="E45" s="306">
        <f>SUM(E24+E13+E34)</f>
        <v>218947</v>
      </c>
      <c r="F45" s="781">
        <f t="shared" si="0"/>
        <v>0.6394685576931501</v>
      </c>
    </row>
    <row r="46" spans="1:6" ht="12" customHeight="1">
      <c r="A46" s="388"/>
      <c r="B46" s="307" t="s">
        <v>138</v>
      </c>
      <c r="C46" s="306">
        <f>SUM(C14)</f>
        <v>0</v>
      </c>
      <c r="D46" s="306">
        <f>SUM(D14)</f>
        <v>0</v>
      </c>
      <c r="E46" s="306">
        <f>SUM(E14)</f>
        <v>0</v>
      </c>
      <c r="F46" s="386"/>
    </row>
    <row r="47" spans="1:6" ht="12" customHeight="1">
      <c r="A47" s="388"/>
      <c r="B47" s="188" t="s">
        <v>319</v>
      </c>
      <c r="C47" s="306"/>
      <c r="D47" s="306"/>
      <c r="E47" s="306"/>
      <c r="F47" s="386"/>
    </row>
    <row r="48" spans="1:6" ht="12" customHeight="1">
      <c r="A48" s="388"/>
      <c r="B48" s="311" t="s">
        <v>77</v>
      </c>
      <c r="C48" s="409">
        <f>SUM(C43:C47)</f>
        <v>1804231</v>
      </c>
      <c r="D48" s="409">
        <f>SUM(D43:D47)</f>
        <v>1887017</v>
      </c>
      <c r="E48" s="409">
        <f>SUM(E43:E47)</f>
        <v>1243777</v>
      </c>
      <c r="F48" s="386">
        <f t="shared" si="0"/>
        <v>0.6591233677280067</v>
      </c>
    </row>
    <row r="49" spans="1:6" ht="12" customHeight="1">
      <c r="A49" s="388"/>
      <c r="B49" s="410" t="s">
        <v>88</v>
      </c>
      <c r="C49" s="306"/>
      <c r="D49" s="306"/>
      <c r="E49" s="306"/>
      <c r="F49" s="386"/>
    </row>
    <row r="50" spans="1:6" ht="12" customHeight="1">
      <c r="A50" s="388"/>
      <c r="B50" s="389" t="s">
        <v>276</v>
      </c>
      <c r="C50" s="306">
        <f>SUM(C28+C17)</f>
        <v>0</v>
      </c>
      <c r="D50" s="306">
        <f>SUM(D28+D17)</f>
        <v>0</v>
      </c>
      <c r="E50" s="306">
        <f>SUM(E28+E17)</f>
        <v>0</v>
      </c>
      <c r="F50" s="386"/>
    </row>
    <row r="51" spans="1:6" ht="12" customHeight="1">
      <c r="A51" s="388"/>
      <c r="B51" s="75" t="s">
        <v>413</v>
      </c>
      <c r="C51" s="306">
        <f>SUM(C27+C16+C37)</f>
        <v>113000</v>
      </c>
      <c r="D51" s="306">
        <f>SUM(D27+D16+D37)</f>
        <v>165093</v>
      </c>
      <c r="E51" s="306">
        <f>SUM(E27+E16+E37)</f>
        <v>66199</v>
      </c>
      <c r="F51" s="781">
        <f t="shared" si="0"/>
        <v>0.4009800536667212</v>
      </c>
    </row>
    <row r="52" spans="1:6" ht="12" customHeight="1">
      <c r="A52" s="388"/>
      <c r="B52" s="307" t="s">
        <v>509</v>
      </c>
      <c r="C52" s="306">
        <f>SUM(C29)</f>
        <v>10000</v>
      </c>
      <c r="D52" s="306">
        <f>SUM(D29)</f>
        <v>10000</v>
      </c>
      <c r="E52" s="306">
        <f>SUM(E29)</f>
        <v>3000</v>
      </c>
      <c r="F52" s="781">
        <f t="shared" si="0"/>
        <v>0.3</v>
      </c>
    </row>
    <row r="53" spans="1:6" ht="12" customHeight="1" thickBot="1">
      <c r="A53" s="388"/>
      <c r="B53" s="311" t="s">
        <v>89</v>
      </c>
      <c r="C53" s="409">
        <f>SUM(C50:C52)</f>
        <v>123000</v>
      </c>
      <c r="D53" s="409">
        <f>SUM(D50:D52)</f>
        <v>175093</v>
      </c>
      <c r="E53" s="409">
        <f>SUM(E50:E52)</f>
        <v>69199</v>
      </c>
      <c r="F53" s="783">
        <f t="shared" si="0"/>
        <v>0.3952128297533311</v>
      </c>
    </row>
    <row r="54" spans="1:6" ht="12" customHeight="1" thickBot="1">
      <c r="A54" s="379"/>
      <c r="B54" s="394" t="s">
        <v>278</v>
      </c>
      <c r="C54" s="395">
        <f>SUM(C48+C53)</f>
        <v>1927231</v>
      </c>
      <c r="D54" s="395">
        <f>SUM(D48+D53)</f>
        <v>2062110</v>
      </c>
      <c r="E54" s="395">
        <f>SUM(E48+E53)</f>
        <v>1312976</v>
      </c>
      <c r="F54" s="784">
        <f t="shared" si="0"/>
        <v>0.6367148212268017</v>
      </c>
    </row>
    <row r="55" spans="1:6" ht="12" thickBot="1">
      <c r="A55" s="411"/>
      <c r="B55" s="412" t="s">
        <v>99</v>
      </c>
      <c r="C55" s="830">
        <f>SUM(C54)</f>
        <v>1927231</v>
      </c>
      <c r="D55" s="750">
        <f>SUM(D54)</f>
        <v>2062110</v>
      </c>
      <c r="E55" s="750">
        <f>SUM(E54)</f>
        <v>1312976</v>
      </c>
      <c r="F55" s="784">
        <f t="shared" si="0"/>
        <v>0.6367148212268017</v>
      </c>
    </row>
    <row r="57" spans="3:5" ht="11.25">
      <c r="C57" s="413"/>
      <c r="D57" s="413"/>
      <c r="E57" s="413"/>
    </row>
  </sheetData>
  <sheetProtection/>
  <mergeCells count="6">
    <mergeCell ref="F5:F7"/>
    <mergeCell ref="A2:F2"/>
    <mergeCell ref="A1:F1"/>
    <mergeCell ref="C5:C7"/>
    <mergeCell ref="D5:D7"/>
    <mergeCell ref="E5:E7"/>
  </mergeCells>
  <printOptions horizontalCentered="1" verticalCentered="1"/>
  <pageMargins left="0.3937007874015748" right="0.3937007874015748" top="0.3937007874015748" bottom="0.3937007874015748" header="0.11811023622047245" footer="0.2362204724409449"/>
  <pageSetup firstPageNumber="22" useFirstPageNumber="1" horizontalDpi="600" verticalDpi="600" orientation="landscape" paperSize="9" r:id="rId2"/>
  <headerFooter alignWithMargins="0">
    <oddFooter>&amp;C&amp;P. oldal</oddFooter>
  </headerFooter>
  <rowBreaks count="1" manualBreakCount="1">
    <brk id="30" max="255" man="1"/>
  </rowBreaks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F52"/>
  <sheetViews>
    <sheetView zoomScalePageLayoutView="0" workbookViewId="0" topLeftCell="A1">
      <selection activeCell="H36" sqref="H36"/>
    </sheetView>
  </sheetViews>
  <sheetFormatPr defaultColWidth="9.125" defaultRowHeight="12.75"/>
  <cols>
    <col min="1" max="1" width="9.125" style="414" customWidth="1"/>
    <col min="2" max="2" width="60.00390625" style="414" customWidth="1"/>
    <col min="3" max="5" width="10.875" style="414" customWidth="1"/>
    <col min="6" max="6" width="9.50390625" style="414" customWidth="1"/>
    <col min="7" max="16384" width="9.125" style="414" customWidth="1"/>
  </cols>
  <sheetData>
    <row r="2" spans="1:6" ht="13.5">
      <c r="A2" s="1062" t="s">
        <v>346</v>
      </c>
      <c r="B2" s="1056"/>
      <c r="C2" s="1056"/>
      <c r="D2" s="1056"/>
      <c r="E2" s="1056"/>
      <c r="F2" s="1056"/>
    </row>
    <row r="3" spans="1:6" ht="12">
      <c r="A3" s="1061" t="s">
        <v>477</v>
      </c>
      <c r="B3" s="1056"/>
      <c r="C3" s="1056"/>
      <c r="D3" s="1056"/>
      <c r="E3" s="1056"/>
      <c r="F3" s="1056"/>
    </row>
    <row r="4" ht="12.75">
      <c r="B4" s="415"/>
    </row>
    <row r="5" ht="12.75">
      <c r="B5" s="415"/>
    </row>
    <row r="6" spans="3:6" ht="12.75">
      <c r="C6" s="416"/>
      <c r="D6" s="416"/>
      <c r="E6" s="416"/>
      <c r="F6" s="416" t="s">
        <v>204</v>
      </c>
    </row>
    <row r="7" spans="1:6" ht="12.75" customHeight="1">
      <c r="A7" s="417"/>
      <c r="B7" s="418" t="s">
        <v>184</v>
      </c>
      <c r="C7" s="1049" t="s">
        <v>514</v>
      </c>
      <c r="D7" s="1049" t="s">
        <v>563</v>
      </c>
      <c r="E7" s="1049" t="s">
        <v>571</v>
      </c>
      <c r="F7" s="1058" t="s">
        <v>577</v>
      </c>
    </row>
    <row r="8" spans="1:6" ht="12">
      <c r="A8" s="419"/>
      <c r="B8" s="420" t="s">
        <v>304</v>
      </c>
      <c r="C8" s="1063"/>
      <c r="D8" s="1063"/>
      <c r="E8" s="1063"/>
      <c r="F8" s="1059"/>
    </row>
    <row r="9" spans="1:6" ht="12.75" thickBot="1">
      <c r="A9" s="421"/>
      <c r="B9" s="422"/>
      <c r="C9" s="1057"/>
      <c r="D9" s="1057"/>
      <c r="E9" s="1057"/>
      <c r="F9" s="1060"/>
    </row>
    <row r="10" spans="1:6" ht="12.75" thickBot="1">
      <c r="A10" s="423" t="s">
        <v>185</v>
      </c>
      <c r="B10" s="422" t="s">
        <v>186</v>
      </c>
      <c r="C10" s="424" t="s">
        <v>187</v>
      </c>
      <c r="D10" s="424" t="s">
        <v>188</v>
      </c>
      <c r="E10" s="424" t="s">
        <v>189</v>
      </c>
      <c r="F10" s="424" t="s">
        <v>58</v>
      </c>
    </row>
    <row r="11" spans="1:6" ht="15" customHeight="1">
      <c r="A11" s="425">
        <v>3030</v>
      </c>
      <c r="B11" s="426" t="s">
        <v>93</v>
      </c>
      <c r="C11" s="427"/>
      <c r="D11" s="427"/>
      <c r="E11" s="427"/>
      <c r="F11" s="428"/>
    </row>
    <row r="12" spans="1:6" ht="15" customHeight="1">
      <c r="A12" s="425"/>
      <c r="B12" s="324" t="s">
        <v>214</v>
      </c>
      <c r="C12" s="427"/>
      <c r="D12" s="427"/>
      <c r="E12" s="427"/>
      <c r="F12" s="419"/>
    </row>
    <row r="13" spans="1:6" ht="15" customHeight="1" thickBot="1">
      <c r="A13" s="425"/>
      <c r="B13" s="325" t="s">
        <v>542</v>
      </c>
      <c r="C13" s="429"/>
      <c r="D13" s="653"/>
      <c r="E13" s="653"/>
      <c r="F13" s="602"/>
    </row>
    <row r="14" spans="1:6" ht="15" customHeight="1" thickBot="1">
      <c r="A14" s="430"/>
      <c r="B14" s="326" t="s">
        <v>495</v>
      </c>
      <c r="C14" s="433"/>
      <c r="D14" s="656"/>
      <c r="E14" s="656"/>
      <c r="F14" s="602"/>
    </row>
    <row r="15" spans="1:6" ht="15" customHeight="1">
      <c r="A15" s="425"/>
      <c r="B15" s="650" t="s">
        <v>28</v>
      </c>
      <c r="C15" s="431"/>
      <c r="D15" s="657"/>
      <c r="E15" s="657"/>
      <c r="F15" s="603"/>
    </row>
    <row r="16" spans="1:6" ht="15" customHeight="1" thickBot="1">
      <c r="A16" s="432"/>
      <c r="B16" s="652" t="s">
        <v>29</v>
      </c>
      <c r="C16" s="653">
        <v>25000</v>
      </c>
      <c r="D16" s="964">
        <v>25000</v>
      </c>
      <c r="E16" s="964">
        <v>16218</v>
      </c>
      <c r="F16" s="667">
        <f>SUM(E16/D16)</f>
        <v>0.64872</v>
      </c>
    </row>
    <row r="17" spans="1:6" ht="15" customHeight="1" thickBot="1">
      <c r="A17" s="432"/>
      <c r="B17" s="651" t="s">
        <v>30</v>
      </c>
      <c r="C17" s="656">
        <f>SUM(C16)</f>
        <v>25000</v>
      </c>
      <c r="D17" s="965">
        <f>SUM(D16)</f>
        <v>25000</v>
      </c>
      <c r="E17" s="965">
        <f>SUM(E16)</f>
        <v>16218</v>
      </c>
      <c r="F17" s="821">
        <f aca="true" t="shared" si="0" ref="F17:F48">SUM(E17/D17)</f>
        <v>0.64872</v>
      </c>
    </row>
    <row r="18" spans="1:6" ht="15" customHeight="1">
      <c r="A18" s="425"/>
      <c r="B18" s="324" t="s">
        <v>217</v>
      </c>
      <c r="C18" s="657"/>
      <c r="D18" s="966"/>
      <c r="E18" s="966">
        <f>SUM(E19:E20)</f>
        <v>630</v>
      </c>
      <c r="F18" s="668"/>
    </row>
    <row r="19" spans="1:6" ht="15" customHeight="1">
      <c r="A19" s="425"/>
      <c r="B19" s="330" t="s">
        <v>218</v>
      </c>
      <c r="C19" s="655"/>
      <c r="D19" s="967"/>
      <c r="E19" s="967">
        <v>630</v>
      </c>
      <c r="F19" s="668"/>
    </row>
    <row r="20" spans="1:6" ht="15" customHeight="1">
      <c r="A20" s="425"/>
      <c r="B20" s="330" t="s">
        <v>219</v>
      </c>
      <c r="C20" s="655"/>
      <c r="D20" s="967"/>
      <c r="E20" s="967"/>
      <c r="F20" s="668"/>
    </row>
    <row r="21" spans="1:6" ht="15" customHeight="1">
      <c r="A21" s="425"/>
      <c r="B21" s="332" t="s">
        <v>220</v>
      </c>
      <c r="C21" s="655"/>
      <c r="D21" s="967"/>
      <c r="E21" s="967">
        <v>230</v>
      </c>
      <c r="F21" s="668"/>
    </row>
    <row r="22" spans="1:6" ht="15" customHeight="1">
      <c r="A22" s="425"/>
      <c r="B22" s="332" t="s">
        <v>221</v>
      </c>
      <c r="C22" s="657"/>
      <c r="D22" s="966"/>
      <c r="E22" s="966"/>
      <c r="F22" s="668"/>
    </row>
    <row r="23" spans="1:6" ht="15" customHeight="1">
      <c r="A23" s="425"/>
      <c r="B23" s="332" t="s">
        <v>222</v>
      </c>
      <c r="C23" s="655"/>
      <c r="D23" s="967"/>
      <c r="E23" s="967">
        <v>219</v>
      </c>
      <c r="F23" s="668"/>
    </row>
    <row r="24" spans="1:6" ht="15" customHeight="1">
      <c r="A24" s="425"/>
      <c r="B24" s="333" t="s">
        <v>541</v>
      </c>
      <c r="C24" s="655"/>
      <c r="D24" s="967"/>
      <c r="E24" s="967">
        <v>1</v>
      </c>
      <c r="F24" s="668"/>
    </row>
    <row r="25" spans="1:6" ht="15" customHeight="1" thickBot="1">
      <c r="A25" s="432"/>
      <c r="B25" s="334" t="s">
        <v>223</v>
      </c>
      <c r="C25" s="653"/>
      <c r="D25" s="964"/>
      <c r="E25" s="964">
        <v>177</v>
      </c>
      <c r="F25" s="667"/>
    </row>
    <row r="26" spans="1:6" ht="15" customHeight="1" thickBot="1">
      <c r="A26" s="430"/>
      <c r="B26" s="336" t="s">
        <v>379</v>
      </c>
      <c r="C26" s="656"/>
      <c r="D26" s="965"/>
      <c r="E26" s="965">
        <f>SUM(E18+E21+E23+E24+E25)</f>
        <v>1257</v>
      </c>
      <c r="F26" s="816"/>
    </row>
    <row r="27" spans="1:6" ht="15" customHeight="1" thickBot="1">
      <c r="A27" s="430"/>
      <c r="B27" s="339" t="s">
        <v>84</v>
      </c>
      <c r="C27" s="656">
        <f>SUM(C17+C26)</f>
        <v>25000</v>
      </c>
      <c r="D27" s="965">
        <f>SUM(D17+D26)</f>
        <v>25000</v>
      </c>
      <c r="E27" s="965">
        <f>SUM(E17+E26)</f>
        <v>17475</v>
      </c>
      <c r="F27" s="821">
        <f t="shared" si="0"/>
        <v>0.699</v>
      </c>
    </row>
    <row r="28" spans="1:6" ht="15" customHeight="1" thickBot="1">
      <c r="A28" s="430"/>
      <c r="B28" s="341" t="s">
        <v>85</v>
      </c>
      <c r="C28" s="656"/>
      <c r="D28" s="965"/>
      <c r="E28" s="965"/>
      <c r="F28" s="816"/>
    </row>
    <row r="29" spans="1:6" ht="15" customHeight="1">
      <c r="A29" s="425"/>
      <c r="B29" s="343" t="s">
        <v>497</v>
      </c>
      <c r="C29" s="655"/>
      <c r="D29" s="967">
        <v>29361</v>
      </c>
      <c r="E29" s="967">
        <v>29361</v>
      </c>
      <c r="F29" s="668">
        <f t="shared" si="0"/>
        <v>1</v>
      </c>
    </row>
    <row r="30" spans="1:6" ht="15" customHeight="1">
      <c r="A30" s="425"/>
      <c r="B30" s="345" t="s">
        <v>518</v>
      </c>
      <c r="C30" s="655"/>
      <c r="D30" s="967">
        <v>362</v>
      </c>
      <c r="E30" s="967">
        <v>362</v>
      </c>
      <c r="F30" s="668">
        <f t="shared" si="0"/>
        <v>1</v>
      </c>
    </row>
    <row r="31" spans="1:6" ht="15" customHeight="1" thickBot="1">
      <c r="A31" s="425"/>
      <c r="B31" s="346" t="s">
        <v>549</v>
      </c>
      <c r="C31" s="653">
        <v>616506</v>
      </c>
      <c r="D31" s="964">
        <v>629503</v>
      </c>
      <c r="E31" s="964">
        <v>421508</v>
      </c>
      <c r="F31" s="667">
        <f t="shared" si="0"/>
        <v>0.6695885484262982</v>
      </c>
    </row>
    <row r="32" spans="1:6" ht="15" customHeight="1" thickBot="1">
      <c r="A32" s="430"/>
      <c r="B32" s="347" t="s">
        <v>78</v>
      </c>
      <c r="C32" s="654">
        <f>SUM(C29:C31)</f>
        <v>616506</v>
      </c>
      <c r="D32" s="968">
        <f>SUM(D29:D31)</f>
        <v>659226</v>
      </c>
      <c r="E32" s="968">
        <f>SUM(E29:E31)</f>
        <v>451231</v>
      </c>
      <c r="F32" s="821">
        <f t="shared" si="0"/>
        <v>0.6844860487905513</v>
      </c>
    </row>
    <row r="33" spans="1:6" ht="15" customHeight="1" thickBot="1">
      <c r="A33" s="425"/>
      <c r="B33" s="901" t="s">
        <v>497</v>
      </c>
      <c r="C33" s="655"/>
      <c r="D33" s="967">
        <v>891</v>
      </c>
      <c r="E33" s="967">
        <v>891</v>
      </c>
      <c r="F33" s="816">
        <f t="shared" si="0"/>
        <v>1</v>
      </c>
    </row>
    <row r="34" spans="1:6" ht="15" customHeight="1" thickBot="1">
      <c r="A34" s="430"/>
      <c r="B34" s="347" t="s">
        <v>80</v>
      </c>
      <c r="C34" s="654"/>
      <c r="D34" s="968">
        <f>SUM(D33:D33)</f>
        <v>891</v>
      </c>
      <c r="E34" s="968">
        <f>SUM(E33:E33)</f>
        <v>891</v>
      </c>
      <c r="F34" s="821">
        <f t="shared" si="0"/>
        <v>1</v>
      </c>
    </row>
    <row r="35" spans="1:6" ht="15" customHeight="1" thickBot="1">
      <c r="A35" s="430"/>
      <c r="B35" s="350" t="s">
        <v>92</v>
      </c>
      <c r="C35" s="654">
        <f>SUM(C34+C32+C27+C28)</f>
        <v>641506</v>
      </c>
      <c r="D35" s="968">
        <f>SUM(D34+D32+D27+D28)</f>
        <v>685117</v>
      </c>
      <c r="E35" s="968">
        <f>SUM(E34+E32+E27+E28)</f>
        <v>469597</v>
      </c>
      <c r="F35" s="821">
        <f t="shared" si="0"/>
        <v>0.685425992932594</v>
      </c>
    </row>
    <row r="36" spans="1:6" ht="15" customHeight="1">
      <c r="A36" s="425"/>
      <c r="B36" s="352" t="s">
        <v>356</v>
      </c>
      <c r="C36" s="655">
        <v>320113</v>
      </c>
      <c r="D36" s="967">
        <v>326448</v>
      </c>
      <c r="E36" s="967">
        <v>241310</v>
      </c>
      <c r="F36" s="668">
        <f t="shared" si="0"/>
        <v>0.7391988923197569</v>
      </c>
    </row>
    <row r="37" spans="1:6" ht="15" customHeight="1">
      <c r="A37" s="425"/>
      <c r="B37" s="352" t="s">
        <v>357</v>
      </c>
      <c r="C37" s="655">
        <v>76918</v>
      </c>
      <c r="D37" s="967">
        <v>81626</v>
      </c>
      <c r="E37" s="967">
        <v>60623</v>
      </c>
      <c r="F37" s="668">
        <f t="shared" si="0"/>
        <v>0.7426922794207728</v>
      </c>
    </row>
    <row r="38" spans="1:6" ht="15" customHeight="1">
      <c r="A38" s="425"/>
      <c r="B38" s="352" t="s">
        <v>358</v>
      </c>
      <c r="C38" s="655">
        <v>231475</v>
      </c>
      <c r="D38" s="967">
        <v>263152</v>
      </c>
      <c r="E38" s="967">
        <v>140070</v>
      </c>
      <c r="F38" s="668">
        <f t="shared" si="0"/>
        <v>0.5322779230254757</v>
      </c>
    </row>
    <row r="39" spans="1:6" ht="15" customHeight="1">
      <c r="A39" s="425"/>
      <c r="B39" s="353" t="s">
        <v>360</v>
      </c>
      <c r="C39" s="657"/>
      <c r="D39" s="966"/>
      <c r="E39" s="966"/>
      <c r="F39" s="668"/>
    </row>
    <row r="40" spans="1:6" ht="15" customHeight="1" thickBot="1">
      <c r="A40" s="626"/>
      <c r="B40" s="354" t="s">
        <v>359</v>
      </c>
      <c r="C40" s="653"/>
      <c r="D40" s="964"/>
      <c r="E40" s="964"/>
      <c r="F40" s="667"/>
    </row>
    <row r="41" spans="1:6" ht="15" customHeight="1">
      <c r="A41" s="624"/>
      <c r="B41" s="628" t="s">
        <v>77</v>
      </c>
      <c r="C41" s="657">
        <f>SUM(C36:C40)</f>
        <v>628506</v>
      </c>
      <c r="D41" s="966">
        <f>SUM(D36:D40)</f>
        <v>671226</v>
      </c>
      <c r="E41" s="966">
        <f>SUM(E36:E40)</f>
        <v>442003</v>
      </c>
      <c r="F41" s="815">
        <f t="shared" si="0"/>
        <v>0.6585010115817921</v>
      </c>
    </row>
    <row r="42" spans="1:6" ht="15" customHeight="1">
      <c r="A42" s="627"/>
      <c r="B42" s="625" t="s">
        <v>25</v>
      </c>
      <c r="C42" s="658">
        <v>139000</v>
      </c>
      <c r="D42" s="969">
        <v>139000</v>
      </c>
      <c r="E42" s="969">
        <v>85998</v>
      </c>
      <c r="F42" s="668">
        <f t="shared" si="0"/>
        <v>0.6186906474820144</v>
      </c>
    </row>
    <row r="43" spans="1:6" ht="15" customHeight="1" thickBot="1">
      <c r="A43" s="432"/>
      <c r="B43" s="620" t="s">
        <v>445</v>
      </c>
      <c r="C43" s="659">
        <v>115087</v>
      </c>
      <c r="D43" s="970">
        <v>135327</v>
      </c>
      <c r="E43" s="970">
        <v>102395</v>
      </c>
      <c r="F43" s="667">
        <f t="shared" si="0"/>
        <v>0.756648710161313</v>
      </c>
    </row>
    <row r="44" spans="1:6" ht="15.75" customHeight="1">
      <c r="A44" s="425"/>
      <c r="B44" s="352" t="s">
        <v>272</v>
      </c>
      <c r="C44" s="660">
        <v>13000</v>
      </c>
      <c r="D44" s="971">
        <v>13891</v>
      </c>
      <c r="E44" s="971">
        <v>10520</v>
      </c>
      <c r="F44" s="668">
        <f t="shared" si="0"/>
        <v>0.7573248866172342</v>
      </c>
    </row>
    <row r="45" spans="1:6" ht="15" customHeight="1">
      <c r="A45" s="425"/>
      <c r="B45" s="352" t="s">
        <v>273</v>
      </c>
      <c r="C45" s="657"/>
      <c r="D45" s="966"/>
      <c r="E45" s="966"/>
      <c r="F45" s="668"/>
    </row>
    <row r="46" spans="1:6" ht="15" customHeight="1" thickBot="1">
      <c r="A46" s="425"/>
      <c r="B46" s="354" t="s">
        <v>507</v>
      </c>
      <c r="C46" s="656"/>
      <c r="D46" s="965"/>
      <c r="E46" s="965"/>
      <c r="F46" s="667"/>
    </row>
    <row r="47" spans="1:6" ht="15" customHeight="1" thickBot="1">
      <c r="A47" s="430"/>
      <c r="B47" s="356" t="s">
        <v>83</v>
      </c>
      <c r="C47" s="654">
        <f>SUM(C44:C46)</f>
        <v>13000</v>
      </c>
      <c r="D47" s="968">
        <f>SUM(D44:D46)</f>
        <v>13891</v>
      </c>
      <c r="E47" s="968">
        <f>SUM(E44:E46)</f>
        <v>10520</v>
      </c>
      <c r="F47" s="821">
        <f t="shared" si="0"/>
        <v>0.7573248866172342</v>
      </c>
    </row>
    <row r="48" spans="1:6" ht="15" customHeight="1" thickBot="1">
      <c r="A48" s="432"/>
      <c r="B48" s="357" t="s">
        <v>130</v>
      </c>
      <c r="C48" s="654">
        <f>SUM(C47,C41)</f>
        <v>641506</v>
      </c>
      <c r="D48" s="968">
        <f>SUM(D47,D41)</f>
        <v>685117</v>
      </c>
      <c r="E48" s="968">
        <f>SUM(E47,E41)</f>
        <v>452523</v>
      </c>
      <c r="F48" s="814">
        <f t="shared" si="0"/>
        <v>0.6605047021165728</v>
      </c>
    </row>
    <row r="51" ht="16.5" customHeight="1">
      <c r="B51" s="605"/>
    </row>
    <row r="52" ht="15" customHeight="1">
      <c r="B52" s="605"/>
    </row>
  </sheetData>
  <sheetProtection/>
  <mergeCells count="6">
    <mergeCell ref="F7:F9"/>
    <mergeCell ref="A3:F3"/>
    <mergeCell ref="A2:F2"/>
    <mergeCell ref="C7:C9"/>
    <mergeCell ref="D7:D9"/>
    <mergeCell ref="E7:E9"/>
  </mergeCells>
  <printOptions/>
  <pageMargins left="0.5511811023622047" right="0.5511811023622047" top="0.984251968503937" bottom="0.984251968503937" header="0.5118110236220472" footer="0.5118110236220472"/>
  <pageSetup firstPageNumber="24" useFirstPageNumber="1" horizontalDpi="600" verticalDpi="600" orientation="portrait" paperSize="9" scale="75" r:id="rId1"/>
  <headerFooter alignWithMargins="0">
    <oddFooter>&amp;C&amp;P. oldal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811"/>
  <sheetViews>
    <sheetView showZeros="0" view="pageBreakPreview" zoomScaleSheetLayoutView="100" zoomScalePageLayoutView="0" workbookViewId="0" topLeftCell="B1">
      <selection activeCell="G146" sqref="G146"/>
    </sheetView>
  </sheetViews>
  <sheetFormatPr defaultColWidth="9.125" defaultRowHeight="12.75"/>
  <cols>
    <col min="1" max="1" width="6.125" style="435" customWidth="1"/>
    <col min="2" max="2" width="50.875" style="369" customWidth="1"/>
    <col min="3" max="5" width="14.50390625" style="528" customWidth="1"/>
    <col min="6" max="6" width="9.50390625" style="528" customWidth="1"/>
    <col min="7" max="7" width="39.875" style="528" customWidth="1"/>
    <col min="8" max="16384" width="9.125" style="369" customWidth="1"/>
  </cols>
  <sheetData>
    <row r="1" spans="1:7" ht="12">
      <c r="A1" s="1064" t="s">
        <v>347</v>
      </c>
      <c r="B1" s="1065"/>
      <c r="C1" s="1065"/>
      <c r="D1" s="1065"/>
      <c r="E1" s="1065"/>
      <c r="F1" s="1065"/>
      <c r="G1" s="1065"/>
    </row>
    <row r="2" spans="1:7" ht="12">
      <c r="A2" s="1066" t="s">
        <v>478</v>
      </c>
      <c r="B2" s="1067"/>
      <c r="C2" s="1067"/>
      <c r="D2" s="1067"/>
      <c r="E2" s="1067"/>
      <c r="F2" s="1067"/>
      <c r="G2" s="1067"/>
    </row>
    <row r="3" spans="1:7" ht="12">
      <c r="A3" s="434"/>
      <c r="B3" s="434"/>
      <c r="C3" s="434"/>
      <c r="D3" s="434"/>
      <c r="E3" s="434"/>
      <c r="F3" s="434"/>
      <c r="G3" s="434"/>
    </row>
    <row r="4" spans="3:7" ht="11.25">
      <c r="C4" s="436"/>
      <c r="D4" s="436"/>
      <c r="E4" s="436"/>
      <c r="F4" s="436"/>
      <c r="G4" s="437" t="s">
        <v>204</v>
      </c>
    </row>
    <row r="5" spans="1:7" s="376" customFormat="1" ht="12" customHeight="1">
      <c r="A5" s="374"/>
      <c r="B5" s="375"/>
      <c r="C5" s="1049" t="s">
        <v>516</v>
      </c>
      <c r="D5" s="1049" t="s">
        <v>564</v>
      </c>
      <c r="E5" s="1049" t="s">
        <v>571</v>
      </c>
      <c r="F5" s="1068" t="s">
        <v>572</v>
      </c>
      <c r="G5" s="439" t="s">
        <v>164</v>
      </c>
    </row>
    <row r="6" spans="1:7" s="376" customFormat="1" ht="12" customHeight="1">
      <c r="A6" s="377" t="s">
        <v>303</v>
      </c>
      <c r="B6" s="378" t="s">
        <v>317</v>
      </c>
      <c r="C6" s="1050"/>
      <c r="D6" s="1050"/>
      <c r="E6" s="1050"/>
      <c r="F6" s="1063"/>
      <c r="G6" s="76" t="s">
        <v>165</v>
      </c>
    </row>
    <row r="7" spans="1:7" s="376" customFormat="1" ht="12.75" customHeight="1" thickBot="1">
      <c r="A7" s="377"/>
      <c r="B7" s="380"/>
      <c r="C7" s="1057"/>
      <c r="D7" s="1057"/>
      <c r="E7" s="1057"/>
      <c r="F7" s="1069"/>
      <c r="G7" s="400"/>
    </row>
    <row r="8" spans="1:7" s="376" customFormat="1" ht="11.25">
      <c r="A8" s="381" t="s">
        <v>185</v>
      </c>
      <c r="B8" s="440" t="s">
        <v>186</v>
      </c>
      <c r="C8" s="383" t="s">
        <v>187</v>
      </c>
      <c r="D8" s="383" t="s">
        <v>188</v>
      </c>
      <c r="E8" s="383" t="s">
        <v>189</v>
      </c>
      <c r="F8" s="383" t="s">
        <v>58</v>
      </c>
      <c r="G8" s="383" t="s">
        <v>401</v>
      </c>
    </row>
    <row r="9" spans="1:7" s="376" customFormat="1" ht="12" customHeight="1">
      <c r="A9" s="377">
        <v>3050</v>
      </c>
      <c r="B9" s="441" t="s">
        <v>279</v>
      </c>
      <c r="C9" s="442">
        <f>SUM(C17+C25)</f>
        <v>5000</v>
      </c>
      <c r="D9" s="442">
        <f>SUM(D17+D25)</f>
        <v>9761</v>
      </c>
      <c r="E9" s="442">
        <f>SUM(E17+E25)</f>
        <v>5962</v>
      </c>
      <c r="F9" s="443">
        <f>SUM(E9/D9)</f>
        <v>0.6107980739678311</v>
      </c>
      <c r="G9" s="444"/>
    </row>
    <row r="10" spans="1:7" ht="12" customHeight="1">
      <c r="A10" s="445">
        <v>3052</v>
      </c>
      <c r="B10" s="446" t="s">
        <v>33</v>
      </c>
      <c r="C10" s="447"/>
      <c r="D10" s="447"/>
      <c r="E10" s="447"/>
      <c r="F10" s="443"/>
      <c r="G10" s="448"/>
    </row>
    <row r="11" spans="1:7" ht="12" customHeight="1">
      <c r="A11" s="449"/>
      <c r="B11" s="450" t="s">
        <v>133</v>
      </c>
      <c r="C11" s="464"/>
      <c r="D11" s="464"/>
      <c r="E11" s="464"/>
      <c r="F11" s="443"/>
      <c r="G11" s="787"/>
    </row>
    <row r="12" spans="1:7" ht="12" customHeight="1">
      <c r="A12" s="449"/>
      <c r="B12" s="452" t="s">
        <v>325</v>
      </c>
      <c r="C12" s="464"/>
      <c r="D12" s="464"/>
      <c r="E12" s="464"/>
      <c r="F12" s="443"/>
      <c r="G12" s="787"/>
    </row>
    <row r="13" spans="1:7" ht="12" customHeight="1">
      <c r="A13" s="449"/>
      <c r="B13" s="453" t="s">
        <v>309</v>
      </c>
      <c r="C13" s="758">
        <v>5000</v>
      </c>
      <c r="D13" s="758">
        <v>6762</v>
      </c>
      <c r="E13" s="758">
        <v>2963</v>
      </c>
      <c r="F13" s="793">
        <f>SUM(E13/D13)</f>
        <v>0.43818396923986985</v>
      </c>
      <c r="G13" s="787"/>
    </row>
    <row r="14" spans="1:7" ht="12" customHeight="1">
      <c r="A14" s="449"/>
      <c r="B14" s="454" t="s">
        <v>138</v>
      </c>
      <c r="C14" s="758"/>
      <c r="D14" s="758"/>
      <c r="E14" s="758"/>
      <c r="F14" s="443"/>
      <c r="G14" s="451"/>
    </row>
    <row r="15" spans="1:7" ht="12" customHeight="1">
      <c r="A15" s="449"/>
      <c r="B15" s="454" t="s">
        <v>319</v>
      </c>
      <c r="C15" s="447"/>
      <c r="D15" s="447"/>
      <c r="E15" s="447"/>
      <c r="F15" s="443"/>
      <c r="G15" s="451"/>
    </row>
    <row r="16" spans="1:7" ht="12" customHeight="1" thickBot="1">
      <c r="A16" s="449"/>
      <c r="B16" s="455" t="s">
        <v>105</v>
      </c>
      <c r="C16" s="456"/>
      <c r="D16" s="456"/>
      <c r="E16" s="456"/>
      <c r="F16" s="868"/>
      <c r="G16" s="457"/>
    </row>
    <row r="17" spans="1:7" ht="13.5" customHeight="1" thickBot="1">
      <c r="A17" s="458"/>
      <c r="B17" s="459" t="s">
        <v>155</v>
      </c>
      <c r="C17" s="831">
        <f>SUM(C11:C14)</f>
        <v>5000</v>
      </c>
      <c r="D17" s="904">
        <f>SUM(D11:D14)</f>
        <v>6762</v>
      </c>
      <c r="E17" s="904">
        <f>SUM(E11:E14)</f>
        <v>2963</v>
      </c>
      <c r="F17" s="869">
        <f>SUM(E17/D17)</f>
        <v>0.43818396923986985</v>
      </c>
      <c r="G17" s="460"/>
    </row>
    <row r="18" spans="1:7" ht="13.5" customHeight="1">
      <c r="A18" s="445">
        <v>3053</v>
      </c>
      <c r="B18" s="446" t="s">
        <v>425</v>
      </c>
      <c r="C18" s="447"/>
      <c r="D18" s="447"/>
      <c r="E18" s="447"/>
      <c r="F18" s="443"/>
      <c r="G18" s="448"/>
    </row>
    <row r="19" spans="1:7" ht="13.5" customHeight="1">
      <c r="A19" s="449"/>
      <c r="B19" s="450" t="s">
        <v>133</v>
      </c>
      <c r="C19" s="464"/>
      <c r="D19" s="464"/>
      <c r="E19" s="464"/>
      <c r="F19" s="443"/>
      <c r="G19" s="787"/>
    </row>
    <row r="20" spans="1:7" ht="13.5" customHeight="1">
      <c r="A20" s="449"/>
      <c r="B20" s="452" t="s">
        <v>325</v>
      </c>
      <c r="C20" s="464"/>
      <c r="D20" s="464"/>
      <c r="E20" s="464"/>
      <c r="F20" s="443"/>
      <c r="G20" s="787"/>
    </row>
    <row r="21" spans="1:7" ht="13.5" customHeight="1">
      <c r="A21" s="449"/>
      <c r="B21" s="453" t="s">
        <v>309</v>
      </c>
      <c r="C21" s="464"/>
      <c r="D21" s="464">
        <v>2999</v>
      </c>
      <c r="E21" s="464">
        <v>2999</v>
      </c>
      <c r="F21" s="793">
        <f>SUM(E21/D21)</f>
        <v>1</v>
      </c>
      <c r="G21" s="787"/>
    </row>
    <row r="22" spans="1:7" ht="13.5" customHeight="1">
      <c r="A22" s="449"/>
      <c r="B22" s="454" t="s">
        <v>138</v>
      </c>
      <c r="C22" s="464"/>
      <c r="D22" s="464"/>
      <c r="E22" s="464"/>
      <c r="F22" s="443"/>
      <c r="G22" s="451"/>
    </row>
    <row r="23" spans="1:7" ht="13.5" customHeight="1">
      <c r="A23" s="449"/>
      <c r="B23" s="454" t="s">
        <v>319</v>
      </c>
      <c r="C23" s="447"/>
      <c r="D23" s="447"/>
      <c r="E23" s="447"/>
      <c r="F23" s="443"/>
      <c r="G23" s="451"/>
    </row>
    <row r="24" spans="1:7" ht="13.5" customHeight="1" thickBot="1">
      <c r="A24" s="449"/>
      <c r="B24" s="455" t="s">
        <v>105</v>
      </c>
      <c r="C24" s="456"/>
      <c r="D24" s="456"/>
      <c r="E24" s="456"/>
      <c r="F24" s="868"/>
      <c r="G24" s="457"/>
    </row>
    <row r="25" spans="1:7" ht="13.5" customHeight="1" thickBot="1">
      <c r="A25" s="458"/>
      <c r="B25" s="459" t="s">
        <v>155</v>
      </c>
      <c r="C25" s="831"/>
      <c r="D25" s="904">
        <f>SUM(D21:D24)</f>
        <v>2999</v>
      </c>
      <c r="E25" s="904">
        <f>SUM(E21:E24)</f>
        <v>2999</v>
      </c>
      <c r="F25" s="869">
        <f>SUM(E25/D25)</f>
        <v>1</v>
      </c>
      <c r="G25" s="460"/>
    </row>
    <row r="26" spans="1:7" ht="12">
      <c r="A26" s="445">
        <v>3060</v>
      </c>
      <c r="B26" s="461" t="s">
        <v>103</v>
      </c>
      <c r="C26" s="832">
        <f>SUM(C34+C42)</f>
        <v>7500</v>
      </c>
      <c r="D26" s="832">
        <f>SUM(D34+D42)</f>
        <v>9419</v>
      </c>
      <c r="E26" s="832">
        <f>SUM(E34+E42)</f>
        <v>1954</v>
      </c>
      <c r="F26" s="443">
        <f>SUM(E26/D26)</f>
        <v>0.20745302049049794</v>
      </c>
      <c r="G26" s="448"/>
    </row>
    <row r="27" spans="1:7" ht="12" customHeight="1">
      <c r="A27" s="445">
        <v>3061</v>
      </c>
      <c r="B27" s="462" t="s">
        <v>139</v>
      </c>
      <c r="C27" s="447"/>
      <c r="D27" s="447"/>
      <c r="E27" s="447"/>
      <c r="F27" s="443"/>
      <c r="G27" s="789"/>
    </row>
    <row r="28" spans="1:7" ht="12" customHeight="1">
      <c r="A28" s="449"/>
      <c r="B28" s="450" t="s">
        <v>133</v>
      </c>
      <c r="C28" s="464"/>
      <c r="D28" s="464"/>
      <c r="E28" s="464"/>
      <c r="F28" s="443"/>
      <c r="G28" s="463"/>
    </row>
    <row r="29" spans="1:7" ht="12" customHeight="1">
      <c r="A29" s="449"/>
      <c r="B29" s="452" t="s">
        <v>325</v>
      </c>
      <c r="C29" s="464"/>
      <c r="D29" s="464"/>
      <c r="E29" s="464"/>
      <c r="F29" s="443"/>
      <c r="G29" s="463"/>
    </row>
    <row r="30" spans="1:7" ht="12" customHeight="1">
      <c r="A30" s="465"/>
      <c r="B30" s="453" t="s">
        <v>309</v>
      </c>
      <c r="C30" s="464">
        <v>1500</v>
      </c>
      <c r="D30" s="464">
        <v>1682</v>
      </c>
      <c r="E30" s="464">
        <v>829</v>
      </c>
      <c r="F30" s="793">
        <f>SUM(E30/D30)</f>
        <v>0.4928656361474435</v>
      </c>
      <c r="G30" s="463"/>
    </row>
    <row r="31" spans="1:7" ht="12" customHeight="1">
      <c r="A31" s="465"/>
      <c r="B31" s="454" t="s">
        <v>138</v>
      </c>
      <c r="C31" s="464"/>
      <c r="D31" s="464"/>
      <c r="E31" s="464"/>
      <c r="F31" s="443"/>
      <c r="G31" s="463"/>
    </row>
    <row r="32" spans="1:7" ht="11.25">
      <c r="A32" s="465"/>
      <c r="B32" s="454" t="s">
        <v>319</v>
      </c>
      <c r="C32" s="464"/>
      <c r="D32" s="464"/>
      <c r="E32" s="464"/>
      <c r="F32" s="443"/>
      <c r="G32" s="463"/>
    </row>
    <row r="33" spans="1:7" ht="12" thickBot="1">
      <c r="A33" s="465" t="s">
        <v>304</v>
      </c>
      <c r="B33" s="455" t="s">
        <v>105</v>
      </c>
      <c r="C33" s="833"/>
      <c r="D33" s="833"/>
      <c r="E33" s="833"/>
      <c r="F33" s="868"/>
      <c r="G33" s="466"/>
    </row>
    <row r="34" spans="1:7" ht="12" thickBot="1">
      <c r="A34" s="467"/>
      <c r="B34" s="459" t="s">
        <v>155</v>
      </c>
      <c r="C34" s="834">
        <f>SUM(C28:C33)</f>
        <v>1500</v>
      </c>
      <c r="D34" s="889">
        <f>SUM(D28:D33)</f>
        <v>1682</v>
      </c>
      <c r="E34" s="889">
        <f>SUM(E28:E33)</f>
        <v>829</v>
      </c>
      <c r="F34" s="869">
        <f>SUM(E34/D34)</f>
        <v>0.4928656361474435</v>
      </c>
      <c r="G34" s="468"/>
    </row>
    <row r="35" spans="1:7" ht="11.25">
      <c r="A35" s="469">
        <v>3071</v>
      </c>
      <c r="B35" s="446" t="s">
        <v>158</v>
      </c>
      <c r="C35" s="835"/>
      <c r="D35" s="835"/>
      <c r="E35" s="835"/>
      <c r="F35" s="443"/>
      <c r="G35" s="674" t="s">
        <v>180</v>
      </c>
    </row>
    <row r="36" spans="1:7" ht="12" customHeight="1">
      <c r="A36" s="465"/>
      <c r="B36" s="450" t="s">
        <v>133</v>
      </c>
      <c r="C36" s="836"/>
      <c r="D36" s="836"/>
      <c r="E36" s="836"/>
      <c r="F36" s="443"/>
      <c r="G36" s="675" t="s">
        <v>181</v>
      </c>
    </row>
    <row r="37" spans="1:7" ht="12" customHeight="1">
      <c r="A37" s="449"/>
      <c r="B37" s="452" t="s">
        <v>325</v>
      </c>
      <c r="C37" s="836"/>
      <c r="D37" s="836"/>
      <c r="E37" s="836"/>
      <c r="F37" s="443"/>
      <c r="G37" s="451"/>
    </row>
    <row r="38" spans="1:7" ht="12" customHeight="1">
      <c r="A38" s="449"/>
      <c r="B38" s="453" t="s">
        <v>309</v>
      </c>
      <c r="C38" s="836">
        <v>6000</v>
      </c>
      <c r="D38" s="836">
        <v>7737</v>
      </c>
      <c r="E38" s="836">
        <v>1125</v>
      </c>
      <c r="F38" s="793">
        <f>SUM(E38/D38)</f>
        <v>0.14540519581233036</v>
      </c>
      <c r="G38" s="676"/>
    </row>
    <row r="39" spans="1:7" ht="12" customHeight="1">
      <c r="A39" s="449"/>
      <c r="B39" s="454" t="s">
        <v>138</v>
      </c>
      <c r="C39" s="836"/>
      <c r="D39" s="836"/>
      <c r="E39" s="836"/>
      <c r="F39" s="443"/>
      <c r="G39" s="676"/>
    </row>
    <row r="40" spans="1:7" ht="12" customHeight="1">
      <c r="A40" s="449"/>
      <c r="B40" s="454" t="s">
        <v>319</v>
      </c>
      <c r="C40" s="836"/>
      <c r="D40" s="836"/>
      <c r="E40" s="836"/>
      <c r="F40" s="443"/>
      <c r="G40" s="787"/>
    </row>
    <row r="41" spans="1:7" ht="12" customHeight="1" thickBot="1">
      <c r="A41" s="449"/>
      <c r="B41" s="455" t="s">
        <v>105</v>
      </c>
      <c r="C41" s="837"/>
      <c r="D41" s="837"/>
      <c r="E41" s="837"/>
      <c r="F41" s="868"/>
      <c r="G41" s="508"/>
    </row>
    <row r="42" spans="1:7" ht="12" customHeight="1" thickBot="1">
      <c r="A42" s="474"/>
      <c r="B42" s="459" t="s">
        <v>155</v>
      </c>
      <c r="C42" s="838">
        <f>SUM(C36:C41)</f>
        <v>6000</v>
      </c>
      <c r="D42" s="905">
        <f>SUM(D36:D41)</f>
        <v>7737</v>
      </c>
      <c r="E42" s="905">
        <f>SUM(E36:E41)</f>
        <v>1125</v>
      </c>
      <c r="F42" s="869">
        <f>SUM(E42/D42)</f>
        <v>0.14540519581233036</v>
      </c>
      <c r="G42" s="677"/>
    </row>
    <row r="43" spans="1:7" ht="12" customHeight="1">
      <c r="A43" s="469">
        <v>3080</v>
      </c>
      <c r="B43" s="476" t="s">
        <v>106</v>
      </c>
      <c r="C43" s="835">
        <f>SUM(C51)</f>
        <v>30000</v>
      </c>
      <c r="D43" s="835">
        <f>SUM(D51)</f>
        <v>30518</v>
      </c>
      <c r="E43" s="835">
        <f>SUM(E51)</f>
        <v>14909</v>
      </c>
      <c r="F43" s="443">
        <f>SUM(E43/D43)</f>
        <v>0.4885313585424995</v>
      </c>
      <c r="G43" s="674"/>
    </row>
    <row r="44" spans="1:7" ht="12" customHeight="1">
      <c r="A44" s="469">
        <v>3081</v>
      </c>
      <c r="B44" s="462" t="s">
        <v>162</v>
      </c>
      <c r="C44" s="835"/>
      <c r="D44" s="835"/>
      <c r="E44" s="835"/>
      <c r="F44" s="443"/>
      <c r="G44" s="790"/>
    </row>
    <row r="45" spans="1:7" ht="12" customHeight="1">
      <c r="A45" s="465"/>
      <c r="B45" s="450" t="s">
        <v>133</v>
      </c>
      <c r="C45" s="836"/>
      <c r="D45" s="836"/>
      <c r="E45" s="836"/>
      <c r="F45" s="443"/>
      <c r="G45" s="787"/>
    </row>
    <row r="46" spans="1:7" ht="12" customHeight="1">
      <c r="A46" s="465"/>
      <c r="B46" s="452" t="s">
        <v>325</v>
      </c>
      <c r="C46" s="836"/>
      <c r="D46" s="836"/>
      <c r="E46" s="836"/>
      <c r="F46" s="443"/>
      <c r="G46" s="788"/>
    </row>
    <row r="47" spans="1:7" ht="12" customHeight="1">
      <c r="A47" s="465"/>
      <c r="B47" s="453" t="s">
        <v>309</v>
      </c>
      <c r="C47" s="836">
        <v>19117</v>
      </c>
      <c r="D47" s="836">
        <v>19252</v>
      </c>
      <c r="E47" s="836">
        <v>7334</v>
      </c>
      <c r="F47" s="793">
        <f>SUM(E47/D47)</f>
        <v>0.38094743403282777</v>
      </c>
      <c r="G47" s="787"/>
    </row>
    <row r="48" spans="1:7" ht="12" customHeight="1">
      <c r="A48" s="465"/>
      <c r="B48" s="453" t="s">
        <v>104</v>
      </c>
      <c r="C48" s="836">
        <v>10883</v>
      </c>
      <c r="D48" s="836">
        <v>11266</v>
      </c>
      <c r="E48" s="836">
        <v>7575</v>
      </c>
      <c r="F48" s="793">
        <f>SUM(E48/D48)</f>
        <v>0.6723770637315818</v>
      </c>
      <c r="G48" s="788"/>
    </row>
    <row r="49" spans="1:7" ht="12" customHeight="1">
      <c r="A49" s="465"/>
      <c r="B49" s="454" t="s">
        <v>319</v>
      </c>
      <c r="C49" s="836"/>
      <c r="D49" s="836"/>
      <c r="E49" s="836"/>
      <c r="F49" s="793"/>
      <c r="G49" s="675"/>
    </row>
    <row r="50" spans="1:7" ht="12" customHeight="1" thickBot="1">
      <c r="A50" s="449"/>
      <c r="B50" s="455" t="s">
        <v>105</v>
      </c>
      <c r="C50" s="837"/>
      <c r="D50" s="837"/>
      <c r="E50" s="837"/>
      <c r="F50" s="868"/>
      <c r="G50" s="508"/>
    </row>
    <row r="51" spans="1:7" ht="12" customHeight="1" thickBot="1">
      <c r="A51" s="474"/>
      <c r="B51" s="459" t="s">
        <v>155</v>
      </c>
      <c r="C51" s="834">
        <f>SUM(C45:C50)</f>
        <v>30000</v>
      </c>
      <c r="D51" s="889">
        <f>SUM(D45:D50)</f>
        <v>30518</v>
      </c>
      <c r="E51" s="889">
        <f>SUM(E45:E50)</f>
        <v>14909</v>
      </c>
      <c r="F51" s="869">
        <f>SUM(E51/D51)</f>
        <v>0.4885313585424995</v>
      </c>
      <c r="G51" s="475"/>
    </row>
    <row r="52" spans="1:7" ht="12" customHeight="1" thickBot="1">
      <c r="A52" s="478">
        <v>3130</v>
      </c>
      <c r="B52" s="479" t="s">
        <v>398</v>
      </c>
      <c r="C52" s="834">
        <f>SUM(C53+C87)</f>
        <v>829000</v>
      </c>
      <c r="D52" s="834">
        <f>SUM(D53+D87)</f>
        <v>1276212</v>
      </c>
      <c r="E52" s="834">
        <f>SUM(E53+E87)</f>
        <v>891443</v>
      </c>
      <c r="F52" s="869">
        <f>SUM(E52/D52)</f>
        <v>0.6985069878672195</v>
      </c>
      <c r="G52" s="475"/>
    </row>
    <row r="53" spans="1:7" ht="12" customHeight="1" thickBot="1">
      <c r="A53" s="469">
        <v>3110</v>
      </c>
      <c r="B53" s="479" t="s">
        <v>396</v>
      </c>
      <c r="C53" s="834">
        <f>SUM(C61+C78+C86+C69)</f>
        <v>769000</v>
      </c>
      <c r="D53" s="834">
        <f>SUM(D61+D78+D86+D69)</f>
        <v>1176558</v>
      </c>
      <c r="E53" s="834">
        <f>SUM(E61+E78+E86+E69)</f>
        <v>867559</v>
      </c>
      <c r="F53" s="869">
        <f>SUM(E53/D53)</f>
        <v>0.7373703633820007</v>
      </c>
      <c r="G53" s="475"/>
    </row>
    <row r="54" spans="1:7" ht="12" customHeight="1">
      <c r="A54" s="480">
        <v>3111</v>
      </c>
      <c r="B54" s="481" t="s">
        <v>179</v>
      </c>
      <c r="C54" s="447"/>
      <c r="D54" s="447"/>
      <c r="E54" s="447"/>
      <c r="F54" s="443"/>
      <c r="G54" s="383" t="s">
        <v>182</v>
      </c>
    </row>
    <row r="55" spans="1:7" ht="12" customHeight="1">
      <c r="A55" s="449"/>
      <c r="B55" s="450" t="s">
        <v>133</v>
      </c>
      <c r="C55" s="758"/>
      <c r="D55" s="758"/>
      <c r="E55" s="758"/>
      <c r="F55" s="443"/>
      <c r="G55" s="471"/>
    </row>
    <row r="56" spans="1:7" ht="12" customHeight="1">
      <c r="A56" s="449"/>
      <c r="B56" s="452" t="s">
        <v>325</v>
      </c>
      <c r="C56" s="758"/>
      <c r="D56" s="758"/>
      <c r="E56" s="758"/>
      <c r="F56" s="443"/>
      <c r="G56" s="471"/>
    </row>
    <row r="57" spans="1:7" ht="12" customHeight="1">
      <c r="A57" s="449"/>
      <c r="B57" s="453" t="s">
        <v>309</v>
      </c>
      <c r="C57" s="758"/>
      <c r="D57" s="758">
        <v>18994</v>
      </c>
      <c r="E57" s="758">
        <v>19001</v>
      </c>
      <c r="F57" s="793">
        <f>SUM(E57/D57)</f>
        <v>1.0003685374328735</v>
      </c>
      <c r="G57" s="463"/>
    </row>
    <row r="58" spans="1:7" ht="12" customHeight="1">
      <c r="A58" s="449"/>
      <c r="B58" s="454" t="s">
        <v>138</v>
      </c>
      <c r="C58" s="758"/>
      <c r="D58" s="758"/>
      <c r="E58" s="758"/>
      <c r="F58" s="793"/>
      <c r="G58" s="606"/>
    </row>
    <row r="59" spans="1:7" ht="12" customHeight="1">
      <c r="A59" s="449"/>
      <c r="B59" s="454" t="s">
        <v>319</v>
      </c>
      <c r="C59" s="464"/>
      <c r="D59" s="464"/>
      <c r="E59" s="464"/>
      <c r="F59" s="793"/>
      <c r="G59" s="471"/>
    </row>
    <row r="60" spans="1:7" ht="12" customHeight="1" thickBot="1">
      <c r="A60" s="449"/>
      <c r="B60" s="455" t="s">
        <v>296</v>
      </c>
      <c r="C60" s="833">
        <v>600000</v>
      </c>
      <c r="D60" s="833">
        <v>955335</v>
      </c>
      <c r="E60" s="833">
        <v>728906</v>
      </c>
      <c r="F60" s="871">
        <f>SUM(E60/D60)</f>
        <v>0.7629847121690297</v>
      </c>
      <c r="G60" s="471"/>
    </row>
    <row r="61" spans="1:7" ht="12" customHeight="1" thickBot="1">
      <c r="A61" s="474"/>
      <c r="B61" s="459" t="s">
        <v>155</v>
      </c>
      <c r="C61" s="834">
        <f>SUM(C55:C60)</f>
        <v>600000</v>
      </c>
      <c r="D61" s="889">
        <f>SUM(D55:D60)</f>
        <v>974329</v>
      </c>
      <c r="E61" s="889">
        <f>SUM(E55:E60)</f>
        <v>747907</v>
      </c>
      <c r="F61" s="869">
        <f>SUM(E61/D61)</f>
        <v>0.7676123773386607</v>
      </c>
      <c r="G61" s="475"/>
    </row>
    <row r="62" spans="1:7" ht="12" customHeight="1">
      <c r="A62" s="480">
        <v>3112</v>
      </c>
      <c r="B62" s="481" t="s">
        <v>471</v>
      </c>
      <c r="C62" s="447"/>
      <c r="D62" s="447"/>
      <c r="E62" s="447"/>
      <c r="F62" s="443"/>
      <c r="G62" s="383"/>
    </row>
    <row r="63" spans="1:7" ht="12" customHeight="1">
      <c r="A63" s="449"/>
      <c r="B63" s="450" t="s">
        <v>133</v>
      </c>
      <c r="C63" s="464"/>
      <c r="D63" s="464"/>
      <c r="E63" s="464"/>
      <c r="F63" s="443"/>
      <c r="G63" s="471"/>
    </row>
    <row r="64" spans="1:7" ht="12" customHeight="1">
      <c r="A64" s="449"/>
      <c r="B64" s="452" t="s">
        <v>325</v>
      </c>
      <c r="C64" s="464"/>
      <c r="D64" s="464"/>
      <c r="E64" s="464"/>
      <c r="F64" s="443"/>
      <c r="G64" s="471"/>
    </row>
    <row r="65" spans="1:7" ht="12" customHeight="1">
      <c r="A65" s="449"/>
      <c r="B65" s="453" t="s">
        <v>309</v>
      </c>
      <c r="C65" s="464">
        <v>25000</v>
      </c>
      <c r="D65" s="464">
        <v>25000</v>
      </c>
      <c r="E65" s="464">
        <v>143</v>
      </c>
      <c r="F65" s="793">
        <f>SUM(E65/D65)</f>
        <v>0.00572</v>
      </c>
      <c r="G65" s="463"/>
    </row>
    <row r="66" spans="1:7" ht="12" customHeight="1">
      <c r="A66" s="449"/>
      <c r="B66" s="454" t="s">
        <v>138</v>
      </c>
      <c r="C66" s="464"/>
      <c r="D66" s="464"/>
      <c r="E66" s="464"/>
      <c r="F66" s="443"/>
      <c r="G66" s="606"/>
    </row>
    <row r="67" spans="1:7" ht="12" customHeight="1">
      <c r="A67" s="449"/>
      <c r="B67" s="454" t="s">
        <v>319</v>
      </c>
      <c r="C67" s="464"/>
      <c r="D67" s="464"/>
      <c r="E67" s="464"/>
      <c r="F67" s="443"/>
      <c r="G67" s="471"/>
    </row>
    <row r="68" spans="1:7" ht="12" customHeight="1" thickBot="1">
      <c r="A68" s="449"/>
      <c r="B68" s="455" t="s">
        <v>105</v>
      </c>
      <c r="C68" s="833"/>
      <c r="D68" s="833"/>
      <c r="E68" s="833"/>
      <c r="F68" s="868"/>
      <c r="G68" s="471"/>
    </row>
    <row r="69" spans="1:7" ht="12" customHeight="1" thickBot="1">
      <c r="A69" s="474"/>
      <c r="B69" s="459" t="s">
        <v>155</v>
      </c>
      <c r="C69" s="834">
        <f>SUM(C63:C68)</f>
        <v>25000</v>
      </c>
      <c r="D69" s="889">
        <f>SUM(D63:D68)</f>
        <v>25000</v>
      </c>
      <c r="E69" s="889">
        <f>SUM(E63:E68)</f>
        <v>143</v>
      </c>
      <c r="F69" s="869">
        <f>SUM(E69/D69)</f>
        <v>0.00572</v>
      </c>
      <c r="G69" s="475"/>
    </row>
    <row r="70" spans="1:7" ht="12" customHeight="1">
      <c r="A70" s="377">
        <v>3114</v>
      </c>
      <c r="B70" s="482" t="s">
        <v>141</v>
      </c>
      <c r="C70" s="385"/>
      <c r="D70" s="385"/>
      <c r="E70" s="385"/>
      <c r="F70" s="443"/>
      <c r="G70" s="483"/>
    </row>
    <row r="71" spans="1:7" ht="12" customHeight="1">
      <c r="A71" s="300"/>
      <c r="B71" s="389" t="s">
        <v>133</v>
      </c>
      <c r="C71" s="306">
        <v>50</v>
      </c>
      <c r="D71" s="306">
        <v>50</v>
      </c>
      <c r="E71" s="306">
        <v>1480</v>
      </c>
      <c r="F71" s="793">
        <f>SUM(E71/D71)</f>
        <v>29.6</v>
      </c>
      <c r="G71" s="471"/>
    </row>
    <row r="72" spans="1:7" ht="12" customHeight="1">
      <c r="A72" s="300"/>
      <c r="B72" s="188" t="s">
        <v>325</v>
      </c>
      <c r="C72" s="306">
        <v>15</v>
      </c>
      <c r="D72" s="306">
        <v>15</v>
      </c>
      <c r="E72" s="306"/>
      <c r="F72" s="793">
        <f>SUM(E72/D72)</f>
        <v>0</v>
      </c>
      <c r="G72" s="471"/>
    </row>
    <row r="73" spans="1:7" ht="12" customHeight="1">
      <c r="A73" s="300"/>
      <c r="B73" s="390" t="s">
        <v>309</v>
      </c>
      <c r="C73" s="306">
        <v>113935</v>
      </c>
      <c r="D73" s="306">
        <v>133117</v>
      </c>
      <c r="E73" s="306">
        <v>73499</v>
      </c>
      <c r="F73" s="793">
        <f>SUM(E73/D73)</f>
        <v>0.5521383444638926</v>
      </c>
      <c r="G73" s="463"/>
    </row>
    <row r="74" spans="1:7" ht="12" customHeight="1">
      <c r="A74" s="300"/>
      <c r="B74" s="307" t="s">
        <v>138</v>
      </c>
      <c r="C74" s="306"/>
      <c r="D74" s="306"/>
      <c r="E74" s="306"/>
      <c r="F74" s="443"/>
      <c r="G74" s="463"/>
    </row>
    <row r="75" spans="1:7" ht="12" customHeight="1">
      <c r="A75" s="300"/>
      <c r="B75" s="307" t="s">
        <v>319</v>
      </c>
      <c r="C75" s="306"/>
      <c r="D75" s="306"/>
      <c r="E75" s="306"/>
      <c r="F75" s="443"/>
      <c r="G75" s="471"/>
    </row>
    <row r="76" spans="1:7" ht="12" customHeight="1">
      <c r="A76" s="300"/>
      <c r="B76" s="307" t="s">
        <v>275</v>
      </c>
      <c r="C76" s="306"/>
      <c r="D76" s="306"/>
      <c r="E76" s="393">
        <v>3510</v>
      </c>
      <c r="F76" s="443"/>
      <c r="G76" s="471"/>
    </row>
    <row r="77" spans="1:7" ht="12" customHeight="1" thickBot="1">
      <c r="A77" s="300"/>
      <c r="B77" s="455" t="s">
        <v>105</v>
      </c>
      <c r="C77" s="391"/>
      <c r="D77" s="391"/>
      <c r="E77" s="847"/>
      <c r="F77" s="868"/>
      <c r="G77" s="472"/>
    </row>
    <row r="78" spans="1:7" ht="12" customHeight="1" thickBot="1">
      <c r="A78" s="400"/>
      <c r="B78" s="459" t="s">
        <v>155</v>
      </c>
      <c r="C78" s="395">
        <f>SUM(C71:C77)</f>
        <v>114000</v>
      </c>
      <c r="D78" s="902">
        <f>SUM(D71:D77)</f>
        <v>133182</v>
      </c>
      <c r="E78" s="902">
        <f>SUM(E71:E77)</f>
        <v>78489</v>
      </c>
      <c r="F78" s="869">
        <f>SUM(E78/D78)</f>
        <v>0.5893363968103797</v>
      </c>
      <c r="G78" s="475"/>
    </row>
    <row r="79" spans="1:7" ht="12" customHeight="1">
      <c r="A79" s="377">
        <v>3115</v>
      </c>
      <c r="B79" s="482" t="s">
        <v>433</v>
      </c>
      <c r="C79" s="385"/>
      <c r="D79" s="385"/>
      <c r="E79" s="385"/>
      <c r="F79" s="443"/>
      <c r="G79" s="483"/>
    </row>
    <row r="80" spans="1:7" ht="12" customHeight="1">
      <c r="A80" s="300"/>
      <c r="B80" s="389" t="s">
        <v>133</v>
      </c>
      <c r="C80" s="306"/>
      <c r="D80" s="306"/>
      <c r="E80" s="306"/>
      <c r="F80" s="443"/>
      <c r="G80" s="471"/>
    </row>
    <row r="81" spans="1:7" ht="12" customHeight="1">
      <c r="A81" s="300"/>
      <c r="B81" s="188" t="s">
        <v>325</v>
      </c>
      <c r="C81" s="306"/>
      <c r="D81" s="306"/>
      <c r="E81" s="306"/>
      <c r="F81" s="443"/>
      <c r="G81" s="471"/>
    </row>
    <row r="82" spans="1:7" ht="12" customHeight="1">
      <c r="A82" s="300"/>
      <c r="B82" s="390" t="s">
        <v>309</v>
      </c>
      <c r="C82" s="306">
        <v>30000</v>
      </c>
      <c r="D82" s="306">
        <v>44047</v>
      </c>
      <c r="E82" s="306">
        <v>41020</v>
      </c>
      <c r="F82" s="793">
        <f>SUM(E82/D82)</f>
        <v>0.931277953095557</v>
      </c>
      <c r="G82" s="463"/>
    </row>
    <row r="83" spans="1:7" ht="12" customHeight="1">
      <c r="A83" s="300"/>
      <c r="B83" s="307" t="s">
        <v>138</v>
      </c>
      <c r="C83" s="306"/>
      <c r="D83" s="306"/>
      <c r="E83" s="306"/>
      <c r="F83" s="443"/>
      <c r="G83" s="463"/>
    </row>
    <row r="84" spans="1:7" ht="12" customHeight="1">
      <c r="A84" s="300"/>
      <c r="B84" s="307" t="s">
        <v>319</v>
      </c>
      <c r="C84" s="306"/>
      <c r="D84" s="306"/>
      <c r="E84" s="306"/>
      <c r="F84" s="443"/>
      <c r="G84" s="471"/>
    </row>
    <row r="85" spans="1:7" ht="12" customHeight="1" thickBot="1">
      <c r="A85" s="388"/>
      <c r="B85" s="498" t="s">
        <v>105</v>
      </c>
      <c r="C85" s="306"/>
      <c r="D85" s="306"/>
      <c r="E85" s="306"/>
      <c r="F85" s="868"/>
      <c r="G85" s="472"/>
    </row>
    <row r="86" spans="1:7" ht="12" customHeight="1" thickBot="1">
      <c r="A86" s="400"/>
      <c r="B86" s="459" t="s">
        <v>155</v>
      </c>
      <c r="C86" s="395">
        <f>SUM(C81:C85)</f>
        <v>30000</v>
      </c>
      <c r="D86" s="902">
        <f>SUM(D81:D85)</f>
        <v>44047</v>
      </c>
      <c r="E86" s="902">
        <f>SUM(E81:E85)</f>
        <v>41020</v>
      </c>
      <c r="F86" s="869">
        <f>SUM(E86/D86)</f>
        <v>0.931277953095557</v>
      </c>
      <c r="G86" s="475"/>
    </row>
    <row r="87" spans="1:7" ht="12" customHeight="1" thickBot="1">
      <c r="A87" s="484">
        <v>3120</v>
      </c>
      <c r="B87" s="479" t="s">
        <v>399</v>
      </c>
      <c r="C87" s="395">
        <f>SUM(C95+C103+C111+C119+C127)</f>
        <v>60000</v>
      </c>
      <c r="D87" s="395">
        <f>SUM(D95+D103+D111+D119+D127)</f>
        <v>99654</v>
      </c>
      <c r="E87" s="395">
        <f>SUM(E95+E103+E111+E119+E127)</f>
        <v>23884</v>
      </c>
      <c r="F87" s="869">
        <f>SUM(E87/D87)</f>
        <v>0.23966925562446065</v>
      </c>
      <c r="G87" s="475"/>
    </row>
    <row r="88" spans="1:7" ht="12" customHeight="1">
      <c r="A88" s="76">
        <v>3121</v>
      </c>
      <c r="B88" s="485" t="s">
        <v>208</v>
      </c>
      <c r="C88" s="385"/>
      <c r="D88" s="385"/>
      <c r="E88" s="385"/>
      <c r="F88" s="443"/>
      <c r="G88" s="470"/>
    </row>
    <row r="89" spans="1:7" ht="12" customHeight="1">
      <c r="A89" s="76"/>
      <c r="B89" s="389" t="s">
        <v>133</v>
      </c>
      <c r="C89" s="385"/>
      <c r="D89" s="385"/>
      <c r="E89" s="385"/>
      <c r="F89" s="443"/>
      <c r="G89" s="444"/>
    </row>
    <row r="90" spans="1:7" ht="12" customHeight="1">
      <c r="A90" s="76"/>
      <c r="B90" s="188" t="s">
        <v>325</v>
      </c>
      <c r="C90" s="385"/>
      <c r="D90" s="385"/>
      <c r="E90" s="385"/>
      <c r="F90" s="443"/>
      <c r="G90" s="444"/>
    </row>
    <row r="91" spans="1:7" ht="12" customHeight="1">
      <c r="A91" s="377"/>
      <c r="B91" s="390" t="s">
        <v>309</v>
      </c>
      <c r="C91" s="840">
        <v>15000</v>
      </c>
      <c r="D91" s="840">
        <v>16182</v>
      </c>
      <c r="E91" s="840">
        <v>5259</v>
      </c>
      <c r="F91" s="793">
        <f>SUM(E91/D91)</f>
        <v>0.324990730441231</v>
      </c>
      <c r="G91" s="463"/>
    </row>
    <row r="92" spans="1:7" ht="12" customHeight="1">
      <c r="A92" s="377"/>
      <c r="B92" s="307" t="s">
        <v>319</v>
      </c>
      <c r="C92" s="840"/>
      <c r="D92" s="840"/>
      <c r="E92" s="840"/>
      <c r="F92" s="443"/>
      <c r="G92" s="486"/>
    </row>
    <row r="93" spans="1:7" ht="12" customHeight="1">
      <c r="A93" s="76"/>
      <c r="B93" s="307" t="s">
        <v>319</v>
      </c>
      <c r="C93" s="385"/>
      <c r="D93" s="385"/>
      <c r="E93" s="385"/>
      <c r="F93" s="443"/>
      <c r="G93" s="444"/>
    </row>
    <row r="94" spans="1:7" ht="12" customHeight="1" thickBot="1">
      <c r="A94" s="76"/>
      <c r="B94" s="455" t="s">
        <v>105</v>
      </c>
      <c r="C94" s="841"/>
      <c r="D94" s="841"/>
      <c r="E94" s="841"/>
      <c r="F94" s="868"/>
      <c r="G94" s="439"/>
    </row>
    <row r="95" spans="1:7" ht="12" customHeight="1" thickBot="1">
      <c r="A95" s="400"/>
      <c r="B95" s="459" t="s">
        <v>155</v>
      </c>
      <c r="C95" s="395">
        <f>SUM(C91:C94)</f>
        <v>15000</v>
      </c>
      <c r="D95" s="902">
        <f>SUM(D91:D94)</f>
        <v>16182</v>
      </c>
      <c r="E95" s="902">
        <f>SUM(E91:E94)</f>
        <v>5259</v>
      </c>
      <c r="F95" s="869">
        <f>SUM(E95/D95)</f>
        <v>0.324990730441231</v>
      </c>
      <c r="G95" s="475"/>
    </row>
    <row r="96" spans="1:7" ht="12" customHeight="1">
      <c r="A96" s="377">
        <v>3122</v>
      </c>
      <c r="B96" s="482" t="s">
        <v>201</v>
      </c>
      <c r="C96" s="385"/>
      <c r="D96" s="385"/>
      <c r="E96" s="385"/>
      <c r="F96" s="443"/>
      <c r="G96" s="487"/>
    </row>
    <row r="97" spans="1:7" ht="12" customHeight="1">
      <c r="A97" s="300"/>
      <c r="B97" s="389" t="s">
        <v>133</v>
      </c>
      <c r="C97" s="306"/>
      <c r="D97" s="306"/>
      <c r="E97" s="306"/>
      <c r="F97" s="443"/>
      <c r="G97" s="471"/>
    </row>
    <row r="98" spans="1:7" ht="12" customHeight="1">
      <c r="A98" s="300"/>
      <c r="B98" s="188" t="s">
        <v>325</v>
      </c>
      <c r="C98" s="306"/>
      <c r="D98" s="306"/>
      <c r="E98" s="306"/>
      <c r="F98" s="443"/>
      <c r="G98" s="471"/>
    </row>
    <row r="99" spans="1:7" ht="12" customHeight="1">
      <c r="A99" s="300"/>
      <c r="B99" s="390" t="s">
        <v>309</v>
      </c>
      <c r="C99" s="306">
        <v>20000</v>
      </c>
      <c r="D99" s="306">
        <v>21415</v>
      </c>
      <c r="E99" s="306">
        <v>9928</v>
      </c>
      <c r="F99" s="793">
        <f>SUM(E99/D99)</f>
        <v>0.4636002801774457</v>
      </c>
      <c r="G99" s="463"/>
    </row>
    <row r="100" spans="1:7" ht="12" customHeight="1">
      <c r="A100" s="300"/>
      <c r="B100" s="307" t="s">
        <v>138</v>
      </c>
      <c r="C100" s="306"/>
      <c r="D100" s="306"/>
      <c r="E100" s="306"/>
      <c r="F100" s="443"/>
      <c r="G100" s="471"/>
    </row>
    <row r="101" spans="1:7" ht="12" customHeight="1">
      <c r="A101" s="300"/>
      <c r="B101" s="307" t="s">
        <v>319</v>
      </c>
      <c r="C101" s="306"/>
      <c r="D101" s="306"/>
      <c r="E101" s="306"/>
      <c r="F101" s="443"/>
      <c r="G101" s="471"/>
    </row>
    <row r="102" spans="1:7" ht="12" customHeight="1" thickBot="1">
      <c r="A102" s="300"/>
      <c r="B102" s="455" t="s">
        <v>105</v>
      </c>
      <c r="C102" s="842"/>
      <c r="D102" s="842"/>
      <c r="E102" s="842"/>
      <c r="F102" s="868"/>
      <c r="G102" s="471"/>
    </row>
    <row r="103" spans="1:7" ht="12" customHeight="1" thickBot="1">
      <c r="A103" s="379"/>
      <c r="B103" s="459" t="s">
        <v>155</v>
      </c>
      <c r="C103" s="395">
        <f>SUM(C97:C102)</f>
        <v>20000</v>
      </c>
      <c r="D103" s="902">
        <f>SUM(D97:D102)</f>
        <v>21415</v>
      </c>
      <c r="E103" s="902">
        <f>SUM(E97:E102)</f>
        <v>9928</v>
      </c>
      <c r="F103" s="869">
        <f>SUM(E103/D103)</f>
        <v>0.4636002801774457</v>
      </c>
      <c r="G103" s="475"/>
    </row>
    <row r="104" spans="1:7" ht="12" customHeight="1">
      <c r="A104" s="377">
        <v>3123</v>
      </c>
      <c r="B104" s="219" t="s">
        <v>140</v>
      </c>
      <c r="C104" s="385"/>
      <c r="D104" s="385"/>
      <c r="E104" s="385"/>
      <c r="F104" s="443"/>
      <c r="G104" s="383"/>
    </row>
    <row r="105" spans="1:7" ht="12" customHeight="1">
      <c r="A105" s="300"/>
      <c r="B105" s="389" t="s">
        <v>133</v>
      </c>
      <c r="C105" s="306"/>
      <c r="D105" s="306"/>
      <c r="E105" s="306"/>
      <c r="F105" s="443"/>
      <c r="G105" s="471"/>
    </row>
    <row r="106" spans="1:7" ht="12" customHeight="1">
      <c r="A106" s="300"/>
      <c r="B106" s="188" t="s">
        <v>325</v>
      </c>
      <c r="C106" s="306"/>
      <c r="D106" s="306"/>
      <c r="E106" s="306"/>
      <c r="F106" s="443"/>
      <c r="G106" s="471"/>
    </row>
    <row r="107" spans="1:7" ht="12" customHeight="1">
      <c r="A107" s="300"/>
      <c r="B107" s="390" t="s">
        <v>309</v>
      </c>
      <c r="C107" s="306">
        <v>15000</v>
      </c>
      <c r="D107" s="306">
        <v>18024</v>
      </c>
      <c r="E107" s="306">
        <v>5125</v>
      </c>
      <c r="F107" s="793">
        <f>SUM(E107/D107)</f>
        <v>0.28434309809143365</v>
      </c>
      <c r="G107" s="463"/>
    </row>
    <row r="108" spans="1:7" ht="12" customHeight="1">
      <c r="A108" s="300"/>
      <c r="B108" s="307" t="s">
        <v>138</v>
      </c>
      <c r="C108" s="306"/>
      <c r="D108" s="306"/>
      <c r="E108" s="306"/>
      <c r="F108" s="443"/>
      <c r="G108" s="471"/>
    </row>
    <row r="109" spans="1:7" ht="12" customHeight="1">
      <c r="A109" s="300"/>
      <c r="B109" s="307" t="s">
        <v>319</v>
      </c>
      <c r="C109" s="306"/>
      <c r="D109" s="306"/>
      <c r="E109" s="306"/>
      <c r="F109" s="443"/>
      <c r="G109" s="471"/>
    </row>
    <row r="110" spans="1:7" ht="12" customHeight="1" thickBot="1">
      <c r="A110" s="300"/>
      <c r="B110" s="455" t="s">
        <v>105</v>
      </c>
      <c r="C110" s="842"/>
      <c r="D110" s="842"/>
      <c r="E110" s="842"/>
      <c r="F110" s="868"/>
      <c r="G110" s="471"/>
    </row>
    <row r="111" spans="1:7" ht="12" customHeight="1" thickBot="1">
      <c r="A111" s="379"/>
      <c r="B111" s="459" t="s">
        <v>155</v>
      </c>
      <c r="C111" s="395">
        <f>SUM(C105:C110)</f>
        <v>15000</v>
      </c>
      <c r="D111" s="902">
        <f>SUM(D105:D110)</f>
        <v>18024</v>
      </c>
      <c r="E111" s="902">
        <f>SUM(E105:E110)</f>
        <v>5125</v>
      </c>
      <c r="F111" s="869">
        <f>SUM(E111/D111)</f>
        <v>0.28434309809143365</v>
      </c>
      <c r="G111" s="475"/>
    </row>
    <row r="112" spans="1:7" ht="12" customHeight="1">
      <c r="A112" s="377">
        <v>3124</v>
      </c>
      <c r="B112" s="219" t="s">
        <v>143</v>
      </c>
      <c r="C112" s="385"/>
      <c r="D112" s="385"/>
      <c r="E112" s="385"/>
      <c r="F112" s="443"/>
      <c r="G112" s="383" t="s">
        <v>182</v>
      </c>
    </row>
    <row r="113" spans="1:7" ht="12" customHeight="1">
      <c r="A113" s="300"/>
      <c r="B113" s="389" t="s">
        <v>133</v>
      </c>
      <c r="C113" s="306"/>
      <c r="D113" s="306"/>
      <c r="E113" s="306"/>
      <c r="F113" s="443"/>
      <c r="G113" s="471"/>
    </row>
    <row r="114" spans="1:7" ht="12" customHeight="1">
      <c r="A114" s="300"/>
      <c r="B114" s="188" t="s">
        <v>325</v>
      </c>
      <c r="C114" s="306"/>
      <c r="D114" s="306"/>
      <c r="E114" s="306"/>
      <c r="F114" s="443"/>
      <c r="G114" s="471"/>
    </row>
    <row r="115" spans="1:7" ht="12" customHeight="1">
      <c r="A115" s="300"/>
      <c r="B115" s="390" t="s">
        <v>309</v>
      </c>
      <c r="C115" s="306">
        <v>10000</v>
      </c>
      <c r="D115" s="306">
        <v>12533</v>
      </c>
      <c r="E115" s="306">
        <v>3572</v>
      </c>
      <c r="F115" s="793">
        <f>SUM(E115/D115)</f>
        <v>0.2850075799888295</v>
      </c>
      <c r="G115" s="463"/>
    </row>
    <row r="116" spans="1:7" ht="12" customHeight="1">
      <c r="A116" s="300"/>
      <c r="B116" s="307" t="s">
        <v>319</v>
      </c>
      <c r="C116" s="306"/>
      <c r="D116" s="306"/>
      <c r="E116" s="306"/>
      <c r="F116" s="443"/>
      <c r="G116" s="471"/>
    </row>
    <row r="117" spans="1:7" ht="12" customHeight="1">
      <c r="A117" s="300"/>
      <c r="B117" s="307" t="s">
        <v>319</v>
      </c>
      <c r="C117" s="306"/>
      <c r="D117" s="306"/>
      <c r="E117" s="306"/>
      <c r="F117" s="443"/>
      <c r="G117" s="471"/>
    </row>
    <row r="118" spans="1:7" ht="12" customHeight="1" thickBot="1">
      <c r="A118" s="300"/>
      <c r="B118" s="455" t="s">
        <v>105</v>
      </c>
      <c r="C118" s="842"/>
      <c r="D118" s="842"/>
      <c r="E118" s="842"/>
      <c r="F118" s="868"/>
      <c r="G118" s="471"/>
    </row>
    <row r="119" spans="1:7" ht="12" customHeight="1" thickBot="1">
      <c r="A119" s="379"/>
      <c r="B119" s="459" t="s">
        <v>155</v>
      </c>
      <c r="C119" s="395">
        <f>SUM(C113:C118)</f>
        <v>10000</v>
      </c>
      <c r="D119" s="902">
        <f>SUM(D113:D118)</f>
        <v>12533</v>
      </c>
      <c r="E119" s="902">
        <f>SUM(E113:E118)</f>
        <v>3572</v>
      </c>
      <c r="F119" s="869">
        <f>SUM(E119/D119)</f>
        <v>0.2850075799888295</v>
      </c>
      <c r="G119" s="475"/>
    </row>
    <row r="120" spans="1:7" ht="12" customHeight="1">
      <c r="A120" s="377">
        <v>3125</v>
      </c>
      <c r="B120" s="219" t="s">
        <v>49</v>
      </c>
      <c r="C120" s="385"/>
      <c r="D120" s="385"/>
      <c r="E120" s="385"/>
      <c r="F120" s="443"/>
      <c r="G120" s="383"/>
    </row>
    <row r="121" spans="1:7" ht="12" customHeight="1">
      <c r="A121" s="300"/>
      <c r="B121" s="389" t="s">
        <v>133</v>
      </c>
      <c r="C121" s="306"/>
      <c r="D121" s="306"/>
      <c r="E121" s="306"/>
      <c r="F121" s="443"/>
      <c r="G121" s="471"/>
    </row>
    <row r="122" spans="1:7" ht="12" customHeight="1">
      <c r="A122" s="300"/>
      <c r="B122" s="188" t="s">
        <v>325</v>
      </c>
      <c r="C122" s="306"/>
      <c r="D122" s="306"/>
      <c r="E122" s="306"/>
      <c r="F122" s="443"/>
      <c r="G122" s="471"/>
    </row>
    <row r="123" spans="1:7" ht="12" customHeight="1">
      <c r="A123" s="300"/>
      <c r="B123" s="390" t="s">
        <v>309</v>
      </c>
      <c r="C123" s="306"/>
      <c r="D123" s="306">
        <v>31500</v>
      </c>
      <c r="E123" s="306"/>
      <c r="F123" s="443">
        <f>SUM(E123/D123)</f>
        <v>0</v>
      </c>
      <c r="G123" s="463"/>
    </row>
    <row r="124" spans="1:7" ht="12" customHeight="1">
      <c r="A124" s="300"/>
      <c r="B124" s="307" t="s">
        <v>138</v>
      </c>
      <c r="C124" s="306"/>
      <c r="D124" s="306"/>
      <c r="E124" s="306"/>
      <c r="F124" s="443"/>
      <c r="G124" s="606"/>
    </row>
    <row r="125" spans="1:7" ht="12" customHeight="1">
      <c r="A125" s="300"/>
      <c r="B125" s="307" t="s">
        <v>319</v>
      </c>
      <c r="C125" s="306"/>
      <c r="D125" s="306"/>
      <c r="E125" s="306"/>
      <c r="F125" s="443"/>
      <c r="G125" s="471"/>
    </row>
    <row r="126" spans="1:7" ht="12" customHeight="1" thickBot="1">
      <c r="A126" s="300"/>
      <c r="B126" s="455" t="s">
        <v>105</v>
      </c>
      <c r="C126" s="842"/>
      <c r="D126" s="842"/>
      <c r="E126" s="842"/>
      <c r="F126" s="868"/>
      <c r="G126" s="471"/>
    </row>
    <row r="127" spans="1:7" ht="12" customHeight="1" thickBot="1">
      <c r="A127" s="379"/>
      <c r="B127" s="459" t="s">
        <v>155</v>
      </c>
      <c r="C127" s="395">
        <f>SUM(C121:C126)</f>
        <v>0</v>
      </c>
      <c r="D127" s="902">
        <f>SUM(D121:D126)</f>
        <v>31500</v>
      </c>
      <c r="E127" s="902">
        <f>SUM(E121:E126)</f>
        <v>0</v>
      </c>
      <c r="F127" s="869">
        <f>SUM(E127/D127)</f>
        <v>0</v>
      </c>
      <c r="G127" s="475"/>
    </row>
    <row r="128" spans="1:7" ht="12" customHeight="1" thickBot="1">
      <c r="A128" s="484">
        <v>3140</v>
      </c>
      <c r="B128" s="488" t="s">
        <v>144</v>
      </c>
      <c r="C128" s="395">
        <f>SUM(C136+C145+C153+C161+C169+C178)</f>
        <v>45500</v>
      </c>
      <c r="D128" s="395">
        <f>SUM(D136+D145+D153+D161+D169+D178)</f>
        <v>56493</v>
      </c>
      <c r="E128" s="395">
        <f>SUM(E136+E145+E153+E161+E169+E178)</f>
        <v>26726</v>
      </c>
      <c r="F128" s="870">
        <f>SUM(E128/D128)</f>
        <v>0.4730851609933974</v>
      </c>
      <c r="G128" s="475"/>
    </row>
    <row r="129" spans="1:7" ht="12" customHeight="1">
      <c r="A129" s="377">
        <v>3141</v>
      </c>
      <c r="B129" s="219" t="s">
        <v>154</v>
      </c>
      <c r="C129" s="385"/>
      <c r="D129" s="385"/>
      <c r="E129" s="385"/>
      <c r="F129" s="443"/>
      <c r="G129" s="471"/>
    </row>
    <row r="130" spans="1:7" ht="12" customHeight="1">
      <c r="A130" s="300"/>
      <c r="B130" s="389" t="s">
        <v>133</v>
      </c>
      <c r="C130" s="306"/>
      <c r="D130" s="306"/>
      <c r="E130" s="306"/>
      <c r="F130" s="443"/>
      <c r="G130" s="607"/>
    </row>
    <row r="131" spans="1:7" ht="12" customHeight="1">
      <c r="A131" s="300"/>
      <c r="B131" s="188" t="s">
        <v>325</v>
      </c>
      <c r="C131" s="306"/>
      <c r="D131" s="306"/>
      <c r="E131" s="306"/>
      <c r="F131" s="443"/>
      <c r="G131" s="606"/>
    </row>
    <row r="132" spans="1:7" ht="12" customHeight="1">
      <c r="A132" s="300"/>
      <c r="B132" s="390" t="s">
        <v>309</v>
      </c>
      <c r="C132" s="306"/>
      <c r="D132" s="306"/>
      <c r="E132" s="306"/>
      <c r="F132" s="443"/>
      <c r="G132" s="606"/>
    </row>
    <row r="133" spans="1:7" ht="12" customHeight="1">
      <c r="A133" s="300"/>
      <c r="B133" s="307" t="s">
        <v>138</v>
      </c>
      <c r="C133" s="306">
        <v>11450</v>
      </c>
      <c r="D133" s="306">
        <v>11472</v>
      </c>
      <c r="E133" s="306">
        <v>22</v>
      </c>
      <c r="F133" s="443">
        <f>SUM(E133/D133)</f>
        <v>0.0019177126917712692</v>
      </c>
      <c r="G133" s="606"/>
    </row>
    <row r="134" spans="1:7" ht="12" customHeight="1">
      <c r="A134" s="300"/>
      <c r="B134" s="307" t="s">
        <v>319</v>
      </c>
      <c r="C134" s="840">
        <v>550</v>
      </c>
      <c r="D134" s="840">
        <v>550</v>
      </c>
      <c r="E134" s="840"/>
      <c r="F134" s="443">
        <f>SUM(E134/D134)</f>
        <v>0</v>
      </c>
      <c r="G134" s="606"/>
    </row>
    <row r="135" spans="1:7" ht="12" customHeight="1" thickBot="1">
      <c r="A135" s="300"/>
      <c r="B135" s="455" t="s">
        <v>105</v>
      </c>
      <c r="C135" s="842"/>
      <c r="D135" s="842"/>
      <c r="E135" s="842"/>
      <c r="F135" s="868"/>
      <c r="G135" s="608"/>
    </row>
    <row r="136" spans="1:7" ht="12" customHeight="1" thickBot="1">
      <c r="A136" s="379"/>
      <c r="B136" s="459" t="s">
        <v>155</v>
      </c>
      <c r="C136" s="395">
        <f>SUM(C130:C135)</f>
        <v>12000</v>
      </c>
      <c r="D136" s="902">
        <f>SUM(D130:D135)</f>
        <v>12022</v>
      </c>
      <c r="E136" s="902">
        <f>SUM(E130:E135)</f>
        <v>22</v>
      </c>
      <c r="F136" s="869">
        <f>SUM(E136/D136)</f>
        <v>0.0018299783729828648</v>
      </c>
      <c r="G136" s="475"/>
    </row>
    <row r="137" spans="1:7" ht="12" customHeight="1">
      <c r="A137" s="377">
        <v>3142</v>
      </c>
      <c r="B137" s="399" t="s">
        <v>40</v>
      </c>
      <c r="C137" s="385"/>
      <c r="D137" s="385"/>
      <c r="E137" s="385"/>
      <c r="F137" s="443"/>
      <c r="G137" s="470"/>
    </row>
    <row r="138" spans="1:7" ht="12" customHeight="1">
      <c r="A138" s="377"/>
      <c r="B138" s="389" t="s">
        <v>133</v>
      </c>
      <c r="C138" s="306">
        <v>3500</v>
      </c>
      <c r="D138" s="306">
        <v>4187</v>
      </c>
      <c r="E138" s="306">
        <v>1302</v>
      </c>
      <c r="F138" s="793">
        <f aca="true" t="shared" si="0" ref="F138:F201">SUM(E138/D138)</f>
        <v>0.3109625029854311</v>
      </c>
      <c r="G138" s="607"/>
    </row>
    <row r="139" spans="1:7" ht="12" customHeight="1">
      <c r="A139" s="377"/>
      <c r="B139" s="188" t="s">
        <v>325</v>
      </c>
      <c r="C139" s="306">
        <v>2500</v>
      </c>
      <c r="D139" s="306">
        <v>3587</v>
      </c>
      <c r="E139" s="306">
        <v>1363</v>
      </c>
      <c r="F139" s="793">
        <f t="shared" si="0"/>
        <v>0.3799832729300251</v>
      </c>
      <c r="G139" s="486"/>
    </row>
    <row r="140" spans="1:7" ht="12" customHeight="1">
      <c r="A140" s="377"/>
      <c r="B140" s="390" t="s">
        <v>309</v>
      </c>
      <c r="C140" s="840">
        <v>4000</v>
      </c>
      <c r="D140" s="840">
        <v>4199</v>
      </c>
      <c r="E140" s="840">
        <v>3455</v>
      </c>
      <c r="F140" s="793">
        <f t="shared" si="0"/>
        <v>0.8228149559418909</v>
      </c>
      <c r="G140" s="606"/>
    </row>
    <row r="141" spans="1:7" ht="12" customHeight="1">
      <c r="A141" s="377"/>
      <c r="B141" s="307" t="s">
        <v>138</v>
      </c>
      <c r="C141" s="840"/>
      <c r="D141" s="840"/>
      <c r="E141" s="840"/>
      <c r="F141" s="793"/>
      <c r="G141" s="471"/>
    </row>
    <row r="142" spans="1:7" ht="12" customHeight="1">
      <c r="A142" s="377"/>
      <c r="B142" s="307" t="s">
        <v>319</v>
      </c>
      <c r="C142" s="840"/>
      <c r="D142" s="840"/>
      <c r="E142" s="840">
        <v>510</v>
      </c>
      <c r="F142" s="793"/>
      <c r="G142" s="486"/>
    </row>
    <row r="143" spans="1:7" ht="12" customHeight="1">
      <c r="A143" s="377"/>
      <c r="B143" s="307" t="s">
        <v>274</v>
      </c>
      <c r="C143" s="543"/>
      <c r="D143" s="543"/>
      <c r="E143" s="543">
        <v>32</v>
      </c>
      <c r="F143" s="793"/>
      <c r="G143" s="486"/>
    </row>
    <row r="144" spans="1:7" ht="12" thickBot="1">
      <c r="A144" s="377"/>
      <c r="B144" s="455" t="s">
        <v>296</v>
      </c>
      <c r="C144" s="406"/>
      <c r="D144" s="406">
        <v>6000</v>
      </c>
      <c r="E144" s="406">
        <v>6000</v>
      </c>
      <c r="F144" s="871">
        <f t="shared" si="0"/>
        <v>1</v>
      </c>
      <c r="G144" s="489"/>
    </row>
    <row r="145" spans="1:7" ht="12" customHeight="1" thickBot="1">
      <c r="A145" s="379"/>
      <c r="B145" s="459" t="s">
        <v>155</v>
      </c>
      <c r="C145" s="395">
        <f>SUM(C138:C144)</f>
        <v>10000</v>
      </c>
      <c r="D145" s="902">
        <f>SUM(D138:D144)</f>
        <v>17973</v>
      </c>
      <c r="E145" s="902">
        <f>SUM(E138:E144)</f>
        <v>12662</v>
      </c>
      <c r="F145" s="869">
        <f t="shared" si="0"/>
        <v>0.7045011962388027</v>
      </c>
      <c r="G145" s="475"/>
    </row>
    <row r="146" spans="1:7" ht="12" customHeight="1">
      <c r="A146" s="396">
        <v>3143</v>
      </c>
      <c r="B146" s="219" t="s">
        <v>51</v>
      </c>
      <c r="C146" s="385"/>
      <c r="D146" s="385"/>
      <c r="E146" s="385"/>
      <c r="F146" s="443"/>
      <c r="G146" s="440" t="s">
        <v>34</v>
      </c>
    </row>
    <row r="147" spans="1:7" ht="12" customHeight="1">
      <c r="A147" s="300"/>
      <c r="B147" s="389" t="s">
        <v>133</v>
      </c>
      <c r="C147" s="306"/>
      <c r="D147" s="306"/>
      <c r="E147" s="306"/>
      <c r="F147" s="443"/>
      <c r="G147" s="471"/>
    </row>
    <row r="148" spans="1:7" ht="12" customHeight="1">
      <c r="A148" s="300"/>
      <c r="B148" s="188" t="s">
        <v>325</v>
      </c>
      <c r="C148" s="306"/>
      <c r="D148" s="306"/>
      <c r="E148" s="306"/>
      <c r="F148" s="443"/>
      <c r="G148" s="607"/>
    </row>
    <row r="149" spans="1:7" ht="12" customHeight="1">
      <c r="A149" s="300"/>
      <c r="B149" s="390" t="s">
        <v>309</v>
      </c>
      <c r="C149" s="840"/>
      <c r="D149" s="840"/>
      <c r="E149" s="840"/>
      <c r="F149" s="443"/>
      <c r="G149" s="607"/>
    </row>
    <row r="150" spans="1:7" ht="12" customHeight="1">
      <c r="A150" s="300"/>
      <c r="B150" s="307" t="s">
        <v>138</v>
      </c>
      <c r="C150" s="840"/>
      <c r="D150" s="840"/>
      <c r="E150" s="840"/>
      <c r="F150" s="443"/>
      <c r="G150" s="606"/>
    </row>
    <row r="151" spans="1:7" ht="12" customHeight="1">
      <c r="A151" s="300"/>
      <c r="B151" s="307" t="s">
        <v>319</v>
      </c>
      <c r="C151" s="306">
        <v>10000</v>
      </c>
      <c r="D151" s="306">
        <v>11837</v>
      </c>
      <c r="E151" s="306">
        <v>5640</v>
      </c>
      <c r="F151" s="793">
        <f t="shared" si="0"/>
        <v>0.4764720790740897</v>
      </c>
      <c r="G151" s="471"/>
    </row>
    <row r="152" spans="1:7" ht="12" customHeight="1" thickBot="1">
      <c r="A152" s="300"/>
      <c r="B152" s="455" t="s">
        <v>296</v>
      </c>
      <c r="C152" s="839"/>
      <c r="D152" s="839">
        <v>663</v>
      </c>
      <c r="E152" s="839">
        <v>1463</v>
      </c>
      <c r="F152" s="793">
        <f t="shared" si="0"/>
        <v>2.206636500754148</v>
      </c>
      <c r="G152" s="444"/>
    </row>
    <row r="153" spans="1:7" ht="12" customHeight="1" thickBot="1">
      <c r="A153" s="379"/>
      <c r="B153" s="459" t="s">
        <v>155</v>
      </c>
      <c r="C153" s="395">
        <f>SUM(C147:C152)</f>
        <v>10000</v>
      </c>
      <c r="D153" s="902">
        <f>SUM(D147:D152)</f>
        <v>12500</v>
      </c>
      <c r="E153" s="902">
        <f>SUM(E147:E152)</f>
        <v>7103</v>
      </c>
      <c r="F153" s="868">
        <f t="shared" si="0"/>
        <v>0.56824</v>
      </c>
      <c r="G153" s="475"/>
    </row>
    <row r="154" spans="1:7" ht="12" customHeight="1">
      <c r="A154" s="377">
        <v>3144</v>
      </c>
      <c r="B154" s="219" t="s">
        <v>426</v>
      </c>
      <c r="C154" s="385"/>
      <c r="D154" s="385"/>
      <c r="E154" s="385"/>
      <c r="F154" s="443"/>
      <c r="G154" s="471"/>
    </row>
    <row r="155" spans="1:7" ht="12" customHeight="1">
      <c r="A155" s="300"/>
      <c r="B155" s="389" t="s">
        <v>133</v>
      </c>
      <c r="C155" s="306"/>
      <c r="D155" s="306"/>
      <c r="E155" s="306"/>
      <c r="F155" s="443"/>
      <c r="G155" s="471"/>
    </row>
    <row r="156" spans="1:7" ht="12" customHeight="1">
      <c r="A156" s="300"/>
      <c r="B156" s="188" t="s">
        <v>325</v>
      </c>
      <c r="C156" s="306"/>
      <c r="D156" s="306"/>
      <c r="E156" s="306"/>
      <c r="F156" s="443"/>
      <c r="G156" s="486"/>
    </row>
    <row r="157" spans="1:7" ht="12" customHeight="1">
      <c r="A157" s="300"/>
      <c r="B157" s="390" t="s">
        <v>309</v>
      </c>
      <c r="C157" s="306">
        <v>10</v>
      </c>
      <c r="D157" s="306">
        <v>10</v>
      </c>
      <c r="E157" s="306"/>
      <c r="F157" s="443">
        <f t="shared" si="0"/>
        <v>0</v>
      </c>
      <c r="G157" s="607"/>
    </row>
    <row r="158" spans="1:7" ht="12" customHeight="1">
      <c r="A158" s="300"/>
      <c r="B158" s="307" t="s">
        <v>138</v>
      </c>
      <c r="C158" s="306">
        <v>1490</v>
      </c>
      <c r="D158" s="306">
        <v>1490</v>
      </c>
      <c r="E158" s="306">
        <v>1100</v>
      </c>
      <c r="F158" s="793">
        <f t="shared" si="0"/>
        <v>0.738255033557047</v>
      </c>
      <c r="G158" s="606"/>
    </row>
    <row r="159" spans="1:7" ht="12" customHeight="1">
      <c r="A159" s="300"/>
      <c r="B159" s="307" t="s">
        <v>319</v>
      </c>
      <c r="C159" s="306"/>
      <c r="D159" s="306"/>
      <c r="E159" s="306"/>
      <c r="F159" s="443"/>
      <c r="G159" s="471"/>
    </row>
    <row r="160" spans="1:7" ht="12" customHeight="1" thickBot="1">
      <c r="A160" s="300"/>
      <c r="B160" s="455" t="s">
        <v>105</v>
      </c>
      <c r="C160" s="842"/>
      <c r="D160" s="842"/>
      <c r="E160" s="842"/>
      <c r="F160" s="868"/>
      <c r="G160" s="489"/>
    </row>
    <row r="161" spans="1:7" ht="12" customHeight="1" thickBot="1">
      <c r="A161" s="379"/>
      <c r="B161" s="459" t="s">
        <v>155</v>
      </c>
      <c r="C161" s="395">
        <f>SUM(C155:C160)</f>
        <v>1500</v>
      </c>
      <c r="D161" s="902">
        <f>SUM(D155:D160)</f>
        <v>1500</v>
      </c>
      <c r="E161" s="902">
        <f>SUM(E155:E160)</f>
        <v>1100</v>
      </c>
      <c r="F161" s="869">
        <f t="shared" si="0"/>
        <v>0.7333333333333333</v>
      </c>
      <c r="G161" s="475"/>
    </row>
    <row r="162" spans="1:7" ht="12" customHeight="1">
      <c r="A162" s="469">
        <v>3145</v>
      </c>
      <c r="B162" s="446" t="s">
        <v>427</v>
      </c>
      <c r="C162" s="447"/>
      <c r="D162" s="447"/>
      <c r="E162" s="447"/>
      <c r="F162" s="443"/>
      <c r="G162" s="491"/>
    </row>
    <row r="163" spans="1:7" ht="12" customHeight="1">
      <c r="A163" s="465"/>
      <c r="B163" s="450" t="s">
        <v>133</v>
      </c>
      <c r="C163" s="464">
        <v>300</v>
      </c>
      <c r="D163" s="464">
        <v>300</v>
      </c>
      <c r="E163" s="464">
        <v>72</v>
      </c>
      <c r="F163" s="793">
        <f t="shared" si="0"/>
        <v>0.24</v>
      </c>
      <c r="G163" s="491"/>
    </row>
    <row r="164" spans="1:7" ht="12" customHeight="1">
      <c r="A164" s="465"/>
      <c r="B164" s="452" t="s">
        <v>325</v>
      </c>
      <c r="C164" s="464">
        <v>350</v>
      </c>
      <c r="D164" s="464">
        <v>635</v>
      </c>
      <c r="E164" s="464">
        <v>225</v>
      </c>
      <c r="F164" s="793">
        <f t="shared" si="0"/>
        <v>0.3543307086614173</v>
      </c>
      <c r="G164" s="607"/>
    </row>
    <row r="165" spans="1:7" ht="12" customHeight="1">
      <c r="A165" s="465"/>
      <c r="B165" s="453" t="s">
        <v>309</v>
      </c>
      <c r="C165" s="464">
        <v>3350</v>
      </c>
      <c r="D165" s="464">
        <v>3350</v>
      </c>
      <c r="E165" s="464">
        <v>222</v>
      </c>
      <c r="F165" s="793">
        <f t="shared" si="0"/>
        <v>0.0662686567164179</v>
      </c>
      <c r="G165" s="491"/>
    </row>
    <row r="166" spans="1:7" ht="12" customHeight="1">
      <c r="A166" s="465"/>
      <c r="B166" s="454" t="s">
        <v>138</v>
      </c>
      <c r="C166" s="464"/>
      <c r="D166" s="464"/>
      <c r="E166" s="464"/>
      <c r="F166" s="793"/>
      <c r="G166" s="492"/>
    </row>
    <row r="167" spans="1:7" ht="12" customHeight="1">
      <c r="A167" s="465"/>
      <c r="B167" s="454" t="s">
        <v>319</v>
      </c>
      <c r="C167" s="464"/>
      <c r="D167" s="464"/>
      <c r="E167" s="464"/>
      <c r="F167" s="443"/>
      <c r="G167" s="491"/>
    </row>
    <row r="168" spans="1:7" ht="12" customHeight="1" thickBot="1">
      <c r="A168" s="465"/>
      <c r="B168" s="455" t="s">
        <v>105</v>
      </c>
      <c r="C168" s="833"/>
      <c r="D168" s="833"/>
      <c r="E168" s="833"/>
      <c r="F168" s="868"/>
      <c r="G168" s="493"/>
    </row>
    <row r="169" spans="1:7" ht="12" customHeight="1" thickBot="1">
      <c r="A169" s="467"/>
      <c r="B169" s="459" t="s">
        <v>155</v>
      </c>
      <c r="C169" s="834">
        <f>SUM(C163:C168)</f>
        <v>4000</v>
      </c>
      <c r="D169" s="889">
        <f>SUM(D163:D168)</f>
        <v>4285</v>
      </c>
      <c r="E169" s="889">
        <f>SUM(E163:E168)</f>
        <v>519</v>
      </c>
      <c r="F169" s="869">
        <f t="shared" si="0"/>
        <v>0.12112018669778296</v>
      </c>
      <c r="G169" s="494"/>
    </row>
    <row r="170" spans="1:7" ht="12" customHeight="1">
      <c r="A170" s="469">
        <v>3146</v>
      </c>
      <c r="B170" s="446" t="s">
        <v>0</v>
      </c>
      <c r="C170" s="447"/>
      <c r="D170" s="447"/>
      <c r="E170" s="447"/>
      <c r="F170" s="443"/>
      <c r="G170" s="604" t="s">
        <v>35</v>
      </c>
    </row>
    <row r="171" spans="1:7" ht="12" customHeight="1">
      <c r="A171" s="465"/>
      <c r="B171" s="450" t="s">
        <v>133</v>
      </c>
      <c r="C171" s="464">
        <v>2500</v>
      </c>
      <c r="D171" s="464">
        <v>2654</v>
      </c>
      <c r="E171" s="464">
        <v>1096</v>
      </c>
      <c r="F171" s="934">
        <f t="shared" si="0"/>
        <v>0.4129615674453655</v>
      </c>
      <c r="G171" s="491"/>
    </row>
    <row r="172" spans="1:7" ht="12" customHeight="1">
      <c r="A172" s="465"/>
      <c r="B172" s="452" t="s">
        <v>325</v>
      </c>
      <c r="C172" s="464">
        <v>1500</v>
      </c>
      <c r="D172" s="464">
        <v>1559</v>
      </c>
      <c r="E172" s="464">
        <v>222</v>
      </c>
      <c r="F172" s="793">
        <f t="shared" si="0"/>
        <v>0.14239897370109045</v>
      </c>
      <c r="G172" s="491"/>
    </row>
    <row r="173" spans="1:7" ht="12" customHeight="1">
      <c r="A173" s="465"/>
      <c r="B173" s="453" t="s">
        <v>309</v>
      </c>
      <c r="C173" s="758">
        <v>1500</v>
      </c>
      <c r="D173" s="758">
        <v>1021</v>
      </c>
      <c r="E173" s="758"/>
      <c r="F173" s="793">
        <f t="shared" si="0"/>
        <v>0</v>
      </c>
      <c r="G173" s="607"/>
    </row>
    <row r="174" spans="1:7" ht="12" customHeight="1">
      <c r="A174" s="465"/>
      <c r="B174" s="454" t="s">
        <v>138</v>
      </c>
      <c r="C174" s="758"/>
      <c r="D174" s="758"/>
      <c r="E174" s="758"/>
      <c r="F174" s="793"/>
      <c r="G174" s="491"/>
    </row>
    <row r="175" spans="1:7" ht="12" customHeight="1">
      <c r="A175" s="465"/>
      <c r="B175" s="454" t="s">
        <v>319</v>
      </c>
      <c r="C175" s="464">
        <v>2500</v>
      </c>
      <c r="D175" s="464">
        <v>2500</v>
      </c>
      <c r="E175" s="464">
        <v>1501</v>
      </c>
      <c r="F175" s="793">
        <f t="shared" si="0"/>
        <v>0.6004</v>
      </c>
      <c r="G175" s="491"/>
    </row>
    <row r="176" spans="1:7" ht="12" customHeight="1">
      <c r="A176" s="465"/>
      <c r="B176" s="455" t="s">
        <v>274</v>
      </c>
      <c r="C176" s="863"/>
      <c r="D176" s="863">
        <v>479</v>
      </c>
      <c r="E176" s="863">
        <v>601</v>
      </c>
      <c r="F176" s="793">
        <f t="shared" si="0"/>
        <v>1.254697286012526</v>
      </c>
      <c r="G176" s="502"/>
    </row>
    <row r="177" spans="1:7" ht="12" customHeight="1" thickBot="1">
      <c r="A177" s="465"/>
      <c r="B177" s="935" t="s">
        <v>565</v>
      </c>
      <c r="C177" s="843"/>
      <c r="D177" s="843"/>
      <c r="E177" s="843">
        <v>1900</v>
      </c>
      <c r="F177" s="956"/>
      <c r="G177" s="493"/>
    </row>
    <row r="178" spans="1:7" ht="12" customHeight="1" thickBot="1">
      <c r="A178" s="467"/>
      <c r="B178" s="459" t="s">
        <v>155</v>
      </c>
      <c r="C178" s="834">
        <f>SUM(C171:C176)</f>
        <v>8000</v>
      </c>
      <c r="D178" s="889">
        <f>SUM(D171:D176)</f>
        <v>8213</v>
      </c>
      <c r="E178" s="889">
        <f>SUM(E171:E177)</f>
        <v>5320</v>
      </c>
      <c r="F178" s="869">
        <f t="shared" si="0"/>
        <v>0.647753561427006</v>
      </c>
      <c r="G178" s="494"/>
    </row>
    <row r="179" spans="1:7" ht="12" thickBot="1">
      <c r="A179" s="484"/>
      <c r="B179" s="495" t="s">
        <v>68</v>
      </c>
      <c r="C179" s="395">
        <f>SUM(C203+C212+C229+C237+C270+C245+C253+C278+C195+C286+C294+C261+C187+C220+C302)</f>
        <v>2828425</v>
      </c>
      <c r="D179" s="395">
        <f>SUM(D203+D212+D229+D237+D270+D245+D253+D278+D195+D286+D294+D261+D187+D220+D302)</f>
        <v>2997824</v>
      </c>
      <c r="E179" s="395">
        <f>SUM(E203+E212+E229+E237+E270+E245+E253+E278+E195+E286+E294+E261+E187+E220+E302)</f>
        <v>2028376</v>
      </c>
      <c r="F179" s="869">
        <f t="shared" si="0"/>
        <v>0.6766161055485579</v>
      </c>
      <c r="G179" s="475"/>
    </row>
    <row r="180" spans="1:7" ht="11.25">
      <c r="A180" s="377">
        <v>3200</v>
      </c>
      <c r="B180" s="496" t="s">
        <v>483</v>
      </c>
      <c r="C180" s="385"/>
      <c r="D180" s="385"/>
      <c r="E180" s="385"/>
      <c r="F180" s="443"/>
      <c r="G180" s="440"/>
    </row>
    <row r="181" spans="1:7" ht="11.25">
      <c r="A181" s="388"/>
      <c r="B181" s="389" t="s">
        <v>133</v>
      </c>
      <c r="C181" s="306">
        <v>99921</v>
      </c>
      <c r="D181" s="306">
        <v>99921</v>
      </c>
      <c r="E181" s="306">
        <v>75399</v>
      </c>
      <c r="F181" s="793">
        <f t="shared" si="0"/>
        <v>0.7545861230371994</v>
      </c>
      <c r="G181" s="75"/>
    </row>
    <row r="182" spans="1:7" ht="12">
      <c r="A182" s="388"/>
      <c r="B182" s="188" t="s">
        <v>325</v>
      </c>
      <c r="C182" s="306">
        <v>21753</v>
      </c>
      <c r="D182" s="306">
        <v>22612</v>
      </c>
      <c r="E182" s="306">
        <v>17363</v>
      </c>
      <c r="F182" s="793">
        <f t="shared" si="0"/>
        <v>0.767866619494074</v>
      </c>
      <c r="G182" s="607"/>
    </row>
    <row r="183" spans="1:7" ht="12">
      <c r="A183" s="300"/>
      <c r="B183" s="390" t="s">
        <v>309</v>
      </c>
      <c r="C183" s="306"/>
      <c r="D183" s="306"/>
      <c r="E183" s="306"/>
      <c r="F183" s="443"/>
      <c r="G183" s="607"/>
    </row>
    <row r="184" spans="1:7" ht="12">
      <c r="A184" s="300"/>
      <c r="B184" s="307" t="s">
        <v>138</v>
      </c>
      <c r="C184" s="306"/>
      <c r="D184" s="306"/>
      <c r="E184" s="306"/>
      <c r="F184" s="443"/>
      <c r="G184" s="607"/>
    </row>
    <row r="185" spans="1:7" ht="12">
      <c r="A185" s="388"/>
      <c r="B185" s="307" t="s">
        <v>319</v>
      </c>
      <c r="C185" s="306"/>
      <c r="D185" s="306"/>
      <c r="E185" s="306"/>
      <c r="F185" s="443"/>
      <c r="G185" s="609"/>
    </row>
    <row r="186" spans="1:7" ht="12" thickBot="1">
      <c r="A186" s="300"/>
      <c r="B186" s="455" t="s">
        <v>105</v>
      </c>
      <c r="C186" s="842"/>
      <c r="D186" s="842"/>
      <c r="E186" s="842"/>
      <c r="F186" s="868"/>
      <c r="G186" s="473"/>
    </row>
    <row r="187" spans="1:7" ht="12" thickBot="1">
      <c r="A187" s="379"/>
      <c r="B187" s="459" t="s">
        <v>155</v>
      </c>
      <c r="C187" s="395">
        <f>SUM(C181:C186)</f>
        <v>121674</v>
      </c>
      <c r="D187" s="902">
        <f>SUM(D181:D186)</f>
        <v>122533</v>
      </c>
      <c r="E187" s="902">
        <f>SUM(E181:E186)</f>
        <v>92762</v>
      </c>
      <c r="F187" s="869">
        <f t="shared" si="0"/>
        <v>0.7570368798609354</v>
      </c>
      <c r="G187" s="475"/>
    </row>
    <row r="188" spans="1:7" ht="11.25">
      <c r="A188" s="377">
        <v>3201</v>
      </c>
      <c r="B188" s="479" t="s">
        <v>388</v>
      </c>
      <c r="C188" s="385"/>
      <c r="D188" s="385"/>
      <c r="E188" s="385"/>
      <c r="F188" s="443"/>
      <c r="G188" s="440"/>
    </row>
    <row r="189" spans="1:7" ht="12">
      <c r="A189" s="377"/>
      <c r="B189" s="390" t="s">
        <v>133</v>
      </c>
      <c r="C189" s="840">
        <v>25640</v>
      </c>
      <c r="D189" s="840">
        <v>27809</v>
      </c>
      <c r="E189" s="840">
        <v>16556</v>
      </c>
      <c r="F189" s="793">
        <f t="shared" si="0"/>
        <v>0.5953468301628969</v>
      </c>
      <c r="G189" s="607"/>
    </row>
    <row r="190" spans="1:7" ht="12">
      <c r="A190" s="377"/>
      <c r="B190" s="188" t="s">
        <v>325</v>
      </c>
      <c r="C190" s="840">
        <v>6625</v>
      </c>
      <c r="D190" s="840">
        <v>7881</v>
      </c>
      <c r="E190" s="840">
        <v>3528</v>
      </c>
      <c r="F190" s="793">
        <f t="shared" si="0"/>
        <v>0.447658926532166</v>
      </c>
      <c r="G190" s="607"/>
    </row>
    <row r="191" spans="1:7" ht="12">
      <c r="A191" s="377"/>
      <c r="B191" s="390" t="s">
        <v>309</v>
      </c>
      <c r="C191" s="840">
        <v>79197</v>
      </c>
      <c r="D191" s="840">
        <v>89271</v>
      </c>
      <c r="E191" s="840">
        <v>60597</v>
      </c>
      <c r="F191" s="793">
        <f t="shared" si="0"/>
        <v>0.6787982659542292</v>
      </c>
      <c r="G191" s="607"/>
    </row>
    <row r="192" spans="1:7" ht="11.25">
      <c r="A192" s="377"/>
      <c r="B192" s="497" t="s">
        <v>138</v>
      </c>
      <c r="C192" s="840"/>
      <c r="D192" s="840"/>
      <c r="E192" s="840"/>
      <c r="F192" s="793"/>
      <c r="G192" s="486"/>
    </row>
    <row r="193" spans="1:7" ht="11.25">
      <c r="A193" s="377"/>
      <c r="B193" s="497" t="s">
        <v>319</v>
      </c>
      <c r="C193" s="840"/>
      <c r="D193" s="840"/>
      <c r="E193" s="840"/>
      <c r="F193" s="793"/>
      <c r="G193" s="444"/>
    </row>
    <row r="194" spans="1:7" ht="12" thickBot="1">
      <c r="A194" s="377"/>
      <c r="B194" s="455" t="s">
        <v>274</v>
      </c>
      <c r="C194" s="406"/>
      <c r="D194" s="406">
        <v>3210</v>
      </c>
      <c r="E194" s="406">
        <v>172</v>
      </c>
      <c r="F194" s="871">
        <f t="shared" si="0"/>
        <v>0.05358255451713396</v>
      </c>
      <c r="G194" s="444"/>
    </row>
    <row r="195" spans="1:7" ht="12" thickBot="1">
      <c r="A195" s="400"/>
      <c r="B195" s="459" t="s">
        <v>155</v>
      </c>
      <c r="C195" s="395">
        <f>SUM(C189:C194)</f>
        <v>111462</v>
      </c>
      <c r="D195" s="902">
        <f>SUM(D189:D194)</f>
        <v>128171</v>
      </c>
      <c r="E195" s="902">
        <f>SUM(E189:E194)</f>
        <v>80853</v>
      </c>
      <c r="F195" s="869">
        <f t="shared" si="0"/>
        <v>0.6308213246366182</v>
      </c>
      <c r="G195" s="475"/>
    </row>
    <row r="196" spans="1:7" ht="11.25">
      <c r="A196" s="76">
        <v>3202</v>
      </c>
      <c r="B196" s="399" t="s">
        <v>310</v>
      </c>
      <c r="C196" s="385"/>
      <c r="D196" s="385"/>
      <c r="E196" s="385"/>
      <c r="F196" s="443"/>
      <c r="G196" s="604" t="s">
        <v>35</v>
      </c>
    </row>
    <row r="197" spans="1:7" ht="11.25">
      <c r="A197" s="76"/>
      <c r="B197" s="389" t="s">
        <v>133</v>
      </c>
      <c r="C197" s="840">
        <v>2200</v>
      </c>
      <c r="D197" s="840">
        <v>2435</v>
      </c>
      <c r="E197" s="840">
        <v>1046</v>
      </c>
      <c r="F197" s="793">
        <f t="shared" si="0"/>
        <v>0.4295687885010267</v>
      </c>
      <c r="G197" s="444"/>
    </row>
    <row r="198" spans="1:7" ht="11.25">
      <c r="A198" s="76"/>
      <c r="B198" s="188" t="s">
        <v>325</v>
      </c>
      <c r="C198" s="840">
        <v>1100</v>
      </c>
      <c r="D198" s="840">
        <v>1247</v>
      </c>
      <c r="E198" s="840">
        <v>262</v>
      </c>
      <c r="F198" s="793">
        <f t="shared" si="0"/>
        <v>0.21010425020048115</v>
      </c>
      <c r="G198" s="486"/>
    </row>
    <row r="199" spans="1:7" ht="12">
      <c r="A199" s="76"/>
      <c r="B199" s="390" t="s">
        <v>309</v>
      </c>
      <c r="C199" s="840">
        <v>1700</v>
      </c>
      <c r="D199" s="840">
        <v>2204</v>
      </c>
      <c r="E199" s="840">
        <v>744</v>
      </c>
      <c r="F199" s="793">
        <f t="shared" si="0"/>
        <v>0.33756805807622503</v>
      </c>
      <c r="G199" s="607"/>
    </row>
    <row r="200" spans="1:7" ht="11.25">
      <c r="A200" s="76"/>
      <c r="B200" s="307" t="s">
        <v>138</v>
      </c>
      <c r="C200" s="840"/>
      <c r="D200" s="840"/>
      <c r="E200" s="840"/>
      <c r="F200" s="793"/>
      <c r="G200" s="486"/>
    </row>
    <row r="201" spans="1:7" ht="11.25">
      <c r="A201" s="76"/>
      <c r="B201" s="307" t="s">
        <v>319</v>
      </c>
      <c r="C201" s="840">
        <v>3000</v>
      </c>
      <c r="D201" s="840">
        <v>3000</v>
      </c>
      <c r="E201" s="840">
        <v>2700</v>
      </c>
      <c r="F201" s="793">
        <f t="shared" si="0"/>
        <v>0.9</v>
      </c>
      <c r="G201" s="486"/>
    </row>
    <row r="202" spans="1:7" ht="12" thickBot="1">
      <c r="A202" s="76"/>
      <c r="B202" s="455" t="s">
        <v>296</v>
      </c>
      <c r="C202" s="844">
        <v>2000</v>
      </c>
      <c r="D202" s="844">
        <v>2000</v>
      </c>
      <c r="E202" s="844"/>
      <c r="F202" s="868">
        <f>SUM(E202/D202)</f>
        <v>0</v>
      </c>
      <c r="G202" s="473"/>
    </row>
    <row r="203" spans="1:7" ht="12" thickBot="1">
      <c r="A203" s="400"/>
      <c r="B203" s="459" t="s">
        <v>155</v>
      </c>
      <c r="C203" s="395">
        <f>SUM(C197:C202)</f>
        <v>10000</v>
      </c>
      <c r="D203" s="902">
        <f>SUM(D197:D202)</f>
        <v>10886</v>
      </c>
      <c r="E203" s="902">
        <f>SUM(E197:E202)</f>
        <v>4752</v>
      </c>
      <c r="F203" s="869">
        <f>SUM(E203/D203)</f>
        <v>0.436523975748668</v>
      </c>
      <c r="G203" s="475"/>
    </row>
    <row r="204" spans="1:7" ht="11.25">
      <c r="A204" s="76">
        <v>3203</v>
      </c>
      <c r="B204" s="482" t="s">
        <v>190</v>
      </c>
      <c r="C204" s="385"/>
      <c r="D204" s="385"/>
      <c r="E204" s="385"/>
      <c r="F204" s="443"/>
      <c r="G204" s="470" t="s">
        <v>180</v>
      </c>
    </row>
    <row r="205" spans="1:7" ht="12" customHeight="1">
      <c r="A205" s="388"/>
      <c r="B205" s="389" t="s">
        <v>133</v>
      </c>
      <c r="C205" s="306"/>
      <c r="D205" s="306"/>
      <c r="E205" s="306"/>
      <c r="F205" s="443"/>
      <c r="G205" s="444" t="s">
        <v>181</v>
      </c>
    </row>
    <row r="206" spans="1:7" ht="12" customHeight="1">
      <c r="A206" s="388"/>
      <c r="B206" s="188" t="s">
        <v>325</v>
      </c>
      <c r="C206" s="306"/>
      <c r="D206" s="306"/>
      <c r="E206" s="306"/>
      <c r="F206" s="443"/>
      <c r="G206" s="470"/>
    </row>
    <row r="207" spans="1:7" ht="12" customHeight="1">
      <c r="A207" s="388"/>
      <c r="B207" s="390" t="s">
        <v>309</v>
      </c>
      <c r="C207" s="306">
        <v>1500</v>
      </c>
      <c r="D207" s="306">
        <v>1500</v>
      </c>
      <c r="E207" s="306"/>
      <c r="F207" s="443">
        <f>SUM(E207/D207)</f>
        <v>0</v>
      </c>
      <c r="G207" s="606"/>
    </row>
    <row r="208" spans="1:7" ht="12" customHeight="1">
      <c r="A208" s="388"/>
      <c r="B208" s="307" t="s">
        <v>138</v>
      </c>
      <c r="C208" s="306"/>
      <c r="D208" s="306"/>
      <c r="E208" s="306"/>
      <c r="F208" s="443"/>
      <c r="G208" s="606"/>
    </row>
    <row r="209" spans="1:7" ht="12" customHeight="1">
      <c r="A209" s="388"/>
      <c r="B209" s="307" t="s">
        <v>319</v>
      </c>
      <c r="C209" s="306">
        <v>3500</v>
      </c>
      <c r="D209" s="306">
        <v>3500</v>
      </c>
      <c r="E209" s="306">
        <v>2800</v>
      </c>
      <c r="F209" s="793">
        <f>SUM(E209/D209)</f>
        <v>0.8</v>
      </c>
      <c r="G209" s="490"/>
    </row>
    <row r="210" spans="1:7" ht="11.25">
      <c r="A210" s="388"/>
      <c r="B210" s="498" t="s">
        <v>274</v>
      </c>
      <c r="C210" s="306">
        <v>3000</v>
      </c>
      <c r="D210" s="306">
        <v>3450</v>
      </c>
      <c r="E210" s="306">
        <v>450</v>
      </c>
      <c r="F210" s="793">
        <f>SUM(E210/D210)</f>
        <v>0.13043478260869565</v>
      </c>
      <c r="G210" s="486"/>
    </row>
    <row r="211" spans="1:7" ht="12" thickBot="1">
      <c r="A211" s="388"/>
      <c r="B211" s="455" t="s">
        <v>296</v>
      </c>
      <c r="C211" s="839"/>
      <c r="D211" s="839">
        <v>3000</v>
      </c>
      <c r="E211" s="839"/>
      <c r="F211" s="868">
        <f>SUM(E211/D211)</f>
        <v>0</v>
      </c>
      <c r="G211" s="439"/>
    </row>
    <row r="212" spans="1:7" ht="12" customHeight="1" thickBot="1">
      <c r="A212" s="400"/>
      <c r="B212" s="459" t="s">
        <v>155</v>
      </c>
      <c r="C212" s="395">
        <f>SUM(C205:C211)</f>
        <v>8000</v>
      </c>
      <c r="D212" s="902">
        <f>SUM(D205:D211)</f>
        <v>11450</v>
      </c>
      <c r="E212" s="902">
        <f>SUM(E205:E211)</f>
        <v>3250</v>
      </c>
      <c r="F212" s="869">
        <f>SUM(E212/D212)</f>
        <v>0.2838427947598253</v>
      </c>
      <c r="G212" s="475"/>
    </row>
    <row r="213" spans="1:7" ht="12" customHeight="1">
      <c r="A213" s="76">
        <v>3204</v>
      </c>
      <c r="B213" s="482" t="s">
        <v>432</v>
      </c>
      <c r="C213" s="385"/>
      <c r="D213" s="385"/>
      <c r="E213" s="385"/>
      <c r="F213" s="443"/>
      <c r="G213" s="470"/>
    </row>
    <row r="214" spans="1:7" ht="12" customHeight="1">
      <c r="A214" s="388"/>
      <c r="B214" s="389" t="s">
        <v>133</v>
      </c>
      <c r="C214" s="306"/>
      <c r="D214" s="306"/>
      <c r="E214" s="306"/>
      <c r="F214" s="443"/>
      <c r="G214" s="444"/>
    </row>
    <row r="215" spans="1:7" ht="12" customHeight="1">
      <c r="A215" s="388"/>
      <c r="B215" s="188" t="s">
        <v>325</v>
      </c>
      <c r="C215" s="306"/>
      <c r="D215" s="306"/>
      <c r="E215" s="306"/>
      <c r="F215" s="443"/>
      <c r="G215" s="606"/>
    </row>
    <row r="216" spans="1:7" ht="12" customHeight="1">
      <c r="A216" s="388"/>
      <c r="B216" s="390" t="s">
        <v>309</v>
      </c>
      <c r="C216" s="306">
        <v>6000</v>
      </c>
      <c r="D216" s="306">
        <v>6626</v>
      </c>
      <c r="E216" s="306">
        <v>3841</v>
      </c>
      <c r="F216" s="793">
        <f>SUM(E216/D216)</f>
        <v>0.5796860851192273</v>
      </c>
      <c r="G216" s="606"/>
    </row>
    <row r="217" spans="1:7" ht="12" customHeight="1">
      <c r="A217" s="388"/>
      <c r="B217" s="307" t="s">
        <v>319</v>
      </c>
      <c r="C217" s="306"/>
      <c r="D217" s="306"/>
      <c r="E217" s="306"/>
      <c r="F217" s="443"/>
      <c r="G217" s="490"/>
    </row>
    <row r="218" spans="1:7" ht="12" customHeight="1">
      <c r="A218" s="388"/>
      <c r="B218" s="307" t="s">
        <v>138</v>
      </c>
      <c r="C218" s="306"/>
      <c r="D218" s="306"/>
      <c r="E218" s="306"/>
      <c r="F218" s="443"/>
      <c r="G218" s="444"/>
    </row>
    <row r="219" spans="1:7" ht="12" customHeight="1" thickBot="1">
      <c r="A219" s="388"/>
      <c r="B219" s="455" t="s">
        <v>105</v>
      </c>
      <c r="C219" s="842"/>
      <c r="D219" s="842"/>
      <c r="E219" s="842"/>
      <c r="F219" s="868"/>
      <c r="G219" s="439"/>
    </row>
    <row r="220" spans="1:7" ht="12" customHeight="1" thickBot="1">
      <c r="A220" s="400"/>
      <c r="B220" s="459" t="s">
        <v>155</v>
      </c>
      <c r="C220" s="395">
        <f>SUM(C214:C219)</f>
        <v>6000</v>
      </c>
      <c r="D220" s="902">
        <f>SUM(D214:D219)</f>
        <v>6626</v>
      </c>
      <c r="E220" s="902">
        <f>SUM(E214:E219)</f>
        <v>3841</v>
      </c>
      <c r="F220" s="869">
        <f>SUM(E220/D220)</f>
        <v>0.5796860851192273</v>
      </c>
      <c r="G220" s="475"/>
    </row>
    <row r="221" spans="1:7" ht="12" customHeight="1">
      <c r="A221" s="76">
        <v>3205</v>
      </c>
      <c r="B221" s="482" t="s">
        <v>390</v>
      </c>
      <c r="C221" s="385"/>
      <c r="D221" s="385"/>
      <c r="E221" s="385"/>
      <c r="F221" s="443"/>
      <c r="G221" s="470" t="s">
        <v>180</v>
      </c>
    </row>
    <row r="222" spans="1:7" ht="12" customHeight="1">
      <c r="A222" s="388"/>
      <c r="B222" s="389" t="s">
        <v>133</v>
      </c>
      <c r="C222" s="306">
        <v>3100</v>
      </c>
      <c r="D222" s="306">
        <v>4387</v>
      </c>
      <c r="E222" s="306">
        <v>2050</v>
      </c>
      <c r="F222" s="934">
        <f>SUM(E222/D222)</f>
        <v>0.4672897196261682</v>
      </c>
      <c r="G222" s="444" t="s">
        <v>181</v>
      </c>
    </row>
    <row r="223" spans="1:7" ht="12" customHeight="1">
      <c r="A223" s="388"/>
      <c r="B223" s="188" t="s">
        <v>325</v>
      </c>
      <c r="C223" s="306">
        <v>850</v>
      </c>
      <c r="D223" s="306">
        <v>1175</v>
      </c>
      <c r="E223" s="306">
        <v>397</v>
      </c>
      <c r="F223" s="793">
        <f>SUM(E223/D223)</f>
        <v>0.33787234042553194</v>
      </c>
      <c r="G223" s="471"/>
    </row>
    <row r="224" spans="1:7" ht="12" customHeight="1">
      <c r="A224" s="300"/>
      <c r="B224" s="390" t="s">
        <v>309</v>
      </c>
      <c r="C224" s="306">
        <v>13550</v>
      </c>
      <c r="D224" s="306">
        <v>20089</v>
      </c>
      <c r="E224" s="306">
        <v>8089</v>
      </c>
      <c r="F224" s="793">
        <f>SUM(E224/D224)</f>
        <v>0.402658171138434</v>
      </c>
      <c r="G224" s="606"/>
    </row>
    <row r="225" spans="1:7" ht="12" customHeight="1">
      <c r="A225" s="300"/>
      <c r="B225" s="307" t="s">
        <v>138</v>
      </c>
      <c r="C225" s="306"/>
      <c r="D225" s="306"/>
      <c r="E225" s="306"/>
      <c r="F225" s="793"/>
      <c r="G225" s="606"/>
    </row>
    <row r="226" spans="1:7" ht="12" customHeight="1">
      <c r="A226" s="300"/>
      <c r="B226" s="307" t="s">
        <v>319</v>
      </c>
      <c r="C226" s="306">
        <v>7000</v>
      </c>
      <c r="D226" s="306">
        <v>7000</v>
      </c>
      <c r="E226" s="306"/>
      <c r="F226" s="793">
        <f>SUM(E226/D226)</f>
        <v>0</v>
      </c>
      <c r="G226" s="472"/>
    </row>
    <row r="227" spans="1:7" ht="12" customHeight="1">
      <c r="A227" s="300"/>
      <c r="B227" s="307" t="s">
        <v>138</v>
      </c>
      <c r="C227" s="306"/>
      <c r="D227" s="306"/>
      <c r="E227" s="306"/>
      <c r="F227" s="793"/>
      <c r="G227" s="472"/>
    </row>
    <row r="228" spans="1:7" ht="12" customHeight="1" thickBot="1">
      <c r="A228" s="300"/>
      <c r="B228" s="455" t="s">
        <v>296</v>
      </c>
      <c r="C228" s="839">
        <v>7000</v>
      </c>
      <c r="D228" s="839">
        <v>10572</v>
      </c>
      <c r="E228" s="839">
        <v>3418</v>
      </c>
      <c r="F228" s="956">
        <f>SUM(E228/D228)</f>
        <v>0.32330684827847145</v>
      </c>
      <c r="G228" s="499"/>
    </row>
    <row r="229" spans="1:7" ht="12" customHeight="1" thickBot="1">
      <c r="A229" s="400"/>
      <c r="B229" s="459" t="s">
        <v>155</v>
      </c>
      <c r="C229" s="395">
        <f>SUM(C222:C228)</f>
        <v>31500</v>
      </c>
      <c r="D229" s="902">
        <f>SUM(D222:D228)</f>
        <v>43223</v>
      </c>
      <c r="E229" s="902">
        <f>SUM(E222:E228)</f>
        <v>13954</v>
      </c>
      <c r="F229" s="869">
        <f>SUM(E229/D229)</f>
        <v>0.3228373782476922</v>
      </c>
      <c r="G229" s="500"/>
    </row>
    <row r="230" spans="1:7" ht="12" customHeight="1">
      <c r="A230" s="377">
        <v>3207</v>
      </c>
      <c r="B230" s="482" t="s">
        <v>316</v>
      </c>
      <c r="C230" s="385"/>
      <c r="D230" s="385"/>
      <c r="E230" s="385"/>
      <c r="F230" s="443"/>
      <c r="G230" s="471"/>
    </row>
    <row r="231" spans="1:7" ht="12" customHeight="1">
      <c r="A231" s="300"/>
      <c r="B231" s="389" t="s">
        <v>133</v>
      </c>
      <c r="C231" s="306"/>
      <c r="D231" s="306"/>
      <c r="E231" s="306"/>
      <c r="F231" s="443"/>
      <c r="G231" s="471"/>
    </row>
    <row r="232" spans="1:7" ht="12" customHeight="1">
      <c r="A232" s="300"/>
      <c r="B232" s="188" t="s">
        <v>325</v>
      </c>
      <c r="C232" s="306"/>
      <c r="D232" s="306"/>
      <c r="E232" s="306"/>
      <c r="F232" s="443"/>
      <c r="G232" s="463"/>
    </row>
    <row r="233" spans="1:7" ht="12" customHeight="1">
      <c r="A233" s="300"/>
      <c r="B233" s="390" t="s">
        <v>309</v>
      </c>
      <c r="C233" s="306">
        <v>26500</v>
      </c>
      <c r="D233" s="306">
        <v>26500</v>
      </c>
      <c r="E233" s="306">
        <v>18793</v>
      </c>
      <c r="F233" s="793">
        <f>SUM(E233/D233)</f>
        <v>0.7091698113207547</v>
      </c>
      <c r="G233" s="606"/>
    </row>
    <row r="234" spans="1:7" ht="12" customHeight="1">
      <c r="A234" s="300"/>
      <c r="B234" s="307" t="s">
        <v>138</v>
      </c>
      <c r="C234" s="306"/>
      <c r="D234" s="306"/>
      <c r="E234" s="306"/>
      <c r="F234" s="443"/>
      <c r="G234" s="606"/>
    </row>
    <row r="235" spans="1:7" ht="12" customHeight="1">
      <c r="A235" s="300"/>
      <c r="B235" s="307" t="s">
        <v>319</v>
      </c>
      <c r="C235" s="306"/>
      <c r="D235" s="306"/>
      <c r="E235" s="306"/>
      <c r="F235" s="443"/>
      <c r="G235" s="471"/>
    </row>
    <row r="236" spans="1:7" ht="12" customHeight="1" thickBot="1">
      <c r="A236" s="300"/>
      <c r="B236" s="455" t="s">
        <v>105</v>
      </c>
      <c r="C236" s="842"/>
      <c r="D236" s="842"/>
      <c r="E236" s="842"/>
      <c r="F236" s="868"/>
      <c r="G236" s="439"/>
    </row>
    <row r="237" spans="1:7" ht="12" thickBot="1">
      <c r="A237" s="379"/>
      <c r="B237" s="459" t="s">
        <v>155</v>
      </c>
      <c r="C237" s="395">
        <f>SUM(C231:C236)</f>
        <v>26500</v>
      </c>
      <c r="D237" s="902">
        <f>SUM(D231:D236)</f>
        <v>26500</v>
      </c>
      <c r="E237" s="902">
        <f>SUM(E231:E236)</f>
        <v>18793</v>
      </c>
      <c r="F237" s="869">
        <f>SUM(E237/D237)</f>
        <v>0.7091698113207547</v>
      </c>
      <c r="G237" s="475"/>
    </row>
    <row r="238" spans="1:7" ht="11.25">
      <c r="A238" s="377">
        <v>3208</v>
      </c>
      <c r="B238" s="482" t="s">
        <v>213</v>
      </c>
      <c r="C238" s="385"/>
      <c r="D238" s="385"/>
      <c r="E238" s="385"/>
      <c r="F238" s="443"/>
      <c r="G238" s="471"/>
    </row>
    <row r="239" spans="1:7" ht="11.25">
      <c r="A239" s="300"/>
      <c r="B239" s="389" t="s">
        <v>133</v>
      </c>
      <c r="C239" s="306"/>
      <c r="D239" s="306"/>
      <c r="E239" s="306"/>
      <c r="F239" s="443"/>
      <c r="G239" s="471"/>
    </row>
    <row r="240" spans="1:7" ht="12">
      <c r="A240" s="300"/>
      <c r="B240" s="188" t="s">
        <v>325</v>
      </c>
      <c r="C240" s="306"/>
      <c r="D240" s="306"/>
      <c r="E240" s="306"/>
      <c r="F240" s="443"/>
      <c r="G240" s="606"/>
    </row>
    <row r="241" spans="1:7" ht="12">
      <c r="A241" s="300"/>
      <c r="B241" s="390" t="s">
        <v>309</v>
      </c>
      <c r="C241" s="306">
        <v>40000</v>
      </c>
      <c r="D241" s="306">
        <v>58326</v>
      </c>
      <c r="E241" s="306">
        <v>29200</v>
      </c>
      <c r="F241" s="793">
        <f>SUM(E241/D241)</f>
        <v>0.5006343654630868</v>
      </c>
      <c r="G241" s="606"/>
    </row>
    <row r="242" spans="1:7" ht="11.25">
      <c r="A242" s="300"/>
      <c r="B242" s="307" t="s">
        <v>138</v>
      </c>
      <c r="C242" s="306"/>
      <c r="D242" s="306"/>
      <c r="E242" s="306"/>
      <c r="F242" s="443"/>
      <c r="G242" s="471"/>
    </row>
    <row r="243" spans="1:7" ht="11.25">
      <c r="A243" s="300"/>
      <c r="B243" s="307" t="s">
        <v>319</v>
      </c>
      <c r="C243" s="306"/>
      <c r="D243" s="306"/>
      <c r="E243" s="306"/>
      <c r="F243" s="443"/>
      <c r="G243" s="471"/>
    </row>
    <row r="244" spans="1:7" ht="12" thickBot="1">
      <c r="A244" s="300"/>
      <c r="B244" s="455" t="s">
        <v>105</v>
      </c>
      <c r="C244" s="842"/>
      <c r="D244" s="842"/>
      <c r="E244" s="842"/>
      <c r="F244" s="868"/>
      <c r="G244" s="439"/>
    </row>
    <row r="245" spans="1:7" ht="12" thickBot="1">
      <c r="A245" s="379"/>
      <c r="B245" s="459" t="s">
        <v>155</v>
      </c>
      <c r="C245" s="395">
        <f>SUM(C239:C244)</f>
        <v>40000</v>
      </c>
      <c r="D245" s="902">
        <f>SUM(D239:D244)</f>
        <v>58326</v>
      </c>
      <c r="E245" s="902">
        <f>SUM(E239:E244)</f>
        <v>29200</v>
      </c>
      <c r="F245" s="869">
        <f>SUM(E245/D245)</f>
        <v>0.5006343654630868</v>
      </c>
      <c r="G245" s="475"/>
    </row>
    <row r="246" spans="1:7" ht="11.25">
      <c r="A246" s="76">
        <v>3209</v>
      </c>
      <c r="B246" s="402" t="s">
        <v>95</v>
      </c>
      <c r="C246" s="385"/>
      <c r="D246" s="385"/>
      <c r="E246" s="385"/>
      <c r="F246" s="443"/>
      <c r="G246" s="470"/>
    </row>
    <row r="247" spans="1:7" ht="11.25">
      <c r="A247" s="76"/>
      <c r="B247" s="390" t="s">
        <v>133</v>
      </c>
      <c r="C247" s="840">
        <v>3000</v>
      </c>
      <c r="D247" s="840">
        <v>3047</v>
      </c>
      <c r="E247" s="840">
        <v>355</v>
      </c>
      <c r="F247" s="793">
        <f>SUM(E247/D247)</f>
        <v>0.11650804069576633</v>
      </c>
      <c r="G247" s="444"/>
    </row>
    <row r="248" spans="1:7" ht="12">
      <c r="A248" s="76"/>
      <c r="B248" s="188" t="s">
        <v>325</v>
      </c>
      <c r="C248" s="840">
        <v>1000</v>
      </c>
      <c r="D248" s="840">
        <v>1013</v>
      </c>
      <c r="E248" s="840">
        <v>181</v>
      </c>
      <c r="F248" s="793">
        <f>SUM(E248/D248)</f>
        <v>0.17867719644619942</v>
      </c>
      <c r="G248" s="606"/>
    </row>
    <row r="249" spans="1:7" ht="12">
      <c r="A249" s="76"/>
      <c r="B249" s="390" t="s">
        <v>309</v>
      </c>
      <c r="C249" s="840">
        <v>900</v>
      </c>
      <c r="D249" s="840">
        <v>900</v>
      </c>
      <c r="E249" s="840">
        <v>83</v>
      </c>
      <c r="F249" s="793">
        <f>SUM(E249/D249)</f>
        <v>0.09222222222222222</v>
      </c>
      <c r="G249" s="606"/>
    </row>
    <row r="250" spans="1:7" ht="11.25">
      <c r="A250" s="76"/>
      <c r="B250" s="497" t="s">
        <v>138</v>
      </c>
      <c r="C250" s="840"/>
      <c r="D250" s="840"/>
      <c r="E250" s="840"/>
      <c r="F250" s="793"/>
      <c r="G250" s="486"/>
    </row>
    <row r="251" spans="1:7" ht="11.25">
      <c r="A251" s="76"/>
      <c r="B251" s="497" t="s">
        <v>319</v>
      </c>
      <c r="C251" s="840">
        <v>5100</v>
      </c>
      <c r="D251" s="840">
        <v>5200</v>
      </c>
      <c r="E251" s="840">
        <v>4050</v>
      </c>
      <c r="F251" s="793">
        <f>SUM(E251/D251)</f>
        <v>0.7788461538461539</v>
      </c>
      <c r="G251" s="444"/>
    </row>
    <row r="252" spans="1:7" ht="12" thickBot="1">
      <c r="A252" s="76"/>
      <c r="B252" s="455" t="s">
        <v>105</v>
      </c>
      <c r="C252" s="844"/>
      <c r="D252" s="844"/>
      <c r="E252" s="844"/>
      <c r="F252" s="868"/>
      <c r="G252" s="473"/>
    </row>
    <row r="253" spans="1:7" ht="12" thickBot="1">
      <c r="A253" s="400"/>
      <c r="B253" s="459" t="s">
        <v>155</v>
      </c>
      <c r="C253" s="395">
        <f>SUM(C247:C252)</f>
        <v>10000</v>
      </c>
      <c r="D253" s="902">
        <f>SUM(D247:D252)</f>
        <v>10160</v>
      </c>
      <c r="E253" s="902">
        <f>SUM(E247:E252)</f>
        <v>4669</v>
      </c>
      <c r="F253" s="869">
        <f>SUM(E253/D253)</f>
        <v>0.4595472440944882</v>
      </c>
      <c r="G253" s="475"/>
    </row>
    <row r="254" spans="1:7" ht="11.25">
      <c r="A254" s="76">
        <v>3210</v>
      </c>
      <c r="B254" s="402" t="s">
        <v>54</v>
      </c>
      <c r="C254" s="385"/>
      <c r="D254" s="385"/>
      <c r="E254" s="385"/>
      <c r="F254" s="443"/>
      <c r="G254" s="470"/>
    </row>
    <row r="255" spans="1:7" ht="11.25">
      <c r="A255" s="76"/>
      <c r="B255" s="390" t="s">
        <v>133</v>
      </c>
      <c r="C255" s="385"/>
      <c r="D255" s="385"/>
      <c r="E255" s="385"/>
      <c r="F255" s="443"/>
      <c r="G255" s="444"/>
    </row>
    <row r="256" spans="1:7" ht="12">
      <c r="A256" s="76"/>
      <c r="B256" s="188" t="s">
        <v>325</v>
      </c>
      <c r="C256" s="385"/>
      <c r="D256" s="385"/>
      <c r="E256" s="385"/>
      <c r="F256" s="443"/>
      <c r="G256" s="606"/>
    </row>
    <row r="257" spans="1:7" ht="12">
      <c r="A257" s="76"/>
      <c r="B257" s="390" t="s">
        <v>309</v>
      </c>
      <c r="C257" s="840">
        <v>2000</v>
      </c>
      <c r="D257" s="840">
        <v>2000</v>
      </c>
      <c r="E257" s="840"/>
      <c r="F257" s="443">
        <f>SUM(E257/D257)</f>
        <v>0</v>
      </c>
      <c r="G257" s="606"/>
    </row>
    <row r="258" spans="1:7" ht="12">
      <c r="A258" s="76"/>
      <c r="B258" s="497" t="s">
        <v>138</v>
      </c>
      <c r="C258" s="840"/>
      <c r="D258" s="840"/>
      <c r="E258" s="840"/>
      <c r="F258" s="443"/>
      <c r="G258" s="607"/>
    </row>
    <row r="259" spans="1:7" ht="11.25">
      <c r="A259" s="76"/>
      <c r="B259" s="497" t="s">
        <v>319</v>
      </c>
      <c r="C259" s="840"/>
      <c r="D259" s="840"/>
      <c r="E259" s="840"/>
      <c r="F259" s="443"/>
      <c r="G259" s="444"/>
    </row>
    <row r="260" spans="1:7" ht="12" thickBot="1">
      <c r="A260" s="76"/>
      <c r="B260" s="455" t="s">
        <v>105</v>
      </c>
      <c r="C260" s="406"/>
      <c r="D260" s="406"/>
      <c r="E260" s="406"/>
      <c r="F260" s="868"/>
      <c r="G260" s="473"/>
    </row>
    <row r="261" spans="1:7" ht="12" thickBot="1">
      <c r="A261" s="400"/>
      <c r="B261" s="459" t="s">
        <v>155</v>
      </c>
      <c r="C261" s="395">
        <f>SUM(C257:C260)</f>
        <v>2000</v>
      </c>
      <c r="D261" s="902">
        <f>SUM(D257:D260)</f>
        <v>2000</v>
      </c>
      <c r="E261" s="902">
        <f>SUM(E257:E260)</f>
        <v>0</v>
      </c>
      <c r="F261" s="869">
        <f>SUM(E261/D261)</f>
        <v>0</v>
      </c>
      <c r="G261" s="475"/>
    </row>
    <row r="262" spans="1:7" ht="11.25">
      <c r="A262" s="377"/>
      <c r="B262" s="399" t="s">
        <v>109</v>
      </c>
      <c r="C262" s="397">
        <f>SUM(C270+C278+C286+C294+C302)</f>
        <v>2461289</v>
      </c>
      <c r="D262" s="397">
        <f>SUM(D270+D278+D286+D294+D302)</f>
        <v>2577949</v>
      </c>
      <c r="E262" s="397">
        <f>SUM(E270+E278+E286+E294+E302)</f>
        <v>1776302</v>
      </c>
      <c r="F262" s="443">
        <f>SUM(E262/D262)</f>
        <v>0.6890369049193759</v>
      </c>
      <c r="G262" s="440"/>
    </row>
    <row r="263" spans="1:7" ht="11.25">
      <c r="A263" s="377">
        <v>3211</v>
      </c>
      <c r="B263" s="483" t="s">
        <v>37</v>
      </c>
      <c r="C263" s="385"/>
      <c r="D263" s="385"/>
      <c r="E263" s="385"/>
      <c r="F263" s="443"/>
      <c r="G263" s="470"/>
    </row>
    <row r="264" spans="1:7" ht="11.25">
      <c r="A264" s="377"/>
      <c r="B264" s="390" t="s">
        <v>133</v>
      </c>
      <c r="C264" s="385"/>
      <c r="D264" s="385"/>
      <c r="E264" s="385"/>
      <c r="F264" s="443"/>
      <c r="G264" s="444"/>
    </row>
    <row r="265" spans="1:7" ht="11.25">
      <c r="A265" s="377"/>
      <c r="B265" s="188" t="s">
        <v>325</v>
      </c>
      <c r="C265" s="385"/>
      <c r="D265" s="385"/>
      <c r="E265" s="385"/>
      <c r="F265" s="443"/>
      <c r="G265" s="444"/>
    </row>
    <row r="266" spans="1:7" ht="12">
      <c r="A266" s="377"/>
      <c r="B266" s="390" t="s">
        <v>309</v>
      </c>
      <c r="C266" s="840">
        <v>285115</v>
      </c>
      <c r="D266" s="840">
        <v>285115</v>
      </c>
      <c r="E266" s="840">
        <v>202252</v>
      </c>
      <c r="F266" s="793">
        <f>SUM(E266/D266)</f>
        <v>0.7093699033723234</v>
      </c>
      <c r="G266" s="607"/>
    </row>
    <row r="267" spans="1:7" ht="12">
      <c r="A267" s="377"/>
      <c r="B267" s="497" t="s">
        <v>138</v>
      </c>
      <c r="C267" s="840"/>
      <c r="D267" s="840"/>
      <c r="E267" s="840"/>
      <c r="F267" s="443"/>
      <c r="G267" s="607"/>
    </row>
    <row r="268" spans="1:7" ht="12">
      <c r="A268" s="377"/>
      <c r="B268" s="497" t="s">
        <v>319</v>
      </c>
      <c r="C268" s="385"/>
      <c r="D268" s="385"/>
      <c r="E268" s="385"/>
      <c r="F268" s="443"/>
      <c r="G268" s="607"/>
    </row>
    <row r="269" spans="1:7" ht="12" thickBot="1">
      <c r="A269" s="377"/>
      <c r="B269" s="455" t="s">
        <v>105</v>
      </c>
      <c r="C269" s="841"/>
      <c r="D269" s="841"/>
      <c r="E269" s="841"/>
      <c r="F269" s="868"/>
      <c r="G269" s="607"/>
    </row>
    <row r="270" spans="1:7" ht="12" thickBot="1">
      <c r="A270" s="400"/>
      <c r="B270" s="459" t="s">
        <v>155</v>
      </c>
      <c r="C270" s="395">
        <f>SUM(C266:C269)</f>
        <v>285115</v>
      </c>
      <c r="D270" s="902">
        <f>SUM(D266:D269)</f>
        <v>285115</v>
      </c>
      <c r="E270" s="902">
        <f>SUM(E266:E269)</f>
        <v>202252</v>
      </c>
      <c r="F270" s="869">
        <f>SUM(E270/D270)</f>
        <v>0.7093699033723234</v>
      </c>
      <c r="G270" s="475"/>
    </row>
    <row r="271" spans="1:7" ht="11.25">
      <c r="A271" s="377">
        <v>3212</v>
      </c>
      <c r="B271" s="483" t="s">
        <v>484</v>
      </c>
      <c r="C271" s="385"/>
      <c r="D271" s="385"/>
      <c r="E271" s="385"/>
      <c r="F271" s="443"/>
      <c r="G271" s="470"/>
    </row>
    <row r="272" spans="1:7" ht="11.25">
      <c r="A272" s="377"/>
      <c r="B272" s="390" t="s">
        <v>133</v>
      </c>
      <c r="C272" s="840"/>
      <c r="D272" s="840"/>
      <c r="E272" s="840"/>
      <c r="F272" s="443"/>
      <c r="G272" s="444"/>
    </row>
    <row r="273" spans="1:7" ht="11.25">
      <c r="A273" s="377"/>
      <c r="B273" s="188" t="s">
        <v>325</v>
      </c>
      <c r="C273" s="840"/>
      <c r="D273" s="840"/>
      <c r="E273" s="840"/>
      <c r="F273" s="443"/>
      <c r="G273" s="486"/>
    </row>
    <row r="274" spans="1:7" ht="12">
      <c r="A274" s="377"/>
      <c r="B274" s="390" t="s">
        <v>309</v>
      </c>
      <c r="C274" s="840">
        <v>1209397</v>
      </c>
      <c r="D274" s="840">
        <v>1260960</v>
      </c>
      <c r="E274" s="840">
        <v>881970</v>
      </c>
      <c r="F274" s="793">
        <f>SUM(E274/D274)</f>
        <v>0.6994432813094785</v>
      </c>
      <c r="G274" s="607"/>
    </row>
    <row r="275" spans="1:7" ht="11.25">
      <c r="A275" s="377"/>
      <c r="B275" s="497" t="s">
        <v>138</v>
      </c>
      <c r="C275" s="840"/>
      <c r="D275" s="840"/>
      <c r="E275" s="840"/>
      <c r="F275" s="443"/>
      <c r="G275" s="486"/>
    </row>
    <row r="276" spans="1:7" ht="11.25">
      <c r="A276" s="377"/>
      <c r="B276" s="497" t="s">
        <v>319</v>
      </c>
      <c r="C276" s="385"/>
      <c r="D276" s="385"/>
      <c r="E276" s="385"/>
      <c r="F276" s="443"/>
      <c r="G276" s="486"/>
    </row>
    <row r="277" spans="1:7" ht="12" thickBot="1">
      <c r="A277" s="377"/>
      <c r="B277" s="455" t="s">
        <v>105</v>
      </c>
      <c r="C277" s="841"/>
      <c r="D277" s="841"/>
      <c r="E277" s="841"/>
      <c r="F277" s="868"/>
      <c r="G277" s="473"/>
    </row>
    <row r="278" spans="1:7" ht="12" thickBot="1">
      <c r="A278" s="400"/>
      <c r="B278" s="459" t="s">
        <v>155</v>
      </c>
      <c r="C278" s="395">
        <f>SUM(C272:C277)</f>
        <v>1209397</v>
      </c>
      <c r="D278" s="902">
        <f>SUM(D272:D277)</f>
        <v>1260960</v>
      </c>
      <c r="E278" s="902">
        <f>SUM(E272:E277)</f>
        <v>881970</v>
      </c>
      <c r="F278" s="869">
        <f>SUM(E278/D278)</f>
        <v>0.6994432813094785</v>
      </c>
      <c r="G278" s="475"/>
    </row>
    <row r="279" spans="1:7" ht="11.25">
      <c r="A279" s="377">
        <v>3213</v>
      </c>
      <c r="B279" s="402" t="s">
        <v>378</v>
      </c>
      <c r="C279" s="385"/>
      <c r="D279" s="385"/>
      <c r="E279" s="385"/>
      <c r="F279" s="443"/>
      <c r="G279" s="440"/>
    </row>
    <row r="280" spans="1:7" ht="11.25">
      <c r="A280" s="377"/>
      <c r="B280" s="390" t="s">
        <v>133</v>
      </c>
      <c r="C280" s="385"/>
      <c r="D280" s="385"/>
      <c r="E280" s="385"/>
      <c r="F280" s="443"/>
      <c r="G280" s="444"/>
    </row>
    <row r="281" spans="1:7" ht="12">
      <c r="A281" s="377"/>
      <c r="B281" s="188" t="s">
        <v>325</v>
      </c>
      <c r="C281" s="385"/>
      <c r="D281" s="385"/>
      <c r="E281" s="385"/>
      <c r="F281" s="443"/>
      <c r="G281" s="607"/>
    </row>
    <row r="282" spans="1:7" ht="11.25">
      <c r="A282" s="377"/>
      <c r="B282" s="390" t="s">
        <v>309</v>
      </c>
      <c r="C282" s="840">
        <v>562000</v>
      </c>
      <c r="D282" s="840">
        <v>589993</v>
      </c>
      <c r="E282" s="840">
        <v>409452</v>
      </c>
      <c r="F282" s="793">
        <f>SUM(E282/D282)</f>
        <v>0.6939946745130875</v>
      </c>
      <c r="G282" s="486"/>
    </row>
    <row r="283" spans="1:7" ht="11.25">
      <c r="A283" s="377"/>
      <c r="B283" s="497" t="s">
        <v>138</v>
      </c>
      <c r="C283" s="840"/>
      <c r="D283" s="840"/>
      <c r="E283" s="840"/>
      <c r="F283" s="443"/>
      <c r="G283" s="486"/>
    </row>
    <row r="284" spans="1:7" ht="11.25">
      <c r="A284" s="377"/>
      <c r="B284" s="497" t="s">
        <v>319</v>
      </c>
      <c r="C284" s="385"/>
      <c r="D284" s="385"/>
      <c r="E284" s="385"/>
      <c r="F284" s="443"/>
      <c r="G284" s="444"/>
    </row>
    <row r="285" spans="1:7" ht="12" thickBot="1">
      <c r="A285" s="377"/>
      <c r="B285" s="455" t="s">
        <v>105</v>
      </c>
      <c r="C285" s="841"/>
      <c r="D285" s="841"/>
      <c r="E285" s="841"/>
      <c r="F285" s="868"/>
      <c r="G285" s="473"/>
    </row>
    <row r="286" spans="1:7" ht="12" thickBot="1">
      <c r="A286" s="400"/>
      <c r="B286" s="459" t="s">
        <v>155</v>
      </c>
      <c r="C286" s="395">
        <f>SUM(C282:C285)</f>
        <v>562000</v>
      </c>
      <c r="D286" s="902">
        <f>SUM(D282:D285)</f>
        <v>589993</v>
      </c>
      <c r="E286" s="902">
        <f>SUM(E282:E285)</f>
        <v>409452</v>
      </c>
      <c r="F286" s="869">
        <f>SUM(E286/D286)</f>
        <v>0.6939946745130875</v>
      </c>
      <c r="G286" s="489"/>
    </row>
    <row r="287" spans="1:7" ht="11.25">
      <c r="A287" s="377">
        <v>3214</v>
      </c>
      <c r="B287" s="402" t="s">
        <v>395</v>
      </c>
      <c r="C287" s="385"/>
      <c r="D287" s="385"/>
      <c r="E287" s="385"/>
      <c r="F287" s="443"/>
      <c r="G287" s="440"/>
    </row>
    <row r="288" spans="1:7" ht="11.25">
      <c r="A288" s="377"/>
      <c r="B288" s="390" t="s">
        <v>133</v>
      </c>
      <c r="C288" s="385"/>
      <c r="D288" s="385"/>
      <c r="E288" s="385"/>
      <c r="F288" s="443"/>
      <c r="G288" s="444"/>
    </row>
    <row r="289" spans="1:7" ht="11.25">
      <c r="A289" s="377"/>
      <c r="B289" s="188" t="s">
        <v>325</v>
      </c>
      <c r="C289" s="385"/>
      <c r="D289" s="385"/>
      <c r="E289" s="385"/>
      <c r="F289" s="443"/>
      <c r="G289" s="444"/>
    </row>
    <row r="290" spans="1:7" ht="12">
      <c r="A290" s="377"/>
      <c r="B290" s="390" t="s">
        <v>309</v>
      </c>
      <c r="C290" s="840"/>
      <c r="D290" s="840"/>
      <c r="E290" s="840"/>
      <c r="F290" s="443"/>
      <c r="G290" s="607"/>
    </row>
    <row r="291" spans="1:7" ht="11.25">
      <c r="A291" s="377"/>
      <c r="B291" s="497" t="s">
        <v>138</v>
      </c>
      <c r="C291" s="840"/>
      <c r="D291" s="840"/>
      <c r="E291" s="840"/>
      <c r="F291" s="443"/>
      <c r="G291" s="486"/>
    </row>
    <row r="292" spans="1:7" ht="11.25">
      <c r="A292" s="377"/>
      <c r="B292" s="498" t="s">
        <v>274</v>
      </c>
      <c r="C292" s="840">
        <v>32857</v>
      </c>
      <c r="D292" s="840">
        <v>49047</v>
      </c>
      <c r="E292" s="840">
        <v>6183</v>
      </c>
      <c r="F292" s="793">
        <f>SUM(E292/D292)</f>
        <v>0.1260627561318735</v>
      </c>
      <c r="G292" s="444"/>
    </row>
    <row r="293" spans="1:7" ht="12" thickBot="1">
      <c r="A293" s="377"/>
      <c r="B293" s="769" t="s">
        <v>440</v>
      </c>
      <c r="C293" s="845">
        <v>6187</v>
      </c>
      <c r="D293" s="845">
        <v>6187</v>
      </c>
      <c r="E293" s="845">
        <v>6183</v>
      </c>
      <c r="F293" s="957">
        <f>SUM(E293/D293)</f>
        <v>0.9993534831097463</v>
      </c>
      <c r="G293" s="473"/>
    </row>
    <row r="294" spans="1:7" ht="12" thickBot="1">
      <c r="A294" s="400"/>
      <c r="B294" s="459" t="s">
        <v>155</v>
      </c>
      <c r="C294" s="395">
        <f>SUM(C290:C292)</f>
        <v>32857</v>
      </c>
      <c r="D294" s="902">
        <f>SUM(D290:D292)</f>
        <v>49047</v>
      </c>
      <c r="E294" s="902">
        <f>SUM(E290:E292)</f>
        <v>6183</v>
      </c>
      <c r="F294" s="869">
        <f>SUM(E294/D294)</f>
        <v>0.1260627561318735</v>
      </c>
      <c r="G294" s="475"/>
    </row>
    <row r="295" spans="1:7" ht="11.25">
      <c r="A295" s="445">
        <v>3216</v>
      </c>
      <c r="B295" s="479" t="s">
        <v>50</v>
      </c>
      <c r="C295" s="447"/>
      <c r="D295" s="447"/>
      <c r="E295" s="447"/>
      <c r="F295" s="443"/>
      <c r="G295" s="501"/>
    </row>
    <row r="296" spans="1:7" ht="11.25">
      <c r="A296" s="445"/>
      <c r="B296" s="453" t="s">
        <v>133</v>
      </c>
      <c r="C296" s="447"/>
      <c r="D296" s="447"/>
      <c r="E296" s="447"/>
      <c r="F296" s="443"/>
      <c r="G296" s="502"/>
    </row>
    <row r="297" spans="1:7" ht="11.25">
      <c r="A297" s="445"/>
      <c r="B297" s="452" t="s">
        <v>325</v>
      </c>
      <c r="C297" s="447"/>
      <c r="D297" s="447"/>
      <c r="E297" s="447"/>
      <c r="F297" s="443"/>
      <c r="G297" s="502"/>
    </row>
    <row r="298" spans="1:7" ht="12">
      <c r="A298" s="445"/>
      <c r="B298" s="453" t="s">
        <v>309</v>
      </c>
      <c r="C298" s="464">
        <v>371920</v>
      </c>
      <c r="D298" s="464">
        <v>389481</v>
      </c>
      <c r="E298" s="464">
        <v>274311</v>
      </c>
      <c r="F298" s="793">
        <f>SUM(E298/D298)</f>
        <v>0.7042987976306931</v>
      </c>
      <c r="G298" s="610"/>
    </row>
    <row r="299" spans="1:7" ht="12">
      <c r="A299" s="445"/>
      <c r="B299" s="504" t="s">
        <v>138</v>
      </c>
      <c r="C299" s="464"/>
      <c r="D299" s="464"/>
      <c r="E299" s="464"/>
      <c r="F299" s="443"/>
      <c r="G299" s="610"/>
    </row>
    <row r="300" spans="1:7" ht="12">
      <c r="A300" s="445"/>
      <c r="B300" s="497" t="s">
        <v>319</v>
      </c>
      <c r="C300" s="863"/>
      <c r="D300" s="863"/>
      <c r="E300" s="464"/>
      <c r="F300" s="443"/>
      <c r="G300" s="862"/>
    </row>
    <row r="301" spans="1:7" ht="12" thickBot="1">
      <c r="A301" s="445"/>
      <c r="B301" s="455" t="s">
        <v>274</v>
      </c>
      <c r="C301" s="833"/>
      <c r="D301" s="833">
        <v>3353</v>
      </c>
      <c r="E301" s="833">
        <v>2134</v>
      </c>
      <c r="F301" s="871">
        <f>SUM(E301/D301)</f>
        <v>0.6364449746495675</v>
      </c>
      <c r="G301" s="505"/>
    </row>
    <row r="302" spans="1:7" ht="12" thickBot="1">
      <c r="A302" s="467"/>
      <c r="B302" s="459" t="s">
        <v>155</v>
      </c>
      <c r="C302" s="831">
        <f>SUM(C298:C301)</f>
        <v>371920</v>
      </c>
      <c r="D302" s="904">
        <f>SUM(D298:D301)</f>
        <v>392834</v>
      </c>
      <c r="E302" s="904">
        <f>SUM(E298:E301)</f>
        <v>276445</v>
      </c>
      <c r="F302" s="870">
        <f>SUM(E302/D302)</f>
        <v>0.7037196373022702</v>
      </c>
      <c r="G302" s="506"/>
    </row>
    <row r="303" spans="1:7" ht="12" thickBot="1">
      <c r="A303" s="377">
        <v>3220</v>
      </c>
      <c r="B303" s="394" t="s">
        <v>403</v>
      </c>
      <c r="C303" s="395">
        <f>SUM(C307+C319)</f>
        <v>27000</v>
      </c>
      <c r="D303" s="395">
        <f>SUM(D307+D319)</f>
        <v>20340</v>
      </c>
      <c r="E303" s="395">
        <f>SUM(E307+E319)</f>
        <v>757</v>
      </c>
      <c r="F303" s="869">
        <f>SUM(E303/D303)</f>
        <v>0.037217305801376596</v>
      </c>
      <c r="G303" s="475"/>
    </row>
    <row r="304" spans="1:7" ht="11.25">
      <c r="A304" s="377">
        <v>3223</v>
      </c>
      <c r="B304" s="402" t="s">
        <v>98</v>
      </c>
      <c r="C304" s="385"/>
      <c r="D304" s="385"/>
      <c r="E304" s="385"/>
      <c r="F304" s="443"/>
      <c r="G304" s="440"/>
    </row>
    <row r="305" spans="1:7" ht="11.25">
      <c r="A305" s="377"/>
      <c r="B305" s="389" t="s">
        <v>133</v>
      </c>
      <c r="C305" s="840"/>
      <c r="D305" s="840"/>
      <c r="E305" s="840"/>
      <c r="F305" s="443"/>
      <c r="G305" s="470"/>
    </row>
    <row r="306" spans="1:7" ht="12">
      <c r="A306" s="377"/>
      <c r="B306" s="188" t="s">
        <v>325</v>
      </c>
      <c r="C306" s="840"/>
      <c r="D306" s="840"/>
      <c r="E306" s="840"/>
      <c r="F306" s="443"/>
      <c r="G306" s="606"/>
    </row>
    <row r="307" spans="1:7" ht="11.25">
      <c r="A307" s="377"/>
      <c r="B307" s="390" t="s">
        <v>309</v>
      </c>
      <c r="C307" s="840">
        <v>15000</v>
      </c>
      <c r="D307" s="840">
        <v>8340</v>
      </c>
      <c r="E307" s="840">
        <v>757</v>
      </c>
      <c r="F307" s="934">
        <f>SUM(E307/D307)</f>
        <v>0.0907673860911271</v>
      </c>
      <c r="G307" s="486"/>
    </row>
    <row r="308" spans="1:7" ht="11.25">
      <c r="A308" s="377"/>
      <c r="B308" s="307" t="s">
        <v>138</v>
      </c>
      <c r="C308" s="840"/>
      <c r="D308" s="840"/>
      <c r="E308" s="840"/>
      <c r="F308" s="793"/>
      <c r="G308" s="486"/>
    </row>
    <row r="309" spans="1:7" ht="11.25">
      <c r="A309" s="377"/>
      <c r="B309" s="307" t="s">
        <v>319</v>
      </c>
      <c r="C309" s="385"/>
      <c r="D309" s="385"/>
      <c r="E309" s="385"/>
      <c r="F309" s="793"/>
      <c r="G309" s="444"/>
    </row>
    <row r="310" spans="1:7" ht="12" thickBot="1">
      <c r="A310" s="377"/>
      <c r="B310" s="455" t="s">
        <v>296</v>
      </c>
      <c r="C310" s="406"/>
      <c r="D310" s="406">
        <v>2850</v>
      </c>
      <c r="E310" s="406">
        <v>2850</v>
      </c>
      <c r="F310" s="956">
        <f>SUM(E310/D310)</f>
        <v>1</v>
      </c>
      <c r="G310" s="473"/>
    </row>
    <row r="311" spans="1:7" ht="12" thickBot="1">
      <c r="A311" s="400"/>
      <c r="B311" s="459" t="s">
        <v>155</v>
      </c>
      <c r="C311" s="395">
        <f>SUM(C305:C310)</f>
        <v>15000</v>
      </c>
      <c r="D311" s="902">
        <f>SUM(D305:D310)</f>
        <v>11190</v>
      </c>
      <c r="E311" s="902">
        <f>SUM(E305:E310)</f>
        <v>3607</v>
      </c>
      <c r="F311" s="869">
        <f>SUM(E311/D311)</f>
        <v>0.3223413762287757</v>
      </c>
      <c r="G311" s="475"/>
    </row>
    <row r="312" spans="1:7" ht="11.25">
      <c r="A312" s="377">
        <v>3224</v>
      </c>
      <c r="B312" s="402" t="s">
        <v>486</v>
      </c>
      <c r="C312" s="385"/>
      <c r="D312" s="385"/>
      <c r="E312" s="385"/>
      <c r="F312" s="443"/>
      <c r="G312" s="440"/>
    </row>
    <row r="313" spans="1:7" ht="11.25">
      <c r="A313" s="377"/>
      <c r="B313" s="389" t="s">
        <v>133</v>
      </c>
      <c r="C313" s="840"/>
      <c r="D313" s="840"/>
      <c r="E313" s="840"/>
      <c r="F313" s="443"/>
      <c r="G313" s="470"/>
    </row>
    <row r="314" spans="1:7" ht="12">
      <c r="A314" s="377"/>
      <c r="B314" s="188" t="s">
        <v>325</v>
      </c>
      <c r="C314" s="840"/>
      <c r="D314" s="840"/>
      <c r="E314" s="840"/>
      <c r="F314" s="443"/>
      <c r="G314" s="606"/>
    </row>
    <row r="315" spans="1:7" ht="11.25">
      <c r="A315" s="377"/>
      <c r="B315" s="390" t="s">
        <v>309</v>
      </c>
      <c r="C315" s="840">
        <v>12000</v>
      </c>
      <c r="D315" s="840">
        <v>12000</v>
      </c>
      <c r="E315" s="840"/>
      <c r="F315" s="443">
        <f>SUM(E315/D315)</f>
        <v>0</v>
      </c>
      <c r="G315" s="486"/>
    </row>
    <row r="316" spans="1:7" ht="11.25">
      <c r="A316" s="377"/>
      <c r="B316" s="307" t="s">
        <v>138</v>
      </c>
      <c r="C316" s="840"/>
      <c r="D316" s="840"/>
      <c r="E316" s="840"/>
      <c r="F316" s="443"/>
      <c r="G316" s="486"/>
    </row>
    <row r="317" spans="1:7" ht="11.25">
      <c r="A317" s="377"/>
      <c r="B317" s="307" t="s">
        <v>319</v>
      </c>
      <c r="C317" s="385"/>
      <c r="D317" s="385"/>
      <c r="E317" s="385"/>
      <c r="F317" s="443"/>
      <c r="G317" s="444"/>
    </row>
    <row r="318" spans="1:7" ht="12" thickBot="1">
      <c r="A318" s="377"/>
      <c r="B318" s="455" t="s">
        <v>105</v>
      </c>
      <c r="C318" s="406"/>
      <c r="D318" s="406"/>
      <c r="E318" s="406"/>
      <c r="F318" s="868"/>
      <c r="G318" s="473"/>
    </row>
    <row r="319" spans="1:7" ht="12" thickBot="1">
      <c r="A319" s="400"/>
      <c r="B319" s="459" t="s">
        <v>155</v>
      </c>
      <c r="C319" s="395">
        <f>SUM(C313:C318)</f>
        <v>12000</v>
      </c>
      <c r="D319" s="902">
        <f>SUM(D313:D318)</f>
        <v>12000</v>
      </c>
      <c r="E319" s="902">
        <f>SUM(E313:E318)</f>
        <v>0</v>
      </c>
      <c r="F319" s="869">
        <f>SUM(E319/D319)</f>
        <v>0</v>
      </c>
      <c r="G319" s="475"/>
    </row>
    <row r="320" spans="1:7" ht="12" customHeight="1" thickBot="1">
      <c r="A320" s="377">
        <v>3300</v>
      </c>
      <c r="B320" s="495" t="s">
        <v>69</v>
      </c>
      <c r="C320" s="395">
        <f>SUM(C328+C336+C345+C354+C363+C371+C379+C387+C403+C437+C445+C453+C469+C477+C486+C494+C502+C510+C518+C526+C534+C542+C550+C558+C567+C575+C583+C592+C600+C608+C616+C395+C411+C419+C428)</f>
        <v>557720</v>
      </c>
      <c r="D320" s="395">
        <f>SUM(D328+D336+D345+D354+D363+D371+D379+D387+D403+D437+D445+D453+D469+D477+D486+D494+D502+D510+D518+D526+D534+D542+D550+D558+D567+D575+D583+D592+D600+D608+D616+D395+D411+D419+D428)</f>
        <v>571773</v>
      </c>
      <c r="E320" s="395">
        <f>SUM(E328+E336+E345+E354+E363+E371+E379+E387+E403+E437+E445+E453+E469+E477+E486+E494+E502+E510+E518+E526+E534+E542+E550+E558+E567+E575+E583+E592+E600+E608+E616+E395+E411+E419+E428)</f>
        <v>341628</v>
      </c>
      <c r="F320" s="869">
        <f>SUM(E320/D320)</f>
        <v>0.5974888635874727</v>
      </c>
      <c r="G320" s="507"/>
    </row>
    <row r="321" spans="1:7" ht="12" customHeight="1">
      <c r="A321" s="377">
        <v>3301</v>
      </c>
      <c r="B321" s="407" t="s">
        <v>170</v>
      </c>
      <c r="C321" s="385"/>
      <c r="D321" s="385"/>
      <c r="E321" s="385"/>
      <c r="F321" s="443"/>
      <c r="G321" s="440" t="s">
        <v>34</v>
      </c>
    </row>
    <row r="322" spans="1:7" ht="12" customHeight="1">
      <c r="A322" s="76"/>
      <c r="B322" s="389" t="s">
        <v>133</v>
      </c>
      <c r="C322" s="840">
        <v>670</v>
      </c>
      <c r="D322" s="840">
        <v>934</v>
      </c>
      <c r="E322" s="840">
        <v>394</v>
      </c>
      <c r="F322" s="793">
        <f>SUM(E322/D322)</f>
        <v>0.42184154175588867</v>
      </c>
      <c r="G322" s="471"/>
    </row>
    <row r="323" spans="1:7" ht="12" customHeight="1">
      <c r="A323" s="76"/>
      <c r="B323" s="188" t="s">
        <v>325</v>
      </c>
      <c r="C323" s="840">
        <v>200</v>
      </c>
      <c r="D323" s="840">
        <v>273</v>
      </c>
      <c r="E323" s="840">
        <v>87</v>
      </c>
      <c r="F323" s="793">
        <f>SUM(E323/D323)</f>
        <v>0.31868131868131866</v>
      </c>
      <c r="G323" s="486"/>
    </row>
    <row r="324" spans="1:7" ht="12" customHeight="1">
      <c r="A324" s="377"/>
      <c r="B324" s="390" t="s">
        <v>309</v>
      </c>
      <c r="C324" s="306">
        <v>5230</v>
      </c>
      <c r="D324" s="306">
        <v>5230</v>
      </c>
      <c r="E324" s="306">
        <v>3445</v>
      </c>
      <c r="F324" s="793">
        <f>SUM(E324/D324)</f>
        <v>0.6586998087954111</v>
      </c>
      <c r="G324" s="486"/>
    </row>
    <row r="325" spans="1:7" ht="12" customHeight="1">
      <c r="A325" s="377"/>
      <c r="B325" s="307" t="s">
        <v>138</v>
      </c>
      <c r="C325" s="306"/>
      <c r="D325" s="306"/>
      <c r="E325" s="306"/>
      <c r="F325" s="793"/>
      <c r="G325" s="486"/>
    </row>
    <row r="326" spans="1:7" ht="12" customHeight="1">
      <c r="A326" s="76"/>
      <c r="B326" s="307" t="s">
        <v>319</v>
      </c>
      <c r="C326" s="840">
        <v>1900</v>
      </c>
      <c r="D326" s="840">
        <v>3390</v>
      </c>
      <c r="E326" s="840">
        <v>330</v>
      </c>
      <c r="F326" s="793">
        <f>SUM(E326/D326)</f>
        <v>0.09734513274336283</v>
      </c>
      <c r="G326" s="472"/>
    </row>
    <row r="327" spans="1:7" ht="12" customHeight="1" thickBot="1">
      <c r="A327" s="76"/>
      <c r="B327" s="455" t="s">
        <v>105</v>
      </c>
      <c r="C327" s="406"/>
      <c r="D327" s="406"/>
      <c r="E327" s="406"/>
      <c r="F327" s="868"/>
      <c r="G327" s="508"/>
    </row>
    <row r="328" spans="1:7" ht="13.5" customHeight="1" thickBot="1">
      <c r="A328" s="400"/>
      <c r="B328" s="459" t="s">
        <v>155</v>
      </c>
      <c r="C328" s="395">
        <f>SUM(C322:C327)</f>
        <v>8000</v>
      </c>
      <c r="D328" s="902">
        <f>SUM(D322:D327)</f>
        <v>9827</v>
      </c>
      <c r="E328" s="902">
        <f>SUM(E322:E327)</f>
        <v>4256</v>
      </c>
      <c r="F328" s="869">
        <f>SUM(E328/D328)</f>
        <v>0.43309250025440116</v>
      </c>
      <c r="G328" s="475"/>
    </row>
    <row r="329" spans="1:7" ht="11.25">
      <c r="A329" s="377">
        <v>3302</v>
      </c>
      <c r="B329" s="407" t="s">
        <v>419</v>
      </c>
      <c r="C329" s="385"/>
      <c r="D329" s="385"/>
      <c r="E329" s="385"/>
      <c r="F329" s="443"/>
      <c r="G329" s="470"/>
    </row>
    <row r="330" spans="1:7" ht="11.25">
      <c r="A330" s="76"/>
      <c r="B330" s="389" t="s">
        <v>133</v>
      </c>
      <c r="C330" s="385"/>
      <c r="D330" s="385"/>
      <c r="E330" s="385"/>
      <c r="F330" s="443"/>
      <c r="G330" s="471"/>
    </row>
    <row r="331" spans="1:7" ht="12">
      <c r="A331" s="76"/>
      <c r="B331" s="188" t="s">
        <v>325</v>
      </c>
      <c r="C331" s="840"/>
      <c r="D331" s="840"/>
      <c r="E331" s="840"/>
      <c r="F331" s="443"/>
      <c r="G331" s="607"/>
    </row>
    <row r="332" spans="1:7" ht="12">
      <c r="A332" s="377"/>
      <c r="B332" s="390" t="s">
        <v>309</v>
      </c>
      <c r="C332" s="306">
        <v>197000</v>
      </c>
      <c r="D332" s="306">
        <v>197000</v>
      </c>
      <c r="E332" s="306">
        <v>147750</v>
      </c>
      <c r="F332" s="793">
        <f>SUM(E332/D332)</f>
        <v>0.75</v>
      </c>
      <c r="G332" s="607"/>
    </row>
    <row r="333" spans="1:7" ht="11.25">
      <c r="A333" s="377"/>
      <c r="B333" s="307" t="s">
        <v>138</v>
      </c>
      <c r="C333" s="306"/>
      <c r="D333" s="306"/>
      <c r="E333" s="306"/>
      <c r="F333" s="443"/>
      <c r="G333" s="486"/>
    </row>
    <row r="334" spans="1:7" ht="11.25">
      <c r="A334" s="76"/>
      <c r="B334" s="307" t="s">
        <v>319</v>
      </c>
      <c r="C334" s="840"/>
      <c r="D334" s="840"/>
      <c r="E334" s="840"/>
      <c r="F334" s="443"/>
      <c r="G334" s="472"/>
    </row>
    <row r="335" spans="1:7" ht="12" thickBot="1">
      <c r="A335" s="76"/>
      <c r="B335" s="455" t="s">
        <v>105</v>
      </c>
      <c r="C335" s="841"/>
      <c r="D335" s="841"/>
      <c r="E335" s="841"/>
      <c r="F335" s="868"/>
      <c r="G335" s="508"/>
    </row>
    <row r="336" spans="1:7" ht="12" thickBot="1">
      <c r="A336" s="400"/>
      <c r="B336" s="459" t="s">
        <v>155</v>
      </c>
      <c r="C336" s="395">
        <f>SUM(C330:C335)</f>
        <v>197000</v>
      </c>
      <c r="D336" s="902">
        <f>SUM(D330:D335)</f>
        <v>197000</v>
      </c>
      <c r="E336" s="902">
        <f>SUM(E330:E335)</f>
        <v>147750</v>
      </c>
      <c r="F336" s="869">
        <f>SUM(E336/D336)</f>
        <v>0.75</v>
      </c>
      <c r="G336" s="475"/>
    </row>
    <row r="337" spans="1:7" ht="12" customHeight="1">
      <c r="A337" s="76">
        <v>3305</v>
      </c>
      <c r="B337" s="482" t="s">
        <v>224</v>
      </c>
      <c r="C337" s="385"/>
      <c r="D337" s="385"/>
      <c r="E337" s="385"/>
      <c r="F337" s="443"/>
      <c r="G337" s="509"/>
    </row>
    <row r="338" spans="1:7" ht="12" customHeight="1">
      <c r="A338" s="388"/>
      <c r="B338" s="389" t="s">
        <v>133</v>
      </c>
      <c r="C338" s="306"/>
      <c r="D338" s="306"/>
      <c r="E338" s="306"/>
      <c r="F338" s="443"/>
      <c r="G338" s="510"/>
    </row>
    <row r="339" spans="1:7" ht="12" customHeight="1">
      <c r="A339" s="388"/>
      <c r="B339" s="188" t="s">
        <v>325</v>
      </c>
      <c r="C339" s="306"/>
      <c r="D339" s="306"/>
      <c r="E339" s="306"/>
      <c r="F339" s="443"/>
      <c r="G339" s="513"/>
    </row>
    <row r="340" spans="1:7" ht="12" customHeight="1">
      <c r="A340" s="388"/>
      <c r="B340" s="390" t="s">
        <v>309</v>
      </c>
      <c r="C340" s="306"/>
      <c r="D340" s="306"/>
      <c r="E340" s="306"/>
      <c r="F340" s="443"/>
      <c r="G340" s="607"/>
    </row>
    <row r="341" spans="1:7" ht="12" customHeight="1">
      <c r="A341" s="388"/>
      <c r="B341" s="307" t="s">
        <v>138</v>
      </c>
      <c r="C341" s="306">
        <v>11000</v>
      </c>
      <c r="D341" s="306">
        <v>11000</v>
      </c>
      <c r="E341" s="306">
        <v>6964</v>
      </c>
      <c r="F341" s="793">
        <f>SUM(E341/D341)</f>
        <v>0.633090909090909</v>
      </c>
      <c r="G341" s="666"/>
    </row>
    <row r="342" spans="1:7" ht="12" customHeight="1">
      <c r="A342" s="388"/>
      <c r="B342" s="307" t="s">
        <v>319</v>
      </c>
      <c r="C342" s="840"/>
      <c r="D342" s="840"/>
      <c r="E342" s="840"/>
      <c r="F342" s="443"/>
      <c r="G342" s="510"/>
    </row>
    <row r="343" spans="1:7" ht="12" customHeight="1">
      <c r="A343" s="388"/>
      <c r="B343" s="307" t="s">
        <v>138</v>
      </c>
      <c r="C343" s="306"/>
      <c r="D343" s="306"/>
      <c r="E343" s="306"/>
      <c r="F343" s="443"/>
      <c r="G343" s="514"/>
    </row>
    <row r="344" spans="1:7" ht="12" customHeight="1" thickBot="1">
      <c r="A344" s="388"/>
      <c r="B344" s="455" t="s">
        <v>105</v>
      </c>
      <c r="C344" s="842"/>
      <c r="D344" s="900"/>
      <c r="E344" s="900"/>
      <c r="F344" s="868"/>
      <c r="G344" s="489"/>
    </row>
    <row r="345" spans="1:7" ht="12" customHeight="1" thickBot="1">
      <c r="A345" s="400"/>
      <c r="B345" s="459" t="s">
        <v>155</v>
      </c>
      <c r="C345" s="395">
        <f>SUM(C338:C344)</f>
        <v>11000</v>
      </c>
      <c r="D345" s="902">
        <f>SUM(D338:D344)</f>
        <v>11000</v>
      </c>
      <c r="E345" s="902">
        <f>SUM(E338:E344)</f>
        <v>6964</v>
      </c>
      <c r="F345" s="869">
        <f>SUM(E345/D345)</f>
        <v>0.633090909090909</v>
      </c>
      <c r="G345" s="512"/>
    </row>
    <row r="346" spans="1:7" ht="12" customHeight="1">
      <c r="A346" s="76">
        <v>3306</v>
      </c>
      <c r="B346" s="482" t="s">
        <v>225</v>
      </c>
      <c r="C346" s="385"/>
      <c r="D346" s="385"/>
      <c r="E346" s="385"/>
      <c r="F346" s="443"/>
      <c r="G346" s="509"/>
    </row>
    <row r="347" spans="1:7" ht="12" customHeight="1">
      <c r="A347" s="388"/>
      <c r="B347" s="389" t="s">
        <v>133</v>
      </c>
      <c r="C347" s="306"/>
      <c r="D347" s="306"/>
      <c r="E347" s="306"/>
      <c r="F347" s="443"/>
      <c r="G347" s="510"/>
    </row>
    <row r="348" spans="1:7" ht="12" customHeight="1">
      <c r="A348" s="388"/>
      <c r="B348" s="188" t="s">
        <v>325</v>
      </c>
      <c r="C348" s="306"/>
      <c r="D348" s="306"/>
      <c r="E348" s="306"/>
      <c r="F348" s="443"/>
      <c r="G348" s="513"/>
    </row>
    <row r="349" spans="1:7" ht="12" customHeight="1">
      <c r="A349" s="388"/>
      <c r="B349" s="390" t="s">
        <v>309</v>
      </c>
      <c r="C349" s="306">
        <v>150</v>
      </c>
      <c r="D349" s="306">
        <v>150</v>
      </c>
      <c r="E349" s="306">
        <v>37</v>
      </c>
      <c r="F349" s="793">
        <f>SUM(E349/D349)</f>
        <v>0.24666666666666667</v>
      </c>
      <c r="G349" s="511"/>
    </row>
    <row r="350" spans="1:7" ht="12" customHeight="1">
      <c r="A350" s="388"/>
      <c r="B350" s="307" t="s">
        <v>138</v>
      </c>
      <c r="C350" s="306">
        <v>7850</v>
      </c>
      <c r="D350" s="306">
        <v>7853</v>
      </c>
      <c r="E350" s="306">
        <v>1491</v>
      </c>
      <c r="F350" s="793">
        <f>SUM(E350/D350)</f>
        <v>0.18986374633897873</v>
      </c>
      <c r="G350" s="607"/>
    </row>
    <row r="351" spans="1:7" ht="12" customHeight="1">
      <c r="A351" s="388"/>
      <c r="B351" s="307" t="s">
        <v>319</v>
      </c>
      <c r="C351" s="840"/>
      <c r="D351" s="840"/>
      <c r="E351" s="840"/>
      <c r="F351" s="443"/>
      <c r="G351" s="510"/>
    </row>
    <row r="352" spans="1:7" ht="12" customHeight="1">
      <c r="A352" s="388"/>
      <c r="B352" s="307" t="s">
        <v>138</v>
      </c>
      <c r="C352" s="306"/>
      <c r="D352" s="306"/>
      <c r="E352" s="306"/>
      <c r="F352" s="443"/>
      <c r="G352" s="514"/>
    </row>
    <row r="353" spans="1:7" ht="12" customHeight="1" thickBot="1">
      <c r="A353" s="388"/>
      <c r="B353" s="455" t="s">
        <v>105</v>
      </c>
      <c r="C353" s="842"/>
      <c r="D353" s="842"/>
      <c r="E353" s="842"/>
      <c r="F353" s="868"/>
      <c r="G353" s="489"/>
    </row>
    <row r="354" spans="1:7" ht="12" customHeight="1" thickBot="1">
      <c r="A354" s="400"/>
      <c r="B354" s="459" t="s">
        <v>155</v>
      </c>
      <c r="C354" s="395">
        <f>SUM(C347:C353)</f>
        <v>8000</v>
      </c>
      <c r="D354" s="902">
        <f>SUM(D347:D353)</f>
        <v>8003</v>
      </c>
      <c r="E354" s="902">
        <f>SUM(E347:E353)</f>
        <v>1528</v>
      </c>
      <c r="F354" s="869">
        <f>SUM(E354/D354)</f>
        <v>0.1909284018493065</v>
      </c>
      <c r="G354" s="512"/>
    </row>
    <row r="355" spans="1:7" ht="12" customHeight="1">
      <c r="A355" s="76">
        <v>3307</v>
      </c>
      <c r="B355" s="482" t="s">
        <v>226</v>
      </c>
      <c r="C355" s="385"/>
      <c r="D355" s="385"/>
      <c r="E355" s="385"/>
      <c r="F355" s="443"/>
      <c r="G355" s="509"/>
    </row>
    <row r="356" spans="1:7" ht="12" customHeight="1">
      <c r="A356" s="388"/>
      <c r="B356" s="389" t="s">
        <v>133</v>
      </c>
      <c r="C356" s="306"/>
      <c r="D356" s="306"/>
      <c r="E356" s="306"/>
      <c r="F356" s="443"/>
      <c r="G356" s="510"/>
    </row>
    <row r="357" spans="1:7" ht="12" customHeight="1">
      <c r="A357" s="388"/>
      <c r="B357" s="188" t="s">
        <v>325</v>
      </c>
      <c r="C357" s="306"/>
      <c r="D357" s="306"/>
      <c r="E357" s="306"/>
      <c r="F357" s="443"/>
      <c r="G357" s="513"/>
    </row>
    <row r="358" spans="1:7" ht="12" customHeight="1">
      <c r="A358" s="388"/>
      <c r="B358" s="390" t="s">
        <v>309</v>
      </c>
      <c r="C358" s="306"/>
      <c r="D358" s="306"/>
      <c r="E358" s="306"/>
      <c r="F358" s="443"/>
      <c r="G358" s="511"/>
    </row>
    <row r="359" spans="1:7" ht="12" customHeight="1">
      <c r="A359" s="388"/>
      <c r="B359" s="307" t="s">
        <v>138</v>
      </c>
      <c r="C359" s="306"/>
      <c r="D359" s="306"/>
      <c r="E359" s="306"/>
      <c r="F359" s="443"/>
      <c r="G359" s="666"/>
    </row>
    <row r="360" spans="1:7" ht="12" customHeight="1">
      <c r="A360" s="388"/>
      <c r="B360" s="307" t="s">
        <v>319</v>
      </c>
      <c r="C360" s="840">
        <v>4000</v>
      </c>
      <c r="D360" s="840">
        <v>4000</v>
      </c>
      <c r="E360" s="840">
        <v>4000</v>
      </c>
      <c r="F360" s="793">
        <f>SUM(E360/D360)</f>
        <v>1</v>
      </c>
      <c r="G360" s="607"/>
    </row>
    <row r="361" spans="1:7" ht="12" customHeight="1">
      <c r="A361" s="388"/>
      <c r="B361" s="307" t="s">
        <v>138</v>
      </c>
      <c r="C361" s="306"/>
      <c r="D361" s="306"/>
      <c r="E361" s="306"/>
      <c r="F361" s="443"/>
      <c r="G361" s="514"/>
    </row>
    <row r="362" spans="1:7" ht="12" customHeight="1" thickBot="1">
      <c r="A362" s="388"/>
      <c r="B362" s="455" t="s">
        <v>105</v>
      </c>
      <c r="C362" s="842"/>
      <c r="D362" s="842"/>
      <c r="E362" s="842"/>
      <c r="F362" s="868"/>
      <c r="G362" s="489"/>
    </row>
    <row r="363" spans="1:7" ht="12" customHeight="1" thickBot="1">
      <c r="A363" s="400"/>
      <c r="B363" s="459" t="s">
        <v>155</v>
      </c>
      <c r="C363" s="395">
        <f>SUM(C356:C362)</f>
        <v>4000</v>
      </c>
      <c r="D363" s="902">
        <f>SUM(D356:D362)</f>
        <v>4000</v>
      </c>
      <c r="E363" s="902">
        <f>SUM(E356:E362)</f>
        <v>4000</v>
      </c>
      <c r="F363" s="869">
        <f>SUM(E363/D363)</f>
        <v>1</v>
      </c>
      <c r="G363" s="512"/>
    </row>
    <row r="364" spans="1:7" ht="12.75" customHeight="1">
      <c r="A364" s="76">
        <v>3310</v>
      </c>
      <c r="B364" s="219" t="s">
        <v>444</v>
      </c>
      <c r="C364" s="385"/>
      <c r="D364" s="385"/>
      <c r="E364" s="385"/>
      <c r="F364" s="443"/>
      <c r="G364" s="471"/>
    </row>
    <row r="365" spans="1:7" ht="12.75" customHeight="1">
      <c r="A365" s="388"/>
      <c r="B365" s="389" t="s">
        <v>133</v>
      </c>
      <c r="C365" s="306"/>
      <c r="D365" s="306"/>
      <c r="E365" s="306"/>
      <c r="F365" s="443"/>
      <c r="G365" s="471"/>
    </row>
    <row r="366" spans="1:7" ht="12.75" customHeight="1">
      <c r="A366" s="388"/>
      <c r="B366" s="188" t="s">
        <v>325</v>
      </c>
      <c r="C366" s="306"/>
      <c r="D366" s="306"/>
      <c r="E366" s="306"/>
      <c r="F366" s="443"/>
      <c r="G366" s="471"/>
    </row>
    <row r="367" spans="1:7" ht="12.75" customHeight="1">
      <c r="A367" s="388"/>
      <c r="B367" s="390" t="s">
        <v>309</v>
      </c>
      <c r="C367" s="306"/>
      <c r="D367" s="306"/>
      <c r="E367" s="306"/>
      <c r="F367" s="443"/>
      <c r="G367" s="607"/>
    </row>
    <row r="368" spans="1:7" ht="12.75" customHeight="1">
      <c r="A368" s="388"/>
      <c r="B368" s="307" t="s">
        <v>138</v>
      </c>
      <c r="C368" s="306">
        <v>7000</v>
      </c>
      <c r="D368" s="306">
        <v>6006</v>
      </c>
      <c r="E368" s="306">
        <v>2628</v>
      </c>
      <c r="F368" s="793">
        <f>SUM(E368/D368)</f>
        <v>0.43756243756243757</v>
      </c>
      <c r="G368" s="611"/>
    </row>
    <row r="369" spans="1:7" ht="12.75" customHeight="1">
      <c r="A369" s="388"/>
      <c r="B369" s="307" t="s">
        <v>319</v>
      </c>
      <c r="C369" s="840"/>
      <c r="D369" s="840"/>
      <c r="E369" s="840"/>
      <c r="F369" s="443"/>
      <c r="G369" s="511"/>
    </row>
    <row r="370" spans="1:7" ht="12.75" customHeight="1" thickBot="1">
      <c r="A370" s="388"/>
      <c r="B370" s="455" t="s">
        <v>105</v>
      </c>
      <c r="C370" s="842"/>
      <c r="D370" s="842"/>
      <c r="E370" s="842"/>
      <c r="F370" s="868"/>
      <c r="G370" s="489"/>
    </row>
    <row r="371" spans="1:7" ht="12.75" customHeight="1" thickBot="1">
      <c r="A371" s="400"/>
      <c r="B371" s="459" t="s">
        <v>155</v>
      </c>
      <c r="C371" s="395">
        <f>SUM(C365:C370)</f>
        <v>7000</v>
      </c>
      <c r="D371" s="902">
        <f>SUM(D365:D370)</f>
        <v>6006</v>
      </c>
      <c r="E371" s="902">
        <f>SUM(E365:E370)</f>
        <v>2628</v>
      </c>
      <c r="F371" s="869">
        <f>SUM(E371/D371)</f>
        <v>0.43756243756243757</v>
      </c>
      <c r="G371" s="475"/>
    </row>
    <row r="372" spans="1:7" ht="12" customHeight="1">
      <c r="A372" s="76">
        <v>3311</v>
      </c>
      <c r="B372" s="219" t="s">
        <v>156</v>
      </c>
      <c r="C372" s="385"/>
      <c r="D372" s="385"/>
      <c r="E372" s="385"/>
      <c r="F372" s="443"/>
      <c r="G372" s="471"/>
    </row>
    <row r="373" spans="1:7" ht="12" customHeight="1">
      <c r="A373" s="388"/>
      <c r="B373" s="389" t="s">
        <v>133</v>
      </c>
      <c r="C373" s="306"/>
      <c r="D373" s="306"/>
      <c r="E373" s="306"/>
      <c r="F373" s="443"/>
      <c r="G373" s="471"/>
    </row>
    <row r="374" spans="1:7" ht="12" customHeight="1">
      <c r="A374" s="388"/>
      <c r="B374" s="188" t="s">
        <v>325</v>
      </c>
      <c r="C374" s="306"/>
      <c r="D374" s="306"/>
      <c r="E374" s="306"/>
      <c r="F374" s="443"/>
      <c r="G374" s="471"/>
    </row>
    <row r="375" spans="1:7" ht="12" customHeight="1">
      <c r="A375" s="388"/>
      <c r="B375" s="390" t="s">
        <v>309</v>
      </c>
      <c r="C375" s="306"/>
      <c r="D375" s="306"/>
      <c r="E375" s="306"/>
      <c r="F375" s="443"/>
      <c r="G375" s="607"/>
    </row>
    <row r="376" spans="1:7" ht="12" customHeight="1">
      <c r="A376" s="388"/>
      <c r="B376" s="307" t="s">
        <v>138</v>
      </c>
      <c r="C376" s="306">
        <v>12000</v>
      </c>
      <c r="D376" s="306">
        <v>12000</v>
      </c>
      <c r="E376" s="306">
        <v>7319</v>
      </c>
      <c r="F376" s="793">
        <f>SUM(E376/D376)</f>
        <v>0.6099166666666667</v>
      </c>
      <c r="G376" s="666"/>
    </row>
    <row r="377" spans="1:7" ht="12" customHeight="1">
      <c r="A377" s="388"/>
      <c r="B377" s="307" t="s">
        <v>319</v>
      </c>
      <c r="C377" s="840"/>
      <c r="D377" s="840"/>
      <c r="E377" s="840"/>
      <c r="F377" s="443"/>
      <c r="G377" s="511"/>
    </row>
    <row r="378" spans="1:7" ht="12" customHeight="1" thickBot="1">
      <c r="A378" s="388"/>
      <c r="B378" s="455" t="s">
        <v>105</v>
      </c>
      <c r="C378" s="842"/>
      <c r="D378" s="842"/>
      <c r="E378" s="842"/>
      <c r="F378" s="868"/>
      <c r="G378" s="489"/>
    </row>
    <row r="379" spans="1:7" ht="12" thickBot="1">
      <c r="A379" s="400"/>
      <c r="B379" s="459" t="s">
        <v>155</v>
      </c>
      <c r="C379" s="395">
        <f>SUM(C373:C378)</f>
        <v>12000</v>
      </c>
      <c r="D379" s="902">
        <f>SUM(D373:D378)</f>
        <v>12000</v>
      </c>
      <c r="E379" s="902">
        <f>SUM(E373:E378)</f>
        <v>7319</v>
      </c>
      <c r="F379" s="869">
        <f>SUM(E379/D379)</f>
        <v>0.6099166666666667</v>
      </c>
      <c r="G379" s="475"/>
    </row>
    <row r="380" spans="1:7" ht="11.25">
      <c r="A380" s="401">
        <v>3312</v>
      </c>
      <c r="B380" s="219" t="s">
        <v>422</v>
      </c>
      <c r="C380" s="385"/>
      <c r="D380" s="385"/>
      <c r="E380" s="385"/>
      <c r="F380" s="443"/>
      <c r="G380" s="471"/>
    </row>
    <row r="381" spans="1:7" ht="11.25">
      <c r="A381" s="388"/>
      <c r="B381" s="389" t="s">
        <v>133</v>
      </c>
      <c r="C381" s="306"/>
      <c r="D381" s="306"/>
      <c r="E381" s="306"/>
      <c r="F381" s="443"/>
      <c r="G381" s="471"/>
    </row>
    <row r="382" spans="1:7" ht="12">
      <c r="A382" s="388"/>
      <c r="B382" s="188" t="s">
        <v>325</v>
      </c>
      <c r="C382" s="306"/>
      <c r="D382" s="306"/>
      <c r="E382" s="306"/>
      <c r="F382" s="443"/>
      <c r="G382" s="511"/>
    </row>
    <row r="383" spans="1:7" ht="12">
      <c r="A383" s="388"/>
      <c r="B383" s="390" t="s">
        <v>309</v>
      </c>
      <c r="C383" s="306">
        <v>900</v>
      </c>
      <c r="D383" s="306">
        <v>900</v>
      </c>
      <c r="E383" s="306">
        <v>478</v>
      </c>
      <c r="F383" s="793">
        <f>SUM(E383/D383)</f>
        <v>0.5311111111111111</v>
      </c>
      <c r="G383" s="607"/>
    </row>
    <row r="384" spans="1:7" ht="11.25">
      <c r="A384" s="388"/>
      <c r="B384" s="307" t="s">
        <v>138</v>
      </c>
      <c r="C384" s="306">
        <v>29100</v>
      </c>
      <c r="D384" s="306">
        <v>29111</v>
      </c>
      <c r="E384" s="306">
        <v>9902</v>
      </c>
      <c r="F384" s="793">
        <f>SUM(E384/D384)</f>
        <v>0.34014633643639863</v>
      </c>
      <c r="G384" s="471"/>
    </row>
    <row r="385" spans="1:7" ht="11.25">
      <c r="A385" s="388"/>
      <c r="B385" s="307" t="s">
        <v>319</v>
      </c>
      <c r="C385" s="840"/>
      <c r="D385" s="840"/>
      <c r="E385" s="840"/>
      <c r="F385" s="793"/>
      <c r="G385" s="471"/>
    </row>
    <row r="386" spans="1:7" ht="12" thickBot="1">
      <c r="A386" s="388"/>
      <c r="B386" s="455" t="s">
        <v>105</v>
      </c>
      <c r="C386" s="842"/>
      <c r="D386" s="842"/>
      <c r="E386" s="842"/>
      <c r="F386" s="868"/>
      <c r="G386" s="489"/>
    </row>
    <row r="387" spans="1:7" ht="12" thickBot="1">
      <c r="A387" s="400"/>
      <c r="B387" s="459" t="s">
        <v>155</v>
      </c>
      <c r="C387" s="395">
        <f>SUM(C381:C386)</f>
        <v>30000</v>
      </c>
      <c r="D387" s="902">
        <f>SUM(D381:D386)</f>
        <v>30011</v>
      </c>
      <c r="E387" s="902">
        <f>SUM(E381:E386)</f>
        <v>10380</v>
      </c>
      <c r="F387" s="869">
        <f>SUM(E387/D387)</f>
        <v>0.34587317983406085</v>
      </c>
      <c r="G387" s="475"/>
    </row>
    <row r="388" spans="1:7" ht="11.25">
      <c r="A388" s="401">
        <v>3313</v>
      </c>
      <c r="B388" s="219" t="s">
        <v>19</v>
      </c>
      <c r="C388" s="385"/>
      <c r="D388" s="385"/>
      <c r="E388" s="385"/>
      <c r="F388" s="443"/>
      <c r="G388" s="471"/>
    </row>
    <row r="389" spans="1:7" ht="11.25">
      <c r="A389" s="388"/>
      <c r="B389" s="389" t="s">
        <v>133</v>
      </c>
      <c r="C389" s="306"/>
      <c r="D389" s="306"/>
      <c r="E389" s="306"/>
      <c r="F389" s="443"/>
      <c r="G389" s="471"/>
    </row>
    <row r="390" spans="1:7" ht="12">
      <c r="A390" s="388"/>
      <c r="B390" s="188" t="s">
        <v>325</v>
      </c>
      <c r="C390" s="306"/>
      <c r="D390" s="306"/>
      <c r="E390" s="306"/>
      <c r="F390" s="443"/>
      <c r="G390" s="511"/>
    </row>
    <row r="391" spans="1:7" ht="12">
      <c r="A391" s="388"/>
      <c r="B391" s="390" t="s">
        <v>309</v>
      </c>
      <c r="C391" s="306">
        <v>230</v>
      </c>
      <c r="D391" s="306">
        <v>230</v>
      </c>
      <c r="E391" s="306">
        <v>127</v>
      </c>
      <c r="F391" s="793">
        <f>SUM(E391/D391)</f>
        <v>0.5521739130434783</v>
      </c>
      <c r="G391" s="607"/>
    </row>
    <row r="392" spans="1:7" ht="11.25">
      <c r="A392" s="388"/>
      <c r="B392" s="307" t="s">
        <v>138</v>
      </c>
      <c r="C392" s="306">
        <v>8270</v>
      </c>
      <c r="D392" s="306">
        <v>9270</v>
      </c>
      <c r="E392" s="306">
        <v>6350</v>
      </c>
      <c r="F392" s="793">
        <f>SUM(E392/D392)</f>
        <v>0.6850053937432579</v>
      </c>
      <c r="G392" s="471"/>
    </row>
    <row r="393" spans="1:7" ht="11.25">
      <c r="A393" s="388"/>
      <c r="B393" s="307" t="s">
        <v>319</v>
      </c>
      <c r="C393" s="840"/>
      <c r="D393" s="840"/>
      <c r="E393" s="840"/>
      <c r="F393" s="443"/>
      <c r="G393" s="471"/>
    </row>
    <row r="394" spans="1:7" ht="12" thickBot="1">
      <c r="A394" s="388"/>
      <c r="B394" s="455" t="s">
        <v>105</v>
      </c>
      <c r="C394" s="842"/>
      <c r="D394" s="842"/>
      <c r="E394" s="842"/>
      <c r="F394" s="868"/>
      <c r="G394" s="489"/>
    </row>
    <row r="395" spans="1:7" ht="12" thickBot="1">
      <c r="A395" s="400"/>
      <c r="B395" s="459" t="s">
        <v>155</v>
      </c>
      <c r="C395" s="395">
        <f>SUM(C389:C394)</f>
        <v>8500</v>
      </c>
      <c r="D395" s="902">
        <f>SUM(D389:D394)</f>
        <v>9500</v>
      </c>
      <c r="E395" s="902">
        <f>SUM(E389:E394)</f>
        <v>6477</v>
      </c>
      <c r="F395" s="869">
        <f>SUM(E395/D395)</f>
        <v>0.6817894736842105</v>
      </c>
      <c r="G395" s="475"/>
    </row>
    <row r="396" spans="1:7" ht="11.25">
      <c r="A396" s="401">
        <v>3315</v>
      </c>
      <c r="B396" s="219" t="s">
        <v>20</v>
      </c>
      <c r="C396" s="385"/>
      <c r="D396" s="385"/>
      <c r="E396" s="385"/>
      <c r="F396" s="443"/>
      <c r="G396" s="471"/>
    </row>
    <row r="397" spans="1:7" ht="11.25">
      <c r="A397" s="388"/>
      <c r="B397" s="389" t="s">
        <v>133</v>
      </c>
      <c r="C397" s="306"/>
      <c r="D397" s="306"/>
      <c r="E397" s="306"/>
      <c r="F397" s="443"/>
      <c r="G397" s="471"/>
    </row>
    <row r="398" spans="1:7" ht="12">
      <c r="A398" s="388"/>
      <c r="B398" s="188" t="s">
        <v>325</v>
      </c>
      <c r="C398" s="306"/>
      <c r="D398" s="306"/>
      <c r="E398" s="306"/>
      <c r="F398" s="443"/>
      <c r="G398" s="511"/>
    </row>
    <row r="399" spans="1:7" ht="12">
      <c r="A399" s="388"/>
      <c r="B399" s="390" t="s">
        <v>309</v>
      </c>
      <c r="C399" s="306"/>
      <c r="D399" s="306"/>
      <c r="E399" s="306"/>
      <c r="F399" s="443"/>
      <c r="G399" s="607"/>
    </row>
    <row r="400" spans="1:7" ht="11.25">
      <c r="A400" s="388"/>
      <c r="B400" s="307" t="s">
        <v>138</v>
      </c>
      <c r="C400" s="306">
        <v>12000</v>
      </c>
      <c r="D400" s="306">
        <v>12003</v>
      </c>
      <c r="E400" s="306">
        <v>8235</v>
      </c>
      <c r="F400" s="793">
        <f>SUM(E400/D400)</f>
        <v>0.686078480379905</v>
      </c>
      <c r="G400" s="471"/>
    </row>
    <row r="401" spans="1:7" ht="11.25">
      <c r="A401" s="388"/>
      <c r="B401" s="307" t="s">
        <v>319</v>
      </c>
      <c r="C401" s="840"/>
      <c r="D401" s="840"/>
      <c r="E401" s="840"/>
      <c r="F401" s="443"/>
      <c r="G401" s="471"/>
    </row>
    <row r="402" spans="1:7" ht="12" thickBot="1">
      <c r="A402" s="388"/>
      <c r="B402" s="455" t="s">
        <v>105</v>
      </c>
      <c r="C402" s="842"/>
      <c r="D402" s="842"/>
      <c r="E402" s="842"/>
      <c r="F402" s="868"/>
      <c r="G402" s="489"/>
    </row>
    <row r="403" spans="1:7" ht="12" thickBot="1">
      <c r="A403" s="400"/>
      <c r="B403" s="459" t="s">
        <v>155</v>
      </c>
      <c r="C403" s="395">
        <f>SUM(C397:C402)</f>
        <v>12000</v>
      </c>
      <c r="D403" s="902">
        <f>SUM(D397:D402)</f>
        <v>12003</v>
      </c>
      <c r="E403" s="902">
        <f>SUM(E397:E402)</f>
        <v>8235</v>
      </c>
      <c r="F403" s="869">
        <f>SUM(E403/D403)</f>
        <v>0.686078480379905</v>
      </c>
      <c r="G403" s="475"/>
    </row>
    <row r="404" spans="1:7" ht="11.25">
      <c r="A404" s="401">
        <v>3316</v>
      </c>
      <c r="B404" s="219" t="s">
        <v>157</v>
      </c>
      <c r="C404" s="385"/>
      <c r="D404" s="385"/>
      <c r="E404" s="385"/>
      <c r="F404" s="443"/>
      <c r="G404" s="471"/>
    </row>
    <row r="405" spans="1:7" ht="11.25">
      <c r="A405" s="388"/>
      <c r="B405" s="389" t="s">
        <v>133</v>
      </c>
      <c r="C405" s="306"/>
      <c r="D405" s="306"/>
      <c r="E405" s="306"/>
      <c r="F405" s="443"/>
      <c r="G405" s="471"/>
    </row>
    <row r="406" spans="1:7" ht="12">
      <c r="A406" s="388"/>
      <c r="B406" s="188" t="s">
        <v>325</v>
      </c>
      <c r="C406" s="306"/>
      <c r="D406" s="306"/>
      <c r="E406" s="306"/>
      <c r="F406" s="443"/>
      <c r="G406" s="511"/>
    </row>
    <row r="407" spans="1:7" ht="12">
      <c r="A407" s="388"/>
      <c r="B407" s="390" t="s">
        <v>309</v>
      </c>
      <c r="C407" s="306"/>
      <c r="D407" s="306"/>
      <c r="E407" s="306"/>
      <c r="F407" s="443"/>
      <c r="G407" s="607"/>
    </row>
    <row r="408" spans="1:7" ht="11.25">
      <c r="A408" s="388"/>
      <c r="B408" s="307" t="s">
        <v>138</v>
      </c>
      <c r="C408" s="306">
        <v>5000</v>
      </c>
      <c r="D408" s="306">
        <v>5000</v>
      </c>
      <c r="E408" s="306">
        <v>3895</v>
      </c>
      <c r="F408" s="793">
        <f>SUM(E408/D408)</f>
        <v>0.779</v>
      </c>
      <c r="G408" s="471"/>
    </row>
    <row r="409" spans="1:7" ht="11.25">
      <c r="A409" s="388"/>
      <c r="B409" s="307" t="s">
        <v>319</v>
      </c>
      <c r="C409" s="840"/>
      <c r="D409" s="840"/>
      <c r="E409" s="840"/>
      <c r="F409" s="443"/>
      <c r="G409" s="471"/>
    </row>
    <row r="410" spans="1:7" ht="12" thickBot="1">
      <c r="A410" s="388"/>
      <c r="B410" s="455" t="s">
        <v>105</v>
      </c>
      <c r="C410" s="842"/>
      <c r="D410" s="842"/>
      <c r="E410" s="842"/>
      <c r="F410" s="868"/>
      <c r="G410" s="489"/>
    </row>
    <row r="411" spans="1:7" ht="12" thickBot="1">
      <c r="A411" s="400"/>
      <c r="B411" s="459" t="s">
        <v>155</v>
      </c>
      <c r="C411" s="395">
        <f>SUM(C405:C410)</f>
        <v>5000</v>
      </c>
      <c r="D411" s="395">
        <f>SUM(D405:D410)</f>
        <v>5000</v>
      </c>
      <c r="E411" s="395">
        <f>SUM(E405:E410)</f>
        <v>3895</v>
      </c>
      <c r="F411" s="869">
        <f>SUM(E411/D411)</f>
        <v>0.779</v>
      </c>
      <c r="G411" s="475"/>
    </row>
    <row r="412" spans="1:7" ht="11.25">
      <c r="A412" s="401">
        <v>3317</v>
      </c>
      <c r="B412" s="219" t="s">
        <v>423</v>
      </c>
      <c r="C412" s="385"/>
      <c r="D412" s="385"/>
      <c r="E412" s="385"/>
      <c r="F412" s="443"/>
      <c r="G412" s="471"/>
    </row>
    <row r="413" spans="1:7" ht="11.25">
      <c r="A413" s="388"/>
      <c r="B413" s="389" t="s">
        <v>133</v>
      </c>
      <c r="C413" s="306"/>
      <c r="D413" s="306"/>
      <c r="E413" s="306"/>
      <c r="F413" s="443"/>
      <c r="G413" s="471"/>
    </row>
    <row r="414" spans="1:7" ht="12">
      <c r="A414" s="388"/>
      <c r="B414" s="188" t="s">
        <v>325</v>
      </c>
      <c r="C414" s="306"/>
      <c r="D414" s="306"/>
      <c r="E414" s="306"/>
      <c r="F414" s="443"/>
      <c r="G414" s="511"/>
    </row>
    <row r="415" spans="1:7" ht="12">
      <c r="A415" s="388"/>
      <c r="B415" s="390" t="s">
        <v>309</v>
      </c>
      <c r="C415" s="306">
        <v>2200</v>
      </c>
      <c r="D415" s="306">
        <v>2200</v>
      </c>
      <c r="E415" s="306">
        <v>1538</v>
      </c>
      <c r="F415" s="793">
        <f>SUM(E415/D415)</f>
        <v>0.6990909090909091</v>
      </c>
      <c r="G415" s="607"/>
    </row>
    <row r="416" spans="1:7" ht="11.25">
      <c r="A416" s="388"/>
      <c r="B416" s="307" t="s">
        <v>138</v>
      </c>
      <c r="C416" s="306">
        <v>127800</v>
      </c>
      <c r="D416" s="306">
        <v>127801</v>
      </c>
      <c r="E416" s="306">
        <v>66101</v>
      </c>
      <c r="F416" s="793">
        <f>SUM(E416/D416)</f>
        <v>0.51721817513165</v>
      </c>
      <c r="G416" s="471"/>
    </row>
    <row r="417" spans="1:7" ht="11.25">
      <c r="A417" s="388"/>
      <c r="B417" s="307" t="s">
        <v>319</v>
      </c>
      <c r="C417" s="840"/>
      <c r="D417" s="840"/>
      <c r="E417" s="840"/>
      <c r="F417" s="443"/>
      <c r="G417" s="471"/>
    </row>
    <row r="418" spans="1:7" ht="12" thickBot="1">
      <c r="A418" s="388"/>
      <c r="B418" s="455" t="s">
        <v>105</v>
      </c>
      <c r="C418" s="842"/>
      <c r="D418" s="842"/>
      <c r="E418" s="842"/>
      <c r="F418" s="868"/>
      <c r="G418" s="489"/>
    </row>
    <row r="419" spans="1:7" ht="12" thickBot="1">
      <c r="A419" s="400"/>
      <c r="B419" s="459" t="s">
        <v>155</v>
      </c>
      <c r="C419" s="395">
        <f>SUM(C413:C418)</f>
        <v>130000</v>
      </c>
      <c r="D419" s="902">
        <f>SUM(D413:D418)</f>
        <v>130001</v>
      </c>
      <c r="E419" s="902">
        <f>SUM(E413:E418)</f>
        <v>67639</v>
      </c>
      <c r="F419" s="869">
        <f>SUM(E419/D419)</f>
        <v>0.5202959977230944</v>
      </c>
      <c r="G419" s="475"/>
    </row>
    <row r="420" spans="1:7" ht="12" customHeight="1">
      <c r="A420" s="76">
        <v>3319</v>
      </c>
      <c r="B420" s="482" t="s">
        <v>27</v>
      </c>
      <c r="C420" s="385"/>
      <c r="D420" s="385"/>
      <c r="E420" s="385"/>
      <c r="F420" s="443"/>
      <c r="G420" s="471"/>
    </row>
    <row r="421" spans="1:7" ht="12" customHeight="1">
      <c r="A421" s="388"/>
      <c r="B421" s="389" t="s">
        <v>133</v>
      </c>
      <c r="C421" s="306"/>
      <c r="D421" s="306"/>
      <c r="E421" s="306"/>
      <c r="F421" s="443"/>
      <c r="G421" s="471"/>
    </row>
    <row r="422" spans="1:7" ht="12" customHeight="1">
      <c r="A422" s="388"/>
      <c r="B422" s="188" t="s">
        <v>325</v>
      </c>
      <c r="C422" s="306"/>
      <c r="D422" s="306"/>
      <c r="E422" s="306"/>
      <c r="F422" s="443"/>
      <c r="G422" s="471"/>
    </row>
    <row r="423" spans="1:7" ht="12" customHeight="1">
      <c r="A423" s="388"/>
      <c r="B423" s="390" t="s">
        <v>309</v>
      </c>
      <c r="C423" s="306">
        <v>800</v>
      </c>
      <c r="D423" s="306">
        <v>800</v>
      </c>
      <c r="E423" s="306">
        <v>231</v>
      </c>
      <c r="F423" s="793">
        <f>SUM(E423/D423)</f>
        <v>0.28875</v>
      </c>
      <c r="G423" s="607"/>
    </row>
    <row r="424" spans="1:7" ht="12" customHeight="1">
      <c r="A424" s="388"/>
      <c r="B424" s="307" t="s">
        <v>138</v>
      </c>
      <c r="C424" s="306"/>
      <c r="D424" s="306">
        <v>31</v>
      </c>
      <c r="E424" s="306">
        <v>65</v>
      </c>
      <c r="F424" s="793">
        <f>SUM(E424/D424)</f>
        <v>2.096774193548387</v>
      </c>
      <c r="G424" s="611"/>
    </row>
    <row r="425" spans="1:7" ht="12" customHeight="1">
      <c r="A425" s="388"/>
      <c r="B425" s="307" t="s">
        <v>319</v>
      </c>
      <c r="C425" s="840"/>
      <c r="D425" s="840"/>
      <c r="E425" s="840"/>
      <c r="F425" s="443"/>
      <c r="G425" s="606"/>
    </row>
    <row r="426" spans="1:7" ht="12" customHeight="1">
      <c r="A426" s="388"/>
      <c r="B426" s="307" t="s">
        <v>138</v>
      </c>
      <c r="C426" s="306"/>
      <c r="D426" s="306"/>
      <c r="E426" s="306"/>
      <c r="F426" s="443"/>
      <c r="G426" s="607"/>
    </row>
    <row r="427" spans="1:7" ht="12" customHeight="1" thickBot="1">
      <c r="A427" s="388"/>
      <c r="B427" s="455" t="s">
        <v>105</v>
      </c>
      <c r="C427" s="842"/>
      <c r="D427" s="842"/>
      <c r="E427" s="842"/>
      <c r="F427" s="868"/>
      <c r="G427" s="489"/>
    </row>
    <row r="428" spans="1:7" ht="12" customHeight="1" thickBot="1">
      <c r="A428" s="400"/>
      <c r="B428" s="459" t="s">
        <v>155</v>
      </c>
      <c r="C428" s="395">
        <f>SUM(C421:C427)</f>
        <v>800</v>
      </c>
      <c r="D428" s="902">
        <f>SUM(D421:D427)</f>
        <v>831</v>
      </c>
      <c r="E428" s="902">
        <f>SUM(E421:E427)</f>
        <v>296</v>
      </c>
      <c r="F428" s="870">
        <f>SUM(E428/D428)</f>
        <v>0.3561973525872443</v>
      </c>
      <c r="G428" s="475"/>
    </row>
    <row r="429" spans="1:7" ht="12" customHeight="1">
      <c r="A429" s="76">
        <v>3320</v>
      </c>
      <c r="B429" s="219" t="s">
        <v>17</v>
      </c>
      <c r="C429" s="385"/>
      <c r="D429" s="385"/>
      <c r="E429" s="385"/>
      <c r="F429" s="443"/>
      <c r="G429" s="471"/>
    </row>
    <row r="430" spans="1:7" ht="12" customHeight="1">
      <c r="A430" s="388"/>
      <c r="B430" s="389" t="s">
        <v>133</v>
      </c>
      <c r="C430" s="306"/>
      <c r="D430" s="306"/>
      <c r="E430" s="306"/>
      <c r="F430" s="443"/>
      <c r="G430" s="471"/>
    </row>
    <row r="431" spans="1:7" ht="12" customHeight="1">
      <c r="A431" s="388"/>
      <c r="B431" s="188" t="s">
        <v>325</v>
      </c>
      <c r="C431" s="306"/>
      <c r="D431" s="306"/>
      <c r="E431" s="306"/>
      <c r="F431" s="443"/>
      <c r="G431" s="471"/>
    </row>
    <row r="432" spans="1:7" ht="12" customHeight="1">
      <c r="A432" s="388"/>
      <c r="B432" s="390" t="s">
        <v>309</v>
      </c>
      <c r="C432" s="306"/>
      <c r="D432" s="306"/>
      <c r="E432" s="306"/>
      <c r="F432" s="443"/>
      <c r="G432" s="607"/>
    </row>
    <row r="433" spans="1:7" ht="12" customHeight="1">
      <c r="A433" s="388"/>
      <c r="B433" s="307" t="s">
        <v>138</v>
      </c>
      <c r="C433" s="306">
        <v>1000</v>
      </c>
      <c r="D433" s="306">
        <v>1016</v>
      </c>
      <c r="E433" s="306">
        <v>117</v>
      </c>
      <c r="F433" s="793">
        <f>SUM(E433/D433)</f>
        <v>0.11515748031496063</v>
      </c>
      <c r="G433" s="612"/>
    </row>
    <row r="434" spans="1:7" ht="12" customHeight="1">
      <c r="A434" s="388"/>
      <c r="B434" s="307" t="s">
        <v>319</v>
      </c>
      <c r="C434" s="840"/>
      <c r="D434" s="840"/>
      <c r="E434" s="840"/>
      <c r="F434" s="443"/>
      <c r="G434" s="606"/>
    </row>
    <row r="435" spans="1:7" ht="12" customHeight="1">
      <c r="A435" s="388"/>
      <c r="B435" s="307" t="s">
        <v>138</v>
      </c>
      <c r="C435" s="306"/>
      <c r="D435" s="306"/>
      <c r="E435" s="306"/>
      <c r="F435" s="443"/>
      <c r="G435" s="511"/>
    </row>
    <row r="436" spans="1:7" ht="12" customHeight="1" thickBot="1">
      <c r="A436" s="388"/>
      <c r="B436" s="455" t="s">
        <v>105</v>
      </c>
      <c r="C436" s="842"/>
      <c r="D436" s="842"/>
      <c r="E436" s="842"/>
      <c r="F436" s="868"/>
      <c r="G436" s="489"/>
    </row>
    <row r="437" spans="1:7" ht="12" customHeight="1" thickBot="1">
      <c r="A437" s="400"/>
      <c r="B437" s="459" t="s">
        <v>155</v>
      </c>
      <c r="C437" s="846">
        <f>SUM(C430:C436)</f>
        <v>1000</v>
      </c>
      <c r="D437" s="903">
        <f>SUM(D430:D436)</f>
        <v>1016</v>
      </c>
      <c r="E437" s="903">
        <f>SUM(E430:E436)</f>
        <v>117</v>
      </c>
      <c r="F437" s="869">
        <f>SUM(E437/D437)</f>
        <v>0.11515748031496063</v>
      </c>
      <c r="G437" s="475"/>
    </row>
    <row r="438" spans="1:7" ht="12" customHeight="1">
      <c r="A438" s="76">
        <v>3322</v>
      </c>
      <c r="B438" s="219" t="s">
        <v>442</v>
      </c>
      <c r="C438" s="385"/>
      <c r="D438" s="385"/>
      <c r="E438" s="385"/>
      <c r="F438" s="443"/>
      <c r="G438" s="471"/>
    </row>
    <row r="439" spans="1:7" ht="12" customHeight="1">
      <c r="A439" s="388"/>
      <c r="B439" s="389" t="s">
        <v>133</v>
      </c>
      <c r="C439" s="306"/>
      <c r="D439" s="306"/>
      <c r="E439" s="306"/>
      <c r="F439" s="443"/>
      <c r="G439" s="471"/>
    </row>
    <row r="440" spans="1:7" ht="12" customHeight="1">
      <c r="A440" s="388"/>
      <c r="B440" s="188" t="s">
        <v>325</v>
      </c>
      <c r="C440" s="306"/>
      <c r="D440" s="306"/>
      <c r="E440" s="306"/>
      <c r="F440" s="443"/>
      <c r="G440" s="607"/>
    </row>
    <row r="441" spans="1:7" ht="12" customHeight="1">
      <c r="A441" s="388"/>
      <c r="B441" s="390" t="s">
        <v>309</v>
      </c>
      <c r="C441" s="306">
        <v>300</v>
      </c>
      <c r="D441" s="306">
        <v>300</v>
      </c>
      <c r="E441" s="306">
        <v>10</v>
      </c>
      <c r="F441" s="793">
        <f>SUM(E441/D441)</f>
        <v>0.03333333333333333</v>
      </c>
      <c r="G441" s="471"/>
    </row>
    <row r="442" spans="1:7" ht="12" customHeight="1">
      <c r="A442" s="388"/>
      <c r="B442" s="307" t="s">
        <v>138</v>
      </c>
      <c r="C442" s="306">
        <v>9200</v>
      </c>
      <c r="D442" s="306">
        <v>9208</v>
      </c>
      <c r="E442" s="306">
        <v>190</v>
      </c>
      <c r="F442" s="793">
        <f>SUM(E442/D442)</f>
        <v>0.020634231103388356</v>
      </c>
      <c r="G442" s="517"/>
    </row>
    <row r="443" spans="1:7" ht="12" customHeight="1">
      <c r="A443" s="388"/>
      <c r="B443" s="307" t="s">
        <v>319</v>
      </c>
      <c r="C443" s="840"/>
      <c r="D443" s="840"/>
      <c r="E443" s="840"/>
      <c r="F443" s="443"/>
      <c r="G443" s="511"/>
    </row>
    <row r="444" spans="1:7" ht="12" customHeight="1" thickBot="1">
      <c r="A444" s="388"/>
      <c r="B444" s="455" t="s">
        <v>105</v>
      </c>
      <c r="C444" s="842"/>
      <c r="D444" s="842"/>
      <c r="E444" s="842"/>
      <c r="F444" s="868"/>
      <c r="G444" s="518"/>
    </row>
    <row r="445" spans="1:7" ht="12" customHeight="1" thickBot="1">
      <c r="A445" s="400"/>
      <c r="B445" s="459" t="s">
        <v>155</v>
      </c>
      <c r="C445" s="846">
        <f>SUM(C439:C444)</f>
        <v>9500</v>
      </c>
      <c r="D445" s="903">
        <f>SUM(D439:D444)</f>
        <v>9508</v>
      </c>
      <c r="E445" s="903">
        <f>SUM(E439:E444)</f>
        <v>200</v>
      </c>
      <c r="F445" s="869">
        <f>SUM(E445/D445)</f>
        <v>0.02103491796381994</v>
      </c>
      <c r="G445" s="475"/>
    </row>
    <row r="446" spans="1:7" ht="12" customHeight="1">
      <c r="A446" s="76">
        <v>3323</v>
      </c>
      <c r="B446" s="219" t="s">
        <v>393</v>
      </c>
      <c r="C446" s="385"/>
      <c r="D446" s="385"/>
      <c r="E446" s="385"/>
      <c r="F446" s="443"/>
      <c r="G446" s="471"/>
    </row>
    <row r="447" spans="1:7" ht="12" customHeight="1">
      <c r="A447" s="388"/>
      <c r="B447" s="389" t="s">
        <v>133</v>
      </c>
      <c r="C447" s="306"/>
      <c r="D447" s="306"/>
      <c r="E447" s="306"/>
      <c r="F447" s="443"/>
      <c r="G447" s="471"/>
    </row>
    <row r="448" spans="1:7" ht="12" customHeight="1">
      <c r="A448" s="388"/>
      <c r="B448" s="188" t="s">
        <v>325</v>
      </c>
      <c r="C448" s="306"/>
      <c r="D448" s="306"/>
      <c r="E448" s="306"/>
      <c r="F448" s="443"/>
      <c r="G448" s="511"/>
    </row>
    <row r="449" spans="1:7" ht="12" customHeight="1">
      <c r="A449" s="388"/>
      <c r="B449" s="390" t="s">
        <v>309</v>
      </c>
      <c r="C449" s="306">
        <v>50</v>
      </c>
      <c r="D449" s="306">
        <v>50</v>
      </c>
      <c r="E449" s="306">
        <v>5</v>
      </c>
      <c r="F449" s="793">
        <f>SUM(E449/D449)</f>
        <v>0.1</v>
      </c>
      <c r="G449" s="607"/>
    </row>
    <row r="450" spans="1:7" ht="12" customHeight="1">
      <c r="A450" s="388"/>
      <c r="B450" s="307" t="s">
        <v>138</v>
      </c>
      <c r="C450" s="306">
        <v>7450</v>
      </c>
      <c r="D450" s="306">
        <v>7450</v>
      </c>
      <c r="E450" s="306">
        <v>4200</v>
      </c>
      <c r="F450" s="793">
        <f>SUM(E450/D450)</f>
        <v>0.5637583892617449</v>
      </c>
      <c r="G450" s="517"/>
    </row>
    <row r="451" spans="1:7" ht="12" customHeight="1">
      <c r="A451" s="388"/>
      <c r="B451" s="307" t="s">
        <v>319</v>
      </c>
      <c r="C451" s="840"/>
      <c r="D451" s="840"/>
      <c r="E451" s="840"/>
      <c r="F451" s="443"/>
      <c r="G451" s="511"/>
    </row>
    <row r="452" spans="1:7" ht="12" customHeight="1" thickBot="1">
      <c r="A452" s="388"/>
      <c r="B452" s="455" t="s">
        <v>105</v>
      </c>
      <c r="C452" s="842"/>
      <c r="D452" s="900"/>
      <c r="E452" s="900"/>
      <c r="F452" s="868"/>
      <c r="G452" s="518"/>
    </row>
    <row r="453" spans="1:7" ht="12" customHeight="1" thickBot="1">
      <c r="A453" s="400"/>
      <c r="B453" s="459" t="s">
        <v>155</v>
      </c>
      <c r="C453" s="395">
        <f>SUM(C447:C452)</f>
        <v>7500</v>
      </c>
      <c r="D453" s="902">
        <f>SUM(D447:D452)</f>
        <v>7500</v>
      </c>
      <c r="E453" s="902">
        <f>SUM(E447:E452)</f>
        <v>4205</v>
      </c>
      <c r="F453" s="869">
        <f>SUM(E453/D453)</f>
        <v>0.5606666666666666</v>
      </c>
      <c r="G453" s="475"/>
    </row>
    <row r="454" spans="1:7" ht="12" customHeight="1">
      <c r="A454" s="76">
        <v>3324</v>
      </c>
      <c r="B454" s="219" t="s">
        <v>510</v>
      </c>
      <c r="C454" s="385"/>
      <c r="D454" s="385"/>
      <c r="E454" s="385"/>
      <c r="F454" s="443"/>
      <c r="G454" s="471"/>
    </row>
    <row r="455" spans="1:7" ht="12" customHeight="1">
      <c r="A455" s="388"/>
      <c r="B455" s="389" t="s">
        <v>133</v>
      </c>
      <c r="C455" s="306"/>
      <c r="D455" s="306"/>
      <c r="E455" s="306"/>
      <c r="F455" s="443"/>
      <c r="G455" s="471"/>
    </row>
    <row r="456" spans="1:7" ht="12" customHeight="1">
      <c r="A456" s="388"/>
      <c r="B456" s="188" t="s">
        <v>325</v>
      </c>
      <c r="C456" s="306"/>
      <c r="D456" s="306"/>
      <c r="E456" s="306"/>
      <c r="F456" s="443"/>
      <c r="G456" s="511"/>
    </row>
    <row r="457" spans="1:7" ht="12" customHeight="1">
      <c r="A457" s="388"/>
      <c r="B457" s="390" t="s">
        <v>309</v>
      </c>
      <c r="C457" s="306">
        <v>2000</v>
      </c>
      <c r="D457" s="306">
        <v>2000</v>
      </c>
      <c r="E457" s="306">
        <v>1440</v>
      </c>
      <c r="F457" s="793">
        <f>SUM(E457/D457)</f>
        <v>0.72</v>
      </c>
      <c r="G457" s="607"/>
    </row>
    <row r="458" spans="1:7" ht="12" customHeight="1">
      <c r="A458" s="388"/>
      <c r="B458" s="307" t="s">
        <v>138</v>
      </c>
      <c r="C458" s="306"/>
      <c r="D458" s="306"/>
      <c r="E458" s="306"/>
      <c r="F458" s="443"/>
      <c r="G458" s="517"/>
    </row>
    <row r="459" spans="1:7" ht="12" customHeight="1">
      <c r="A459" s="388"/>
      <c r="B459" s="307" t="s">
        <v>319</v>
      </c>
      <c r="C459" s="840"/>
      <c r="D459" s="840"/>
      <c r="E459" s="840"/>
      <c r="F459" s="443"/>
      <c r="G459" s="511"/>
    </row>
    <row r="460" spans="1:7" ht="12" customHeight="1" thickBot="1">
      <c r="A460" s="388"/>
      <c r="B460" s="455" t="s">
        <v>105</v>
      </c>
      <c r="C460" s="842"/>
      <c r="D460" s="842"/>
      <c r="E460" s="842"/>
      <c r="F460" s="868"/>
      <c r="G460" s="518"/>
    </row>
    <row r="461" spans="1:7" ht="12" customHeight="1" thickBot="1">
      <c r="A461" s="400"/>
      <c r="B461" s="459" t="s">
        <v>155</v>
      </c>
      <c r="C461" s="395">
        <f>SUM(C455:C460)</f>
        <v>2000</v>
      </c>
      <c r="D461" s="902">
        <f>SUM(D455:D460)</f>
        <v>2000</v>
      </c>
      <c r="E461" s="902">
        <f>SUM(E455:E460)</f>
        <v>1440</v>
      </c>
      <c r="F461" s="869">
        <f>SUM(E461/D461)</f>
        <v>0.72</v>
      </c>
      <c r="G461" s="475"/>
    </row>
    <row r="462" spans="1:7" ht="12" customHeight="1">
      <c r="A462" s="519">
        <v>3340</v>
      </c>
      <c r="B462" s="483" t="s">
        <v>2</v>
      </c>
      <c r="C462" s="385"/>
      <c r="D462" s="385"/>
      <c r="E462" s="385"/>
      <c r="F462" s="443"/>
      <c r="G462" s="471"/>
    </row>
    <row r="463" spans="1:7" ht="12" customHeight="1">
      <c r="A463" s="76"/>
      <c r="B463" s="389" t="s">
        <v>133</v>
      </c>
      <c r="C463" s="385"/>
      <c r="D463" s="385"/>
      <c r="E463" s="385"/>
      <c r="F463" s="443"/>
      <c r="G463" s="471"/>
    </row>
    <row r="464" spans="1:7" ht="12" customHeight="1">
      <c r="A464" s="76"/>
      <c r="B464" s="188" t="s">
        <v>325</v>
      </c>
      <c r="C464" s="385"/>
      <c r="D464" s="385"/>
      <c r="E464" s="385"/>
      <c r="F464" s="443"/>
      <c r="G464" s="607"/>
    </row>
    <row r="465" spans="1:7" ht="12" customHeight="1">
      <c r="A465" s="377"/>
      <c r="B465" s="390" t="s">
        <v>309</v>
      </c>
      <c r="C465" s="840">
        <v>7000</v>
      </c>
      <c r="D465" s="840">
        <v>11272</v>
      </c>
      <c r="E465" s="840">
        <v>2648</v>
      </c>
      <c r="F465" s="793">
        <f>SUM(E465/D465)</f>
        <v>0.23491838183108588</v>
      </c>
      <c r="G465" s="666"/>
    </row>
    <row r="466" spans="1:7" ht="12" customHeight="1">
      <c r="A466" s="377"/>
      <c r="B466" s="307" t="s">
        <v>138</v>
      </c>
      <c r="C466" s="840"/>
      <c r="D466" s="840"/>
      <c r="E466" s="840"/>
      <c r="F466" s="443"/>
      <c r="G466" s="516"/>
    </row>
    <row r="467" spans="1:7" ht="12" customHeight="1">
      <c r="A467" s="76"/>
      <c r="B467" s="307" t="s">
        <v>319</v>
      </c>
      <c r="C467" s="840"/>
      <c r="D467" s="840"/>
      <c r="E467" s="840"/>
      <c r="F467" s="443"/>
      <c r="G467" s="471"/>
    </row>
    <row r="468" spans="1:7" ht="12" customHeight="1" thickBot="1">
      <c r="A468" s="76"/>
      <c r="B468" s="455" t="s">
        <v>105</v>
      </c>
      <c r="C468" s="841"/>
      <c r="D468" s="841"/>
      <c r="E468" s="841"/>
      <c r="F468" s="868"/>
      <c r="G468" s="489"/>
    </row>
    <row r="469" spans="1:7" ht="12" customHeight="1" thickBot="1">
      <c r="A469" s="379"/>
      <c r="B469" s="459" t="s">
        <v>155</v>
      </c>
      <c r="C469" s="395">
        <f>SUM(C463:C468)</f>
        <v>7000</v>
      </c>
      <c r="D469" s="902">
        <f>SUM(D463:D468)</f>
        <v>11272</v>
      </c>
      <c r="E469" s="902">
        <f>SUM(E463:E468)</f>
        <v>2648</v>
      </c>
      <c r="F469" s="869">
        <f>SUM(E469/D469)</f>
        <v>0.23491838183108588</v>
      </c>
      <c r="G469" s="475"/>
    </row>
    <row r="470" spans="1:7" ht="12" customHeight="1">
      <c r="A470" s="519">
        <v>3341</v>
      </c>
      <c r="B470" s="483" t="s">
        <v>428</v>
      </c>
      <c r="C470" s="385"/>
      <c r="D470" s="385"/>
      <c r="E470" s="385"/>
      <c r="F470" s="443"/>
      <c r="G470" s="471"/>
    </row>
    <row r="471" spans="1:7" ht="12" customHeight="1">
      <c r="A471" s="76"/>
      <c r="B471" s="389" t="s">
        <v>133</v>
      </c>
      <c r="C471" s="385"/>
      <c r="D471" s="385"/>
      <c r="E471" s="385"/>
      <c r="F471" s="443"/>
      <c r="G471" s="471"/>
    </row>
    <row r="472" spans="1:7" ht="12" customHeight="1">
      <c r="A472" s="76"/>
      <c r="B472" s="188" t="s">
        <v>325</v>
      </c>
      <c r="C472" s="385"/>
      <c r="D472" s="385"/>
      <c r="E472" s="385"/>
      <c r="F472" s="443"/>
      <c r="G472" s="607"/>
    </row>
    <row r="473" spans="1:7" ht="12" customHeight="1">
      <c r="A473" s="377"/>
      <c r="B473" s="390" t="s">
        <v>309</v>
      </c>
      <c r="C473" s="840">
        <v>1700</v>
      </c>
      <c r="D473" s="840">
        <v>1700</v>
      </c>
      <c r="E473" s="840">
        <v>848</v>
      </c>
      <c r="F473" s="793">
        <f>SUM(E473/D473)</f>
        <v>0.4988235294117647</v>
      </c>
      <c r="G473" s="611"/>
    </row>
    <row r="474" spans="1:7" ht="12" customHeight="1">
      <c r="A474" s="377"/>
      <c r="B474" s="307" t="s">
        <v>138</v>
      </c>
      <c r="C474" s="840"/>
      <c r="D474" s="840"/>
      <c r="E474" s="840"/>
      <c r="F474" s="443"/>
      <c r="G474" s="516"/>
    </row>
    <row r="475" spans="1:7" ht="12" customHeight="1">
      <c r="A475" s="76"/>
      <c r="B475" s="307" t="s">
        <v>319</v>
      </c>
      <c r="C475" s="385"/>
      <c r="D475" s="385"/>
      <c r="E475" s="385"/>
      <c r="F475" s="443"/>
      <c r="G475" s="471"/>
    </row>
    <row r="476" spans="1:7" ht="12" customHeight="1" thickBot="1">
      <c r="A476" s="76"/>
      <c r="B476" s="455" t="s">
        <v>105</v>
      </c>
      <c r="C476" s="841"/>
      <c r="D476" s="841"/>
      <c r="E476" s="841"/>
      <c r="F476" s="868"/>
      <c r="G476" s="489"/>
    </row>
    <row r="477" spans="1:7" ht="12" customHeight="1" thickBot="1">
      <c r="A477" s="379"/>
      <c r="B477" s="459" t="s">
        <v>155</v>
      </c>
      <c r="C477" s="395">
        <f>SUM(C471:C476)</f>
        <v>1700</v>
      </c>
      <c r="D477" s="902">
        <f>SUM(D471:D476)</f>
        <v>1700</v>
      </c>
      <c r="E477" s="902">
        <f>SUM(E471:E476)</f>
        <v>848</v>
      </c>
      <c r="F477" s="869">
        <f>SUM(E477/D477)</f>
        <v>0.4988235294117647</v>
      </c>
      <c r="G477" s="475"/>
    </row>
    <row r="478" spans="1:7" ht="12" customHeight="1">
      <c r="A478" s="519">
        <v>3342</v>
      </c>
      <c r="B478" s="483" t="s">
        <v>545</v>
      </c>
      <c r="C478" s="385"/>
      <c r="D478" s="385"/>
      <c r="E478" s="385"/>
      <c r="F478" s="443"/>
      <c r="G478" s="471"/>
    </row>
    <row r="479" spans="1:7" ht="12" customHeight="1">
      <c r="A479" s="76"/>
      <c r="B479" s="389" t="s">
        <v>133</v>
      </c>
      <c r="C479" s="385"/>
      <c r="D479" s="385"/>
      <c r="E479" s="385"/>
      <c r="F479" s="443"/>
      <c r="G479" s="471"/>
    </row>
    <row r="480" spans="1:7" ht="12" customHeight="1">
      <c r="A480" s="76"/>
      <c r="B480" s="188" t="s">
        <v>325</v>
      </c>
      <c r="C480" s="385"/>
      <c r="D480" s="385"/>
      <c r="E480" s="385"/>
      <c r="F480" s="443"/>
      <c r="G480" s="471"/>
    </row>
    <row r="481" spans="1:7" ht="12" customHeight="1">
      <c r="A481" s="377"/>
      <c r="B481" s="390" t="s">
        <v>309</v>
      </c>
      <c r="C481" s="840">
        <v>880</v>
      </c>
      <c r="D481" s="840">
        <v>880</v>
      </c>
      <c r="E481" s="840">
        <v>440</v>
      </c>
      <c r="F481" s="793">
        <f>SUM(E481/D481)</f>
        <v>0.5</v>
      </c>
      <c r="G481" s="607"/>
    </row>
    <row r="482" spans="1:7" ht="12" customHeight="1">
      <c r="A482" s="377"/>
      <c r="B482" s="307" t="s">
        <v>138</v>
      </c>
      <c r="C482" s="840"/>
      <c r="D482" s="840"/>
      <c r="E482" s="840"/>
      <c r="F482" s="443"/>
      <c r="G482" s="516"/>
    </row>
    <row r="483" spans="1:7" ht="12" customHeight="1">
      <c r="A483" s="76"/>
      <c r="B483" s="307" t="s">
        <v>319</v>
      </c>
      <c r="C483" s="385"/>
      <c r="D483" s="385"/>
      <c r="E483" s="385"/>
      <c r="F483" s="443"/>
      <c r="G483" s="471"/>
    </row>
    <row r="484" spans="1:7" ht="12" customHeight="1">
      <c r="A484" s="76"/>
      <c r="B484" s="307" t="s">
        <v>138</v>
      </c>
      <c r="C484" s="385"/>
      <c r="D484" s="385"/>
      <c r="E484" s="385"/>
      <c r="F484" s="443"/>
      <c r="G484" s="472"/>
    </row>
    <row r="485" spans="1:7" ht="12" customHeight="1" thickBot="1">
      <c r="A485" s="76"/>
      <c r="B485" s="455" t="s">
        <v>105</v>
      </c>
      <c r="C485" s="841"/>
      <c r="D485" s="841"/>
      <c r="E485" s="841"/>
      <c r="F485" s="868"/>
      <c r="G485" s="489"/>
    </row>
    <row r="486" spans="1:7" ht="12" customHeight="1" thickBot="1">
      <c r="A486" s="379"/>
      <c r="B486" s="459" t="s">
        <v>155</v>
      </c>
      <c r="C486" s="395">
        <f>SUM(C479:C485)</f>
        <v>880</v>
      </c>
      <c r="D486" s="902">
        <f>SUM(D479:D485)</f>
        <v>880</v>
      </c>
      <c r="E486" s="902">
        <f>SUM(E479:E485)</f>
        <v>440</v>
      </c>
      <c r="F486" s="869">
        <f>SUM(E486/D486)</f>
        <v>0.5</v>
      </c>
      <c r="G486" s="475"/>
    </row>
    <row r="487" spans="1:7" ht="12" customHeight="1">
      <c r="A487" s="519">
        <v>3343</v>
      </c>
      <c r="B487" s="483" t="s">
        <v>175</v>
      </c>
      <c r="C487" s="385"/>
      <c r="D487" s="385"/>
      <c r="E487" s="385"/>
      <c r="F487" s="443"/>
      <c r="G487" s="471"/>
    </row>
    <row r="488" spans="1:7" ht="12" customHeight="1">
      <c r="A488" s="76"/>
      <c r="B488" s="389" t="s">
        <v>133</v>
      </c>
      <c r="C488" s="385"/>
      <c r="D488" s="385"/>
      <c r="E488" s="385"/>
      <c r="F488" s="443"/>
      <c r="G488" s="471"/>
    </row>
    <row r="489" spans="1:7" ht="12" customHeight="1">
      <c r="A489" s="76"/>
      <c r="B489" s="188" t="s">
        <v>325</v>
      </c>
      <c r="C489" s="385"/>
      <c r="D489" s="385"/>
      <c r="E489" s="385"/>
      <c r="F489" s="443"/>
      <c r="G489" s="607"/>
    </row>
    <row r="490" spans="1:7" ht="12" customHeight="1">
      <c r="A490" s="377"/>
      <c r="B490" s="390" t="s">
        <v>309</v>
      </c>
      <c r="C490" s="840">
        <v>1000</v>
      </c>
      <c r="D490" s="840">
        <v>1000</v>
      </c>
      <c r="E490" s="840">
        <v>1000</v>
      </c>
      <c r="F490" s="793">
        <f>SUM(E490/D490)</f>
        <v>1</v>
      </c>
      <c r="G490" s="666"/>
    </row>
    <row r="491" spans="1:7" ht="12" customHeight="1">
      <c r="A491" s="377"/>
      <c r="B491" s="307" t="s">
        <v>138</v>
      </c>
      <c r="C491" s="840"/>
      <c r="D491" s="840"/>
      <c r="E491" s="840"/>
      <c r="F491" s="443"/>
      <c r="G491" s="516"/>
    </row>
    <row r="492" spans="1:7" ht="12.75" customHeight="1">
      <c r="A492" s="76"/>
      <c r="B492" s="307" t="s">
        <v>319</v>
      </c>
      <c r="C492" s="385"/>
      <c r="D492" s="385"/>
      <c r="E492" s="385"/>
      <c r="F492" s="443"/>
      <c r="G492" s="471"/>
    </row>
    <row r="493" spans="1:7" ht="12" customHeight="1" thickBot="1">
      <c r="A493" s="76"/>
      <c r="B493" s="455" t="s">
        <v>105</v>
      </c>
      <c r="C493" s="841"/>
      <c r="D493" s="841"/>
      <c r="E493" s="841"/>
      <c r="F493" s="868"/>
      <c r="G493" s="489"/>
    </row>
    <row r="494" spans="1:7" ht="12" customHeight="1" thickBot="1">
      <c r="A494" s="379"/>
      <c r="B494" s="459" t="s">
        <v>155</v>
      </c>
      <c r="C494" s="395">
        <f>SUM(C488:C493)</f>
        <v>1000</v>
      </c>
      <c r="D494" s="902">
        <f>SUM(D488:D493)</f>
        <v>1000</v>
      </c>
      <c r="E494" s="902">
        <f>SUM(E488:E493)</f>
        <v>1000</v>
      </c>
      <c r="F494" s="869">
        <f>SUM(E494/D494)</f>
        <v>1</v>
      </c>
      <c r="G494" s="475"/>
    </row>
    <row r="495" spans="1:7" ht="12" customHeight="1">
      <c r="A495" s="76">
        <v>3344</v>
      </c>
      <c r="B495" s="387" t="s">
        <v>297</v>
      </c>
      <c r="C495" s="385"/>
      <c r="D495" s="385"/>
      <c r="E495" s="385"/>
      <c r="F495" s="443"/>
      <c r="G495" s="471"/>
    </row>
    <row r="496" spans="1:7" ht="12" customHeight="1">
      <c r="A496" s="76"/>
      <c r="B496" s="75" t="s">
        <v>133</v>
      </c>
      <c r="C496" s="385"/>
      <c r="D496" s="385"/>
      <c r="E496" s="385"/>
      <c r="F496" s="443"/>
      <c r="G496" s="471"/>
    </row>
    <row r="497" spans="1:7" ht="12" customHeight="1">
      <c r="A497" s="76"/>
      <c r="B497" s="188" t="s">
        <v>325</v>
      </c>
      <c r="C497" s="385"/>
      <c r="D497" s="385"/>
      <c r="E497" s="385"/>
      <c r="F497" s="443"/>
      <c r="G497" s="607"/>
    </row>
    <row r="498" spans="1:7" ht="12" customHeight="1">
      <c r="A498" s="76"/>
      <c r="B498" s="75" t="s">
        <v>309</v>
      </c>
      <c r="C498" s="840">
        <v>1027</v>
      </c>
      <c r="D498" s="840">
        <v>1027</v>
      </c>
      <c r="E498" s="840"/>
      <c r="F498" s="443">
        <f>SUM(E498/D498)</f>
        <v>0</v>
      </c>
      <c r="G498" s="611"/>
    </row>
    <row r="499" spans="1:7" ht="12" customHeight="1">
      <c r="A499" s="76"/>
      <c r="B499" s="188" t="s">
        <v>138</v>
      </c>
      <c r="C499" s="840"/>
      <c r="D499" s="840"/>
      <c r="E499" s="840"/>
      <c r="F499" s="443"/>
      <c r="G499" s="516"/>
    </row>
    <row r="500" spans="1:7" ht="12" customHeight="1">
      <c r="A500" s="76"/>
      <c r="B500" s="307" t="s">
        <v>319</v>
      </c>
      <c r="C500" s="385"/>
      <c r="D500" s="385"/>
      <c r="E500" s="385"/>
      <c r="F500" s="443"/>
      <c r="G500" s="471"/>
    </row>
    <row r="501" spans="1:7" ht="12" customHeight="1" thickBot="1">
      <c r="A501" s="76"/>
      <c r="B501" s="455" t="s">
        <v>105</v>
      </c>
      <c r="C501" s="841"/>
      <c r="D501" s="841"/>
      <c r="E501" s="841"/>
      <c r="F501" s="868"/>
      <c r="G501" s="473"/>
    </row>
    <row r="502" spans="1:7" ht="12" customHeight="1" thickBot="1">
      <c r="A502" s="400"/>
      <c r="B502" s="459" t="s">
        <v>155</v>
      </c>
      <c r="C502" s="846">
        <f>SUM(C496:C501)</f>
        <v>1027</v>
      </c>
      <c r="D502" s="903">
        <f>SUM(D496:D501)</f>
        <v>1027</v>
      </c>
      <c r="E502" s="903">
        <f>SUM(E496:E501)</f>
        <v>0</v>
      </c>
      <c r="F502" s="869">
        <f>SUM(E502/D502)</f>
        <v>0</v>
      </c>
      <c r="G502" s="489"/>
    </row>
    <row r="503" spans="1:7" ht="12" customHeight="1">
      <c r="A503" s="76">
        <v>3345</v>
      </c>
      <c r="B503" s="399" t="s">
        <v>176</v>
      </c>
      <c r="C503" s="385"/>
      <c r="D503" s="385"/>
      <c r="E503" s="385"/>
      <c r="F503" s="443"/>
      <c r="G503" s="470"/>
    </row>
    <row r="504" spans="1:7" ht="12" customHeight="1">
      <c r="A504" s="76"/>
      <c r="B504" s="389" t="s">
        <v>133</v>
      </c>
      <c r="C504" s="385"/>
      <c r="D504" s="385"/>
      <c r="E504" s="385"/>
      <c r="F504" s="443"/>
      <c r="G504" s="444"/>
    </row>
    <row r="505" spans="1:7" ht="12" customHeight="1">
      <c r="A505" s="76"/>
      <c r="B505" s="188" t="s">
        <v>325</v>
      </c>
      <c r="C505" s="385"/>
      <c r="D505" s="385"/>
      <c r="E505" s="385"/>
      <c r="F505" s="443"/>
      <c r="G505" s="444"/>
    </row>
    <row r="506" spans="1:7" ht="12" customHeight="1">
      <c r="A506" s="76"/>
      <c r="B506" s="390" t="s">
        <v>309</v>
      </c>
      <c r="C506" s="840">
        <v>300</v>
      </c>
      <c r="D506" s="840">
        <v>300</v>
      </c>
      <c r="E506" s="840">
        <v>300</v>
      </c>
      <c r="F506" s="793">
        <f>SUM(E506/D506)</f>
        <v>1</v>
      </c>
      <c r="G506" s="607"/>
    </row>
    <row r="507" spans="1:7" ht="12" customHeight="1">
      <c r="A507" s="76"/>
      <c r="B507" s="307" t="s">
        <v>138</v>
      </c>
      <c r="C507" s="840"/>
      <c r="D507" s="840"/>
      <c r="E507" s="840"/>
      <c r="F507" s="443"/>
      <c r="G507" s="511"/>
    </row>
    <row r="508" spans="1:7" ht="12" customHeight="1">
      <c r="A508" s="76"/>
      <c r="B508" s="307" t="s">
        <v>319</v>
      </c>
      <c r="C508" s="385"/>
      <c r="D508" s="385"/>
      <c r="E508" s="385"/>
      <c r="F508" s="443"/>
      <c r="G508" s="444"/>
    </row>
    <row r="509" spans="1:7" ht="12" customHeight="1" thickBot="1">
      <c r="A509" s="76"/>
      <c r="B509" s="455" t="s">
        <v>105</v>
      </c>
      <c r="C509" s="841"/>
      <c r="D509" s="841"/>
      <c r="E509" s="841"/>
      <c r="F509" s="868"/>
      <c r="G509" s="489"/>
    </row>
    <row r="510" spans="1:7" ht="13.5" customHeight="1" thickBot="1">
      <c r="A510" s="400"/>
      <c r="B510" s="459" t="s">
        <v>155</v>
      </c>
      <c r="C510" s="846">
        <f>SUM(C506:C509)</f>
        <v>300</v>
      </c>
      <c r="D510" s="903">
        <f>SUM(D506:D509)</f>
        <v>300</v>
      </c>
      <c r="E510" s="903">
        <f>SUM(E506:E509)</f>
        <v>300</v>
      </c>
      <c r="F510" s="869">
        <f>SUM(E510/D510)</f>
        <v>1</v>
      </c>
      <c r="G510" s="475"/>
    </row>
    <row r="511" spans="1:7" ht="12" customHeight="1">
      <c r="A511" s="76">
        <v>3346</v>
      </c>
      <c r="B511" s="482" t="s">
        <v>135</v>
      </c>
      <c r="C511" s="385"/>
      <c r="D511" s="385"/>
      <c r="E511" s="385"/>
      <c r="F511" s="443"/>
      <c r="G511" s="471"/>
    </row>
    <row r="512" spans="1:7" ht="12" customHeight="1">
      <c r="A512" s="388"/>
      <c r="B512" s="389" t="s">
        <v>133</v>
      </c>
      <c r="C512" s="385"/>
      <c r="D512" s="385"/>
      <c r="E512" s="385"/>
      <c r="F512" s="443"/>
      <c r="G512" s="471"/>
    </row>
    <row r="513" spans="1:7" ht="12" customHeight="1">
      <c r="A513" s="388"/>
      <c r="B513" s="188" t="s">
        <v>325</v>
      </c>
      <c r="C513" s="385"/>
      <c r="D513" s="385"/>
      <c r="E513" s="385"/>
      <c r="F513" s="443"/>
      <c r="G513" s="471"/>
    </row>
    <row r="514" spans="1:7" ht="12" customHeight="1">
      <c r="A514" s="388"/>
      <c r="B514" s="390" t="s">
        <v>309</v>
      </c>
      <c r="C514" s="840">
        <v>3733</v>
      </c>
      <c r="D514" s="840">
        <v>3733</v>
      </c>
      <c r="E514" s="840">
        <v>2052</v>
      </c>
      <c r="F514" s="793">
        <f>SUM(E514/D514)</f>
        <v>0.5496919367800697</v>
      </c>
      <c r="G514" s="607"/>
    </row>
    <row r="515" spans="1:7" ht="12" customHeight="1">
      <c r="A515" s="388"/>
      <c r="B515" s="307" t="s">
        <v>138</v>
      </c>
      <c r="C515" s="840"/>
      <c r="D515" s="840"/>
      <c r="E515" s="840"/>
      <c r="F515" s="443"/>
      <c r="G515" s="516"/>
    </row>
    <row r="516" spans="1:7" ht="12" customHeight="1">
      <c r="A516" s="388"/>
      <c r="B516" s="307" t="s">
        <v>319</v>
      </c>
      <c r="C516" s="385"/>
      <c r="D516" s="385"/>
      <c r="E516" s="385"/>
      <c r="F516" s="443"/>
      <c r="G516" s="471"/>
    </row>
    <row r="517" spans="1:7" ht="12" customHeight="1" thickBot="1">
      <c r="A517" s="388"/>
      <c r="B517" s="455" t="s">
        <v>105</v>
      </c>
      <c r="C517" s="841"/>
      <c r="D517" s="841"/>
      <c r="E517" s="841"/>
      <c r="F517" s="868"/>
      <c r="G517" s="489"/>
    </row>
    <row r="518" spans="1:7" ht="12" customHeight="1" thickBot="1">
      <c r="A518" s="400"/>
      <c r="B518" s="459" t="s">
        <v>155</v>
      </c>
      <c r="C518" s="395">
        <f>SUM(C514:C517)</f>
        <v>3733</v>
      </c>
      <c r="D518" s="902">
        <f>SUM(D514:D517)</f>
        <v>3733</v>
      </c>
      <c r="E518" s="902">
        <f>SUM(E514:E517)</f>
        <v>2052</v>
      </c>
      <c r="F518" s="869">
        <f>SUM(E518/D518)</f>
        <v>0.5496919367800697</v>
      </c>
      <c r="G518" s="475"/>
    </row>
    <row r="519" spans="1:7" ht="12" customHeight="1">
      <c r="A519" s="76">
        <v>3347</v>
      </c>
      <c r="B519" s="482" t="s">
        <v>136</v>
      </c>
      <c r="C519" s="385"/>
      <c r="D519" s="385"/>
      <c r="E519" s="385"/>
      <c r="F519" s="443"/>
      <c r="G519" s="471"/>
    </row>
    <row r="520" spans="1:7" ht="12" customHeight="1">
      <c r="A520" s="388"/>
      <c r="B520" s="389" t="s">
        <v>133</v>
      </c>
      <c r="C520" s="385"/>
      <c r="D520" s="385"/>
      <c r="E520" s="385"/>
      <c r="F520" s="443"/>
      <c r="G520" s="471"/>
    </row>
    <row r="521" spans="1:7" ht="12" customHeight="1">
      <c r="A521" s="388"/>
      <c r="B521" s="188" t="s">
        <v>325</v>
      </c>
      <c r="C521" s="385"/>
      <c r="D521" s="385"/>
      <c r="E521" s="385"/>
      <c r="F521" s="443"/>
      <c r="G521" s="471"/>
    </row>
    <row r="522" spans="1:7" ht="12" customHeight="1">
      <c r="A522" s="388"/>
      <c r="B522" s="390" t="s">
        <v>309</v>
      </c>
      <c r="C522" s="840">
        <v>2000</v>
      </c>
      <c r="D522" s="840">
        <v>2000</v>
      </c>
      <c r="E522" s="840">
        <v>1000</v>
      </c>
      <c r="F522" s="793">
        <f>SUM(E522/D522)</f>
        <v>0.5</v>
      </c>
      <c r="G522" s="607"/>
    </row>
    <row r="523" spans="1:7" ht="12" customHeight="1">
      <c r="A523" s="388"/>
      <c r="B523" s="307" t="s">
        <v>138</v>
      </c>
      <c r="C523" s="840"/>
      <c r="D523" s="840"/>
      <c r="E523" s="840"/>
      <c r="F523" s="443"/>
      <c r="G523" s="516"/>
    </row>
    <row r="524" spans="1:7" ht="12" customHeight="1">
      <c r="A524" s="388"/>
      <c r="B524" s="307" t="s">
        <v>319</v>
      </c>
      <c r="C524" s="385"/>
      <c r="D524" s="385"/>
      <c r="E524" s="385"/>
      <c r="F524" s="443"/>
      <c r="G524" s="471"/>
    </row>
    <row r="525" spans="1:7" ht="12" customHeight="1" thickBot="1">
      <c r="A525" s="388"/>
      <c r="B525" s="455" t="s">
        <v>105</v>
      </c>
      <c r="C525" s="404"/>
      <c r="D525" s="404"/>
      <c r="E525" s="404"/>
      <c r="F525" s="868"/>
      <c r="G525" s="489"/>
    </row>
    <row r="526" spans="1:7" ht="12" customHeight="1" thickBot="1">
      <c r="A526" s="400"/>
      <c r="B526" s="459" t="s">
        <v>155</v>
      </c>
      <c r="C526" s="395">
        <f>SUM(C522:C525)</f>
        <v>2000</v>
      </c>
      <c r="D526" s="902">
        <f>SUM(D522:D525)</f>
        <v>2000</v>
      </c>
      <c r="E526" s="902">
        <f>SUM(E522:E525)</f>
        <v>1000</v>
      </c>
      <c r="F526" s="869">
        <f>SUM(E526/D526)</f>
        <v>0.5</v>
      </c>
      <c r="G526" s="475"/>
    </row>
    <row r="527" spans="1:7" ht="12" customHeight="1">
      <c r="A527" s="76">
        <v>3348</v>
      </c>
      <c r="B527" s="482" t="s">
        <v>196</v>
      </c>
      <c r="C527" s="385"/>
      <c r="D527" s="385"/>
      <c r="E527" s="385"/>
      <c r="F527" s="443"/>
      <c r="G527" s="471"/>
    </row>
    <row r="528" spans="1:7" ht="12" customHeight="1">
      <c r="A528" s="388"/>
      <c r="B528" s="389" t="s">
        <v>133</v>
      </c>
      <c r="C528" s="385"/>
      <c r="D528" s="385"/>
      <c r="E528" s="385"/>
      <c r="F528" s="443"/>
      <c r="G528" s="471"/>
    </row>
    <row r="529" spans="1:7" ht="12" customHeight="1">
      <c r="A529" s="388"/>
      <c r="B529" s="188" t="s">
        <v>325</v>
      </c>
      <c r="C529" s="385"/>
      <c r="D529" s="385"/>
      <c r="E529" s="385"/>
      <c r="F529" s="443"/>
      <c r="G529" s="471"/>
    </row>
    <row r="530" spans="1:7" ht="12" customHeight="1">
      <c r="A530" s="388"/>
      <c r="B530" s="390" t="s">
        <v>309</v>
      </c>
      <c r="C530" s="840">
        <v>400</v>
      </c>
      <c r="D530" s="840">
        <v>800</v>
      </c>
      <c r="E530" s="840"/>
      <c r="F530" s="443">
        <f>SUM(E530/D530)</f>
        <v>0</v>
      </c>
      <c r="G530" s="607"/>
    </row>
    <row r="531" spans="1:7" ht="12" customHeight="1">
      <c r="A531" s="388"/>
      <c r="B531" s="307" t="s">
        <v>138</v>
      </c>
      <c r="C531" s="840"/>
      <c r="D531" s="840"/>
      <c r="E531" s="840"/>
      <c r="F531" s="443"/>
      <c r="G531" s="516"/>
    </row>
    <row r="532" spans="1:7" ht="12" customHeight="1">
      <c r="A532" s="388"/>
      <c r="B532" s="307" t="s">
        <v>319</v>
      </c>
      <c r="C532" s="385"/>
      <c r="D532" s="385"/>
      <c r="E532" s="385"/>
      <c r="F532" s="443"/>
      <c r="G532" s="471"/>
    </row>
    <row r="533" spans="1:7" ht="12" customHeight="1" thickBot="1">
      <c r="A533" s="388"/>
      <c r="B533" s="455" t="s">
        <v>105</v>
      </c>
      <c r="C533" s="841"/>
      <c r="D533" s="841"/>
      <c r="E533" s="841"/>
      <c r="F533" s="868"/>
      <c r="G533" s="489"/>
    </row>
    <row r="534" spans="1:7" ht="12" customHeight="1" thickBot="1">
      <c r="A534" s="400"/>
      <c r="B534" s="459" t="s">
        <v>155</v>
      </c>
      <c r="C534" s="395">
        <f>SUM(C530:C533)</f>
        <v>400</v>
      </c>
      <c r="D534" s="902">
        <f>SUM(D530:D533)</f>
        <v>800</v>
      </c>
      <c r="E534" s="902">
        <f>SUM(E530:E533)</f>
        <v>0</v>
      </c>
      <c r="F534" s="869">
        <f>SUM(E534/D534)</f>
        <v>0</v>
      </c>
      <c r="G534" s="475"/>
    </row>
    <row r="535" spans="1:7" ht="12" customHeight="1">
      <c r="A535" s="76">
        <v>3349</v>
      </c>
      <c r="B535" s="482" t="s">
        <v>409</v>
      </c>
      <c r="C535" s="385"/>
      <c r="D535" s="385"/>
      <c r="E535" s="385"/>
      <c r="F535" s="443"/>
      <c r="G535" s="471"/>
    </row>
    <row r="536" spans="1:7" ht="12" customHeight="1">
      <c r="A536" s="388"/>
      <c r="B536" s="389" t="s">
        <v>133</v>
      </c>
      <c r="C536" s="385"/>
      <c r="D536" s="385"/>
      <c r="E536" s="385"/>
      <c r="F536" s="443"/>
      <c r="G536" s="471"/>
    </row>
    <row r="537" spans="1:7" ht="12" customHeight="1">
      <c r="A537" s="388"/>
      <c r="B537" s="188" t="s">
        <v>325</v>
      </c>
      <c r="C537" s="385"/>
      <c r="D537" s="385"/>
      <c r="E537" s="385"/>
      <c r="F537" s="443"/>
      <c r="G537" s="471"/>
    </row>
    <row r="538" spans="1:7" ht="12" customHeight="1">
      <c r="A538" s="388"/>
      <c r="B538" s="390" t="s">
        <v>309</v>
      </c>
      <c r="C538" s="840">
        <v>2880</v>
      </c>
      <c r="D538" s="840">
        <v>3120</v>
      </c>
      <c r="E538" s="840">
        <v>2160</v>
      </c>
      <c r="F538" s="793">
        <f>SUM(E538/D538)</f>
        <v>0.6923076923076923</v>
      </c>
      <c r="G538" s="607"/>
    </row>
    <row r="539" spans="1:7" ht="12" customHeight="1">
      <c r="A539" s="388"/>
      <c r="B539" s="307" t="s">
        <v>138</v>
      </c>
      <c r="C539" s="840"/>
      <c r="D539" s="840"/>
      <c r="E539" s="840"/>
      <c r="F539" s="443"/>
      <c r="G539" s="516"/>
    </row>
    <row r="540" spans="1:7" ht="12" customHeight="1">
      <c r="A540" s="388"/>
      <c r="B540" s="307" t="s">
        <v>319</v>
      </c>
      <c r="C540" s="385"/>
      <c r="D540" s="385"/>
      <c r="E540" s="385"/>
      <c r="F540" s="443"/>
      <c r="G540" s="471"/>
    </row>
    <row r="541" spans="1:7" ht="12" customHeight="1" thickBot="1">
      <c r="A541" s="388"/>
      <c r="B541" s="455" t="s">
        <v>105</v>
      </c>
      <c r="C541" s="841"/>
      <c r="D541" s="841"/>
      <c r="E541" s="841"/>
      <c r="F541" s="868"/>
      <c r="G541" s="489"/>
    </row>
    <row r="542" spans="1:7" ht="12" customHeight="1" thickBot="1">
      <c r="A542" s="400"/>
      <c r="B542" s="459" t="s">
        <v>155</v>
      </c>
      <c r="C542" s="395">
        <f>SUM(C538:C541)</f>
        <v>2880</v>
      </c>
      <c r="D542" s="902">
        <f>SUM(D538:D541)</f>
        <v>3120</v>
      </c>
      <c r="E542" s="902">
        <f>SUM(E538:E541)</f>
        <v>2160</v>
      </c>
      <c r="F542" s="869">
        <f>SUM(E542/D542)</f>
        <v>0.6923076923076923</v>
      </c>
      <c r="G542" s="475"/>
    </row>
    <row r="543" spans="1:7" ht="12" customHeight="1">
      <c r="A543" s="401">
        <v>3350</v>
      </c>
      <c r="B543" s="219" t="s">
        <v>320</v>
      </c>
      <c r="C543" s="385"/>
      <c r="D543" s="385"/>
      <c r="E543" s="385"/>
      <c r="F543" s="443"/>
      <c r="G543" s="471"/>
    </row>
    <row r="544" spans="1:7" ht="12" customHeight="1">
      <c r="A544" s="388"/>
      <c r="B544" s="389" t="s">
        <v>133</v>
      </c>
      <c r="C544" s="306"/>
      <c r="D544" s="306"/>
      <c r="E544" s="306"/>
      <c r="F544" s="443"/>
      <c r="G544" s="471"/>
    </row>
    <row r="545" spans="1:7" ht="12" customHeight="1">
      <c r="A545" s="388"/>
      <c r="B545" s="188" t="s">
        <v>325</v>
      </c>
      <c r="C545" s="306"/>
      <c r="D545" s="306"/>
      <c r="E545" s="306"/>
      <c r="F545" s="443"/>
      <c r="G545" s="607"/>
    </row>
    <row r="546" spans="1:7" ht="12" customHeight="1">
      <c r="A546" s="388"/>
      <c r="B546" s="390" t="s">
        <v>309</v>
      </c>
      <c r="C546" s="840">
        <v>1000</v>
      </c>
      <c r="D546" s="840">
        <v>1000</v>
      </c>
      <c r="E546" s="840"/>
      <c r="F546" s="443">
        <f>SUM(E546/D546)</f>
        <v>0</v>
      </c>
      <c r="G546" s="607"/>
    </row>
    <row r="547" spans="1:7" ht="12" customHeight="1">
      <c r="A547" s="388"/>
      <c r="B547" s="307" t="s">
        <v>138</v>
      </c>
      <c r="C547" s="840"/>
      <c r="D547" s="840"/>
      <c r="E547" s="840"/>
      <c r="F547" s="443"/>
      <c r="G547" s="606"/>
    </row>
    <row r="548" spans="1:7" ht="12" customHeight="1">
      <c r="A548" s="388"/>
      <c r="B548" s="307" t="s">
        <v>319</v>
      </c>
      <c r="C548" s="306"/>
      <c r="D548" s="306"/>
      <c r="E548" s="306"/>
      <c r="F548" s="443"/>
      <c r="G548" s="471"/>
    </row>
    <row r="549" spans="1:7" ht="12" customHeight="1" thickBot="1">
      <c r="A549" s="388"/>
      <c r="B549" s="455" t="s">
        <v>105</v>
      </c>
      <c r="C549" s="842"/>
      <c r="D549" s="842"/>
      <c r="E549" s="842"/>
      <c r="F549" s="868"/>
      <c r="G549" s="489"/>
    </row>
    <row r="550" spans="1:7" ht="12" thickBot="1">
      <c r="A550" s="400"/>
      <c r="B550" s="459" t="s">
        <v>155</v>
      </c>
      <c r="C550" s="395">
        <f>SUM(C544:C549)</f>
        <v>1000</v>
      </c>
      <c r="D550" s="902">
        <f>SUM(D544:D549)</f>
        <v>1000</v>
      </c>
      <c r="E550" s="902">
        <f>SUM(E544:E549)</f>
        <v>0</v>
      </c>
      <c r="F550" s="869">
        <f>SUM(E550/D550)</f>
        <v>0</v>
      </c>
      <c r="G550" s="475"/>
    </row>
    <row r="551" spans="1:7" ht="11.25">
      <c r="A551" s="401">
        <v>3351</v>
      </c>
      <c r="B551" s="219" t="s">
        <v>443</v>
      </c>
      <c r="C551" s="385"/>
      <c r="D551" s="385"/>
      <c r="E551" s="385"/>
      <c r="F551" s="443"/>
      <c r="G551" s="440"/>
    </row>
    <row r="552" spans="1:7" ht="11.25">
      <c r="A552" s="388"/>
      <c r="B552" s="389" t="s">
        <v>133</v>
      </c>
      <c r="C552" s="306"/>
      <c r="D552" s="306"/>
      <c r="E552" s="306"/>
      <c r="F552" s="443"/>
      <c r="G552" s="444"/>
    </row>
    <row r="553" spans="1:7" ht="11.25">
      <c r="A553" s="388"/>
      <c r="B553" s="188" t="s">
        <v>325</v>
      </c>
      <c r="C553" s="306"/>
      <c r="D553" s="306"/>
      <c r="E553" s="306"/>
      <c r="F553" s="443"/>
      <c r="G553" s="444"/>
    </row>
    <row r="554" spans="1:7" ht="12">
      <c r="A554" s="388"/>
      <c r="B554" s="390" t="s">
        <v>309</v>
      </c>
      <c r="C554" s="840">
        <v>1150</v>
      </c>
      <c r="D554" s="840">
        <v>1150</v>
      </c>
      <c r="E554" s="840">
        <v>1107</v>
      </c>
      <c r="F554" s="793">
        <f>SUM(E554/D554)</f>
        <v>0.9626086956521739</v>
      </c>
      <c r="G554" s="607"/>
    </row>
    <row r="555" spans="1:7" ht="11.25">
      <c r="A555" s="388"/>
      <c r="B555" s="307" t="s">
        <v>138</v>
      </c>
      <c r="C555" s="840">
        <v>18850</v>
      </c>
      <c r="D555" s="840">
        <v>18850</v>
      </c>
      <c r="E555" s="840">
        <v>17190</v>
      </c>
      <c r="F555" s="793">
        <f>SUM(E555/D555)</f>
        <v>0.9119363395225464</v>
      </c>
      <c r="G555" s="444"/>
    </row>
    <row r="556" spans="1:7" ht="11.25">
      <c r="A556" s="388"/>
      <c r="B556" s="307" t="s">
        <v>319</v>
      </c>
      <c r="C556" s="306"/>
      <c r="D556" s="306"/>
      <c r="E556" s="306"/>
      <c r="F556" s="443"/>
      <c r="G556" s="444"/>
    </row>
    <row r="557" spans="1:7" ht="12" thickBot="1">
      <c r="A557" s="388"/>
      <c r="B557" s="455" t="s">
        <v>105</v>
      </c>
      <c r="C557" s="842"/>
      <c r="D557" s="842"/>
      <c r="E557" s="842"/>
      <c r="F557" s="868"/>
      <c r="G557" s="473"/>
    </row>
    <row r="558" spans="1:7" ht="12" thickBot="1">
      <c r="A558" s="400"/>
      <c r="B558" s="459" t="s">
        <v>155</v>
      </c>
      <c r="C558" s="395">
        <f>SUM(C552:C557)</f>
        <v>20000</v>
      </c>
      <c r="D558" s="902">
        <f>SUM(D552:D557)</f>
        <v>20000</v>
      </c>
      <c r="E558" s="902">
        <f>SUM(E552:E557)</f>
        <v>18297</v>
      </c>
      <c r="F558" s="869">
        <f>SUM(E558/D558)</f>
        <v>0.91485</v>
      </c>
      <c r="G558" s="489"/>
    </row>
    <row r="559" spans="1:7" ht="11.25">
      <c r="A559" s="76">
        <v>3352</v>
      </c>
      <c r="B559" s="482" t="s">
        <v>546</v>
      </c>
      <c r="C559" s="385"/>
      <c r="D559" s="385"/>
      <c r="E559" s="385"/>
      <c r="F559" s="443"/>
      <c r="G559" s="471"/>
    </row>
    <row r="560" spans="1:7" ht="11.25">
      <c r="A560" s="388"/>
      <c r="B560" s="389" t="s">
        <v>133</v>
      </c>
      <c r="C560" s="306"/>
      <c r="D560" s="306"/>
      <c r="E560" s="306"/>
      <c r="F560" s="443"/>
      <c r="G560" s="471"/>
    </row>
    <row r="561" spans="1:7" ht="11.25">
      <c r="A561" s="388"/>
      <c r="B561" s="188" t="s">
        <v>325</v>
      </c>
      <c r="C561" s="306"/>
      <c r="D561" s="306"/>
      <c r="E561" s="306"/>
      <c r="F561" s="443"/>
      <c r="G561" s="471"/>
    </row>
    <row r="562" spans="1:7" ht="12">
      <c r="A562" s="388"/>
      <c r="B562" s="390" t="s">
        <v>309</v>
      </c>
      <c r="C562" s="840"/>
      <c r="D562" s="840"/>
      <c r="E562" s="840"/>
      <c r="F562" s="443"/>
      <c r="G562" s="607"/>
    </row>
    <row r="563" spans="1:7" ht="12">
      <c r="A563" s="388"/>
      <c r="B563" s="307" t="s">
        <v>138</v>
      </c>
      <c r="C563" s="840">
        <v>18000</v>
      </c>
      <c r="D563" s="840">
        <v>19581</v>
      </c>
      <c r="E563" s="840">
        <v>10301</v>
      </c>
      <c r="F563" s="793">
        <f>SUM(E563/D563)</f>
        <v>0.5260711914611103</v>
      </c>
      <c r="G563" s="607"/>
    </row>
    <row r="564" spans="1:7" ht="11.25">
      <c r="A564" s="388"/>
      <c r="B564" s="307" t="s">
        <v>319</v>
      </c>
      <c r="C564" s="840"/>
      <c r="D564" s="840"/>
      <c r="E564" s="840"/>
      <c r="F564" s="443"/>
      <c r="G564" s="471"/>
    </row>
    <row r="565" spans="1:7" ht="11.25">
      <c r="A565" s="388"/>
      <c r="B565" s="307" t="s">
        <v>138</v>
      </c>
      <c r="C565" s="306"/>
      <c r="D565" s="306"/>
      <c r="E565" s="306"/>
      <c r="F565" s="443"/>
      <c r="G565" s="472"/>
    </row>
    <row r="566" spans="1:7" ht="12" thickBot="1">
      <c r="A566" s="388"/>
      <c r="B566" s="455" t="s">
        <v>105</v>
      </c>
      <c r="C566" s="842"/>
      <c r="D566" s="842"/>
      <c r="E566" s="842"/>
      <c r="F566" s="868"/>
      <c r="G566" s="489"/>
    </row>
    <row r="567" spans="1:7" ht="12" thickBot="1">
      <c r="A567" s="400"/>
      <c r="B567" s="459" t="s">
        <v>155</v>
      </c>
      <c r="C567" s="395">
        <f>SUM(C560:C566)</f>
        <v>18000</v>
      </c>
      <c r="D567" s="902">
        <f>SUM(D560:D566)</f>
        <v>19581</v>
      </c>
      <c r="E567" s="902">
        <f>SUM(E560:E566)</f>
        <v>10301</v>
      </c>
      <c r="F567" s="869">
        <f>SUM(E567/D567)</f>
        <v>0.5260711914611103</v>
      </c>
      <c r="G567" s="475"/>
    </row>
    <row r="568" spans="1:7" ht="12" customHeight="1">
      <c r="A568" s="76">
        <v>3355</v>
      </c>
      <c r="B568" s="219" t="s">
        <v>52</v>
      </c>
      <c r="C568" s="385"/>
      <c r="D568" s="385"/>
      <c r="E568" s="385"/>
      <c r="F568" s="443"/>
      <c r="G568" s="471"/>
    </row>
    <row r="569" spans="1:7" ht="12" customHeight="1">
      <c r="A569" s="388"/>
      <c r="B569" s="389" t="s">
        <v>133</v>
      </c>
      <c r="C569" s="840">
        <v>2200</v>
      </c>
      <c r="D569" s="840">
        <v>2588</v>
      </c>
      <c r="E569" s="840">
        <v>926</v>
      </c>
      <c r="F569" s="793">
        <f>SUM(E569/D569)</f>
        <v>0.35780525502318394</v>
      </c>
      <c r="G569" s="471"/>
    </row>
    <row r="570" spans="1:7" ht="12" customHeight="1">
      <c r="A570" s="388"/>
      <c r="B570" s="188" t="s">
        <v>325</v>
      </c>
      <c r="C570" s="840">
        <v>800</v>
      </c>
      <c r="D570" s="840">
        <v>996</v>
      </c>
      <c r="E570" s="840">
        <v>305</v>
      </c>
      <c r="F570" s="793">
        <f>SUM(E570/D570)</f>
        <v>0.30622489959839355</v>
      </c>
      <c r="G570" s="607"/>
    </row>
    <row r="571" spans="1:7" ht="12" customHeight="1">
      <c r="A571" s="388"/>
      <c r="B571" s="390" t="s">
        <v>309</v>
      </c>
      <c r="C571" s="840">
        <v>6000</v>
      </c>
      <c r="D571" s="840">
        <v>8279</v>
      </c>
      <c r="E571" s="840">
        <v>4842</v>
      </c>
      <c r="F571" s="793">
        <f>SUM(E571/D571)</f>
        <v>0.5848532431453074</v>
      </c>
      <c r="G571" s="471"/>
    </row>
    <row r="572" spans="1:7" ht="12" customHeight="1">
      <c r="A572" s="388"/>
      <c r="B572" s="307" t="s">
        <v>138</v>
      </c>
      <c r="C572" s="840"/>
      <c r="D572" s="840"/>
      <c r="E572" s="840"/>
      <c r="F572" s="793"/>
      <c r="G572" s="471"/>
    </row>
    <row r="573" spans="1:7" ht="12" customHeight="1">
      <c r="A573" s="388"/>
      <c r="B573" s="307" t="s">
        <v>319</v>
      </c>
      <c r="C573" s="385"/>
      <c r="D573" s="840">
        <v>80</v>
      </c>
      <c r="E573" s="840">
        <v>80</v>
      </c>
      <c r="F573" s="793">
        <f>SUM(E573/D573)</f>
        <v>1</v>
      </c>
      <c r="G573" s="471"/>
    </row>
    <row r="574" spans="1:7" ht="12" customHeight="1" thickBot="1">
      <c r="A574" s="388"/>
      <c r="B574" s="455" t="s">
        <v>105</v>
      </c>
      <c r="C574" s="844"/>
      <c r="D574" s="844"/>
      <c r="E574" s="844"/>
      <c r="F574" s="868"/>
      <c r="G574" s="489"/>
    </row>
    <row r="575" spans="1:7" ht="12" customHeight="1" thickBot="1">
      <c r="A575" s="400"/>
      <c r="B575" s="459" t="s">
        <v>155</v>
      </c>
      <c r="C575" s="395">
        <f>SUM(C569:C574)</f>
        <v>9000</v>
      </c>
      <c r="D575" s="902">
        <f>SUM(D569:D574)</f>
        <v>11943</v>
      </c>
      <c r="E575" s="902">
        <f>SUM(E569:E574)</f>
        <v>6153</v>
      </c>
      <c r="F575" s="869">
        <f>SUM(E575/D575)</f>
        <v>0.5151971866365235</v>
      </c>
      <c r="G575" s="475"/>
    </row>
    <row r="576" spans="1:7" ht="12" customHeight="1">
      <c r="A576" s="76">
        <v>3356</v>
      </c>
      <c r="B576" s="219" t="s">
        <v>32</v>
      </c>
      <c r="C576" s="385"/>
      <c r="D576" s="385"/>
      <c r="E576" s="385"/>
      <c r="F576" s="443"/>
      <c r="G576" s="471"/>
    </row>
    <row r="577" spans="1:7" ht="12" customHeight="1">
      <c r="A577" s="388"/>
      <c r="B577" s="389" t="s">
        <v>133</v>
      </c>
      <c r="C577" s="840"/>
      <c r="D577" s="840"/>
      <c r="E577" s="840"/>
      <c r="F577" s="443"/>
      <c r="G577" s="471"/>
    </row>
    <row r="578" spans="1:7" ht="12" customHeight="1">
      <c r="A578" s="388"/>
      <c r="B578" s="188" t="s">
        <v>325</v>
      </c>
      <c r="C578" s="840"/>
      <c r="D578" s="840"/>
      <c r="E578" s="840"/>
      <c r="F578" s="443"/>
      <c r="G578" s="471"/>
    </row>
    <row r="579" spans="1:7" ht="12" customHeight="1">
      <c r="A579" s="388"/>
      <c r="B579" s="390" t="s">
        <v>309</v>
      </c>
      <c r="C579" s="840"/>
      <c r="D579" s="840"/>
      <c r="E579" s="840"/>
      <c r="F579" s="443"/>
      <c r="G579" s="606"/>
    </row>
    <row r="580" spans="1:7" ht="12" customHeight="1">
      <c r="A580" s="388"/>
      <c r="B580" s="307" t="s">
        <v>138</v>
      </c>
      <c r="C580" s="840"/>
      <c r="D580" s="840"/>
      <c r="E580" s="840"/>
      <c r="F580" s="443"/>
      <c r="G580" s="471"/>
    </row>
    <row r="581" spans="1:7" ht="12" customHeight="1">
      <c r="A581" s="388"/>
      <c r="B581" s="307" t="s">
        <v>319</v>
      </c>
      <c r="C581" s="840">
        <v>25000</v>
      </c>
      <c r="D581" s="840">
        <v>25000</v>
      </c>
      <c r="E581" s="840">
        <v>12941</v>
      </c>
      <c r="F581" s="793">
        <f>SUM(E581/D581)</f>
        <v>0.51764</v>
      </c>
      <c r="G581" s="471"/>
    </row>
    <row r="582" spans="1:7" ht="12" customHeight="1" thickBot="1">
      <c r="A582" s="388"/>
      <c r="B582" s="455" t="s">
        <v>105</v>
      </c>
      <c r="C582" s="841"/>
      <c r="D582" s="841"/>
      <c r="E582" s="841"/>
      <c r="F582" s="868"/>
      <c r="G582" s="489"/>
    </row>
    <row r="583" spans="1:7" ht="12" customHeight="1" thickBot="1">
      <c r="A583" s="400"/>
      <c r="B583" s="459" t="s">
        <v>155</v>
      </c>
      <c r="C583" s="395">
        <f>SUM(C577:C582)</f>
        <v>25000</v>
      </c>
      <c r="D583" s="902">
        <f>SUM(D577:D582)</f>
        <v>25000</v>
      </c>
      <c r="E583" s="902">
        <f>SUM(E577:E582)</f>
        <v>12941</v>
      </c>
      <c r="F583" s="869">
        <f>SUM(E583/D583)</f>
        <v>0.51764</v>
      </c>
      <c r="G583" s="475"/>
    </row>
    <row r="584" spans="1:7" ht="12" customHeight="1">
      <c r="A584" s="76">
        <v>3357</v>
      </c>
      <c r="B584" s="219" t="s">
        <v>53</v>
      </c>
      <c r="C584" s="385"/>
      <c r="D584" s="385"/>
      <c r="E584" s="385"/>
      <c r="F584" s="443"/>
      <c r="G584" s="471"/>
    </row>
    <row r="585" spans="1:7" ht="12" customHeight="1">
      <c r="A585" s="388"/>
      <c r="B585" s="389" t="s">
        <v>133</v>
      </c>
      <c r="C585" s="840">
        <v>800</v>
      </c>
      <c r="D585" s="840">
        <v>894</v>
      </c>
      <c r="E585" s="840">
        <v>296</v>
      </c>
      <c r="F585" s="793">
        <f>SUM(E585/D585)</f>
        <v>0.33109619686800895</v>
      </c>
      <c r="G585" s="471"/>
    </row>
    <row r="586" spans="1:7" ht="12" customHeight="1">
      <c r="A586" s="388"/>
      <c r="B586" s="188" t="s">
        <v>325</v>
      </c>
      <c r="C586" s="840">
        <v>450</v>
      </c>
      <c r="D586" s="840">
        <v>557</v>
      </c>
      <c r="E586" s="840">
        <v>224</v>
      </c>
      <c r="F586" s="793">
        <f>SUM(E586/D586)</f>
        <v>0.4021543985637343</v>
      </c>
      <c r="G586" s="471"/>
    </row>
    <row r="587" spans="1:7" ht="12" customHeight="1">
      <c r="A587" s="388"/>
      <c r="B587" s="390" t="s">
        <v>309</v>
      </c>
      <c r="C587" s="840">
        <v>3750</v>
      </c>
      <c r="D587" s="840">
        <v>5552</v>
      </c>
      <c r="E587" s="840">
        <v>4132</v>
      </c>
      <c r="F587" s="793">
        <f>SUM(E587/D587)</f>
        <v>0.7442363112391931</v>
      </c>
      <c r="G587" s="607"/>
    </row>
    <row r="588" spans="1:7" ht="12" customHeight="1">
      <c r="A588" s="388"/>
      <c r="B588" s="307" t="s">
        <v>138</v>
      </c>
      <c r="C588" s="840"/>
      <c r="D588" s="840"/>
      <c r="E588" s="840"/>
      <c r="F588" s="793"/>
      <c r="G588" s="471"/>
    </row>
    <row r="589" spans="1:7" ht="12" customHeight="1">
      <c r="A589" s="388"/>
      <c r="B589" s="307" t="s">
        <v>319</v>
      </c>
      <c r="C589" s="385"/>
      <c r="D589" s="385"/>
      <c r="E589" s="385"/>
      <c r="F589" s="443"/>
      <c r="G589" s="471"/>
    </row>
    <row r="590" spans="1:7" ht="12" customHeight="1">
      <c r="A590" s="388"/>
      <c r="B590" s="307" t="s">
        <v>274</v>
      </c>
      <c r="C590" s="541"/>
      <c r="D590" s="541"/>
      <c r="E590" s="543">
        <v>131</v>
      </c>
      <c r="F590" s="443"/>
      <c r="G590" s="472"/>
    </row>
    <row r="591" spans="1:7" ht="12" customHeight="1" thickBot="1">
      <c r="A591" s="388"/>
      <c r="B591" s="455" t="s">
        <v>105</v>
      </c>
      <c r="C591" s="841"/>
      <c r="D591" s="841"/>
      <c r="E591" s="841"/>
      <c r="F591" s="868"/>
      <c r="G591" s="489"/>
    </row>
    <row r="592" spans="1:7" ht="12" customHeight="1" thickBot="1">
      <c r="A592" s="400"/>
      <c r="B592" s="459" t="s">
        <v>155</v>
      </c>
      <c r="C592" s="395">
        <f>SUM(C585:C591)</f>
        <v>5000</v>
      </c>
      <c r="D592" s="902">
        <f>SUM(D585:D591)</f>
        <v>7003</v>
      </c>
      <c r="E592" s="902">
        <f>SUM(E585:E591)</f>
        <v>4783</v>
      </c>
      <c r="F592" s="869">
        <f>SUM(E592/D592)</f>
        <v>0.6829930029987148</v>
      </c>
      <c r="G592" s="475"/>
    </row>
    <row r="593" spans="1:7" ht="12" customHeight="1">
      <c r="A593" s="76">
        <v>3358</v>
      </c>
      <c r="B593" s="219" t="s">
        <v>386</v>
      </c>
      <c r="C593" s="385"/>
      <c r="D593" s="385"/>
      <c r="E593" s="385"/>
      <c r="F593" s="443"/>
      <c r="G593" s="471"/>
    </row>
    <row r="594" spans="1:7" ht="12" customHeight="1">
      <c r="A594" s="388"/>
      <c r="B594" s="389" t="s">
        <v>133</v>
      </c>
      <c r="C594" s="840"/>
      <c r="D594" s="840"/>
      <c r="E594" s="840"/>
      <c r="F594" s="443"/>
      <c r="G594" s="471"/>
    </row>
    <row r="595" spans="1:7" ht="12" customHeight="1">
      <c r="A595" s="388"/>
      <c r="B595" s="188" t="s">
        <v>325</v>
      </c>
      <c r="C595" s="840"/>
      <c r="D595" s="840"/>
      <c r="E595" s="840"/>
      <c r="F595" s="443"/>
      <c r="G595" s="471"/>
    </row>
    <row r="596" spans="1:7" ht="12" customHeight="1">
      <c r="A596" s="388"/>
      <c r="B596" s="390" t="s">
        <v>309</v>
      </c>
      <c r="C596" s="840">
        <v>500</v>
      </c>
      <c r="D596" s="840">
        <v>500</v>
      </c>
      <c r="E596" s="840">
        <v>216</v>
      </c>
      <c r="F596" s="793">
        <f>SUM(E596/D596)</f>
        <v>0.432</v>
      </c>
      <c r="G596" s="607"/>
    </row>
    <row r="597" spans="1:7" ht="12" customHeight="1">
      <c r="A597" s="388"/>
      <c r="B597" s="307" t="s">
        <v>138</v>
      </c>
      <c r="C597" s="840"/>
      <c r="D597" s="840"/>
      <c r="E597" s="840"/>
      <c r="F597" s="443"/>
      <c r="G597" s="471"/>
    </row>
    <row r="598" spans="1:7" ht="12" customHeight="1">
      <c r="A598" s="388"/>
      <c r="B598" s="307" t="s">
        <v>319</v>
      </c>
      <c r="C598" s="385"/>
      <c r="D598" s="385"/>
      <c r="E598" s="385"/>
      <c r="F598" s="443"/>
      <c r="G598" s="471"/>
    </row>
    <row r="599" spans="1:7" ht="12" customHeight="1" thickBot="1">
      <c r="A599" s="388"/>
      <c r="B599" s="455" t="s">
        <v>105</v>
      </c>
      <c r="C599" s="841"/>
      <c r="D599" s="841"/>
      <c r="E599" s="841"/>
      <c r="F599" s="868"/>
      <c r="G599" s="489"/>
    </row>
    <row r="600" spans="1:7" ht="12" customHeight="1" thickBot="1">
      <c r="A600" s="400"/>
      <c r="B600" s="459" t="s">
        <v>155</v>
      </c>
      <c r="C600" s="395">
        <f>SUM(C594:C599)</f>
        <v>500</v>
      </c>
      <c r="D600" s="902">
        <f>SUM(D594:D599)</f>
        <v>500</v>
      </c>
      <c r="E600" s="902">
        <f>SUM(E594:E599)</f>
        <v>216</v>
      </c>
      <c r="F600" s="869">
        <f>SUM(E600/D600)</f>
        <v>0.432</v>
      </c>
      <c r="G600" s="475"/>
    </row>
    <row r="601" spans="1:7" ht="12" customHeight="1">
      <c r="A601" s="76">
        <v>3360</v>
      </c>
      <c r="B601" s="219" t="s">
        <v>429</v>
      </c>
      <c r="C601" s="385"/>
      <c r="D601" s="385"/>
      <c r="E601" s="385"/>
      <c r="F601" s="443"/>
      <c r="G601" s="471"/>
    </row>
    <row r="602" spans="1:7" ht="12" customHeight="1">
      <c r="A602" s="388"/>
      <c r="B602" s="389" t="s">
        <v>133</v>
      </c>
      <c r="C602" s="840"/>
      <c r="D602" s="840"/>
      <c r="E602" s="840"/>
      <c r="F602" s="443"/>
      <c r="G602" s="471"/>
    </row>
    <row r="603" spans="1:7" ht="12" customHeight="1">
      <c r="A603" s="388"/>
      <c r="B603" s="188" t="s">
        <v>325</v>
      </c>
      <c r="C603" s="840"/>
      <c r="D603" s="840"/>
      <c r="E603" s="840"/>
      <c r="F603" s="443"/>
      <c r="G603" s="607"/>
    </row>
    <row r="604" spans="1:7" ht="12" customHeight="1">
      <c r="A604" s="388"/>
      <c r="B604" s="390" t="s">
        <v>309</v>
      </c>
      <c r="C604" s="840">
        <v>2000</v>
      </c>
      <c r="D604" s="840">
        <v>2472</v>
      </c>
      <c r="E604" s="840">
        <v>1180</v>
      </c>
      <c r="F604" s="793">
        <f>SUM(E604/D604)</f>
        <v>0.4773462783171521</v>
      </c>
      <c r="G604" s="607"/>
    </row>
    <row r="605" spans="1:7" ht="12" customHeight="1">
      <c r="A605" s="388"/>
      <c r="B605" s="307" t="s">
        <v>138</v>
      </c>
      <c r="C605" s="840"/>
      <c r="D605" s="840"/>
      <c r="E605" s="840"/>
      <c r="F605" s="443"/>
      <c r="G605" s="471"/>
    </row>
    <row r="606" spans="1:7" ht="12" customHeight="1">
      <c r="A606" s="388"/>
      <c r="B606" s="307" t="s">
        <v>319</v>
      </c>
      <c r="C606" s="840"/>
      <c r="D606" s="840"/>
      <c r="E606" s="840"/>
      <c r="F606" s="443"/>
      <c r="G606" s="471"/>
    </row>
    <row r="607" spans="1:7" ht="12" customHeight="1" thickBot="1">
      <c r="A607" s="388"/>
      <c r="B607" s="455" t="s">
        <v>105</v>
      </c>
      <c r="C607" s="406"/>
      <c r="D607" s="406"/>
      <c r="E607" s="406"/>
      <c r="F607" s="868"/>
      <c r="G607" s="489"/>
    </row>
    <row r="608" spans="1:7" ht="12" customHeight="1" thickBot="1">
      <c r="A608" s="400"/>
      <c r="B608" s="459" t="s">
        <v>155</v>
      </c>
      <c r="C608" s="395">
        <f>SUM(C604:C607)</f>
        <v>2000</v>
      </c>
      <c r="D608" s="902">
        <f>SUM(D604:D607)</f>
        <v>2472</v>
      </c>
      <c r="E608" s="902">
        <f>SUM(E604:E607)</f>
        <v>1180</v>
      </c>
      <c r="F608" s="869">
        <f>SUM(E608/D608)</f>
        <v>0.4773462783171521</v>
      </c>
      <c r="G608" s="475"/>
    </row>
    <row r="609" spans="1:7" ht="12" customHeight="1">
      <c r="A609" s="76">
        <v>3362</v>
      </c>
      <c r="B609" s="219" t="s">
        <v>1</v>
      </c>
      <c r="C609" s="385"/>
      <c r="D609" s="385"/>
      <c r="E609" s="385"/>
      <c r="F609" s="443"/>
      <c r="G609" s="471"/>
    </row>
    <row r="610" spans="1:7" ht="12" customHeight="1">
      <c r="A610" s="388"/>
      <c r="B610" s="687" t="s">
        <v>133</v>
      </c>
      <c r="C610" s="840">
        <v>100</v>
      </c>
      <c r="D610" s="840">
        <v>138</v>
      </c>
      <c r="E610" s="840">
        <v>85</v>
      </c>
      <c r="F610" s="793">
        <f>SUM(E610/D610)</f>
        <v>0.6159420289855072</v>
      </c>
      <c r="G610" s="471"/>
    </row>
    <row r="611" spans="1:7" ht="12" customHeight="1">
      <c r="A611" s="388"/>
      <c r="B611" s="188" t="s">
        <v>325</v>
      </c>
      <c r="C611" s="840">
        <v>70</v>
      </c>
      <c r="D611" s="840">
        <v>112</v>
      </c>
      <c r="E611" s="840">
        <v>66</v>
      </c>
      <c r="F611" s="793">
        <f>SUM(E611/D611)</f>
        <v>0.5892857142857143</v>
      </c>
      <c r="G611" s="471"/>
    </row>
    <row r="612" spans="1:7" ht="12" customHeight="1">
      <c r="A612" s="388"/>
      <c r="B612" s="390" t="s">
        <v>309</v>
      </c>
      <c r="C612" s="840">
        <v>3830</v>
      </c>
      <c r="D612" s="840">
        <v>3986</v>
      </c>
      <c r="E612" s="840">
        <v>1269</v>
      </c>
      <c r="F612" s="793">
        <f>SUM(E612/D612)</f>
        <v>0.3183642749623683</v>
      </c>
      <c r="G612" s="607"/>
    </row>
    <row r="613" spans="1:7" ht="12" customHeight="1">
      <c r="A613" s="388"/>
      <c r="B613" s="307" t="s">
        <v>138</v>
      </c>
      <c r="C613" s="840"/>
      <c r="D613" s="840"/>
      <c r="E613" s="840"/>
      <c r="F613" s="443"/>
      <c r="G613" s="471"/>
    </row>
    <row r="614" spans="1:7" ht="12" customHeight="1">
      <c r="A614" s="388"/>
      <c r="B614" s="307" t="s">
        <v>319</v>
      </c>
      <c r="C614" s="840"/>
      <c r="D614" s="840"/>
      <c r="E614" s="840"/>
      <c r="F614" s="443"/>
      <c r="G614" s="471"/>
    </row>
    <row r="615" spans="1:7" ht="12" customHeight="1" thickBot="1">
      <c r="A615" s="388"/>
      <c r="B615" s="455" t="s">
        <v>296</v>
      </c>
      <c r="C615" s="844">
        <v>1000</v>
      </c>
      <c r="D615" s="844">
        <v>1000</v>
      </c>
      <c r="E615" s="844"/>
      <c r="F615" s="868">
        <f>SUM(E615/D615)</f>
        <v>0</v>
      </c>
      <c r="G615" s="489"/>
    </row>
    <row r="616" spans="1:7" ht="12" customHeight="1" thickBot="1">
      <c r="A616" s="400"/>
      <c r="B616" s="459" t="s">
        <v>155</v>
      </c>
      <c r="C616" s="395">
        <f>SUM(C610:C615)</f>
        <v>5000</v>
      </c>
      <c r="D616" s="902">
        <f>SUM(D610:D615)</f>
        <v>5236</v>
      </c>
      <c r="E616" s="902">
        <f>SUM(E610:E615)</f>
        <v>1420</v>
      </c>
      <c r="F616" s="869">
        <f>SUM(E616/D616)</f>
        <v>0.2711993888464477</v>
      </c>
      <c r="G616" s="475"/>
    </row>
    <row r="617" spans="1:7" ht="12" customHeight="1" thickBot="1">
      <c r="A617" s="484">
        <v>3400</v>
      </c>
      <c r="B617" s="495" t="s">
        <v>110</v>
      </c>
      <c r="C617" s="395">
        <f>SUM(C618+C660)</f>
        <v>235000</v>
      </c>
      <c r="D617" s="395">
        <f>SUM(D618+D660)</f>
        <v>280804</v>
      </c>
      <c r="E617" s="395">
        <f>SUM(E618+E660)</f>
        <v>37634</v>
      </c>
      <c r="F617" s="869">
        <f>SUM(E617/D617)</f>
        <v>0.13402230737453882</v>
      </c>
      <c r="G617" s="475"/>
    </row>
    <row r="618" spans="1:7" ht="12" customHeight="1" thickBot="1">
      <c r="A618" s="76">
        <v>3410</v>
      </c>
      <c r="B618" s="407" t="s">
        <v>111</v>
      </c>
      <c r="C618" s="395">
        <f>SUM(C627+C635+C643+C651+C659)</f>
        <v>50000</v>
      </c>
      <c r="D618" s="395">
        <f>SUM(D627+D635+D643+D651+D659)</f>
        <v>54522</v>
      </c>
      <c r="E618" s="395">
        <f>SUM(E627+E635+E643+E651+E659)</f>
        <v>37634</v>
      </c>
      <c r="F618" s="869">
        <f>SUM(E618/D618)</f>
        <v>0.690253475661201</v>
      </c>
      <c r="G618" s="475"/>
    </row>
    <row r="619" spans="1:7" s="438" customFormat="1" ht="12" customHeight="1">
      <c r="A619" s="76">
        <v>3412</v>
      </c>
      <c r="B619" s="219" t="s">
        <v>430</v>
      </c>
      <c r="C619" s="385"/>
      <c r="D619" s="385"/>
      <c r="E619" s="385"/>
      <c r="F619" s="443"/>
      <c r="G619" s="470"/>
    </row>
    <row r="620" spans="1:7" ht="12" customHeight="1">
      <c r="A620" s="388"/>
      <c r="B620" s="389" t="s">
        <v>133</v>
      </c>
      <c r="C620" s="306">
        <v>2000</v>
      </c>
      <c r="D620" s="306">
        <v>3300</v>
      </c>
      <c r="E620" s="306">
        <v>1003</v>
      </c>
      <c r="F620" s="793">
        <f>SUM(E620/D620)</f>
        <v>0.30393939393939395</v>
      </c>
      <c r="G620" s="471"/>
    </row>
    <row r="621" spans="1:7" ht="12" customHeight="1">
      <c r="A621" s="388"/>
      <c r="B621" s="188" t="s">
        <v>325</v>
      </c>
      <c r="C621" s="306">
        <v>1000</v>
      </c>
      <c r="D621" s="306">
        <v>1492</v>
      </c>
      <c r="E621" s="306">
        <v>448</v>
      </c>
      <c r="F621" s="793">
        <f>SUM(E621/D621)</f>
        <v>0.3002680965147453</v>
      </c>
      <c r="G621" s="607"/>
    </row>
    <row r="622" spans="1:7" ht="12" customHeight="1">
      <c r="A622" s="388"/>
      <c r="B622" s="390" t="s">
        <v>309</v>
      </c>
      <c r="C622" s="840">
        <v>5700</v>
      </c>
      <c r="D622" s="840">
        <v>8174</v>
      </c>
      <c r="E622" s="840">
        <v>6732</v>
      </c>
      <c r="F622" s="793">
        <f>SUM(E622/D622)</f>
        <v>0.8235869831172009</v>
      </c>
      <c r="G622" s="471"/>
    </row>
    <row r="623" spans="1:7" ht="12" customHeight="1">
      <c r="A623" s="388"/>
      <c r="B623" s="307" t="s">
        <v>138</v>
      </c>
      <c r="C623" s="840"/>
      <c r="D623" s="840"/>
      <c r="E623" s="840"/>
      <c r="F623" s="793"/>
      <c r="G623" s="471"/>
    </row>
    <row r="624" spans="1:7" ht="11.25">
      <c r="A624" s="388"/>
      <c r="B624" s="307" t="s">
        <v>319</v>
      </c>
      <c r="C624" s="306">
        <v>2300</v>
      </c>
      <c r="D624" s="306">
        <v>2300</v>
      </c>
      <c r="E624" s="306"/>
      <c r="F624" s="443">
        <f>SUM(E624/D624)</f>
        <v>0</v>
      </c>
      <c r="G624" s="472"/>
    </row>
    <row r="625" spans="1:7" ht="11.25">
      <c r="A625" s="388"/>
      <c r="B625" s="307" t="s">
        <v>274</v>
      </c>
      <c r="C625" s="391"/>
      <c r="D625" s="391"/>
      <c r="E625" s="391">
        <v>102</v>
      </c>
      <c r="F625" s="443"/>
      <c r="G625" s="933"/>
    </row>
    <row r="626" spans="1:7" ht="12" thickBot="1">
      <c r="A626" s="388"/>
      <c r="B626" s="455" t="s">
        <v>105</v>
      </c>
      <c r="C626" s="839"/>
      <c r="D626" s="839"/>
      <c r="E626" s="839"/>
      <c r="F626" s="868"/>
      <c r="G626" s="473"/>
    </row>
    <row r="627" spans="1:7" ht="12" customHeight="1" thickBot="1">
      <c r="A627" s="400"/>
      <c r="B627" s="459" t="s">
        <v>155</v>
      </c>
      <c r="C627" s="846">
        <f>SUM(C620:C626)</f>
        <v>11000</v>
      </c>
      <c r="D627" s="903">
        <f>SUM(D620:D626)</f>
        <v>15266</v>
      </c>
      <c r="E627" s="903">
        <f>SUM(E620:E626)</f>
        <v>8285</v>
      </c>
      <c r="F627" s="869">
        <f>SUM(E627/D627)</f>
        <v>0.5427092886152234</v>
      </c>
      <c r="G627" s="512"/>
    </row>
    <row r="628" spans="1:7" ht="12" customHeight="1">
      <c r="A628" s="76">
        <v>3413</v>
      </c>
      <c r="B628" s="482" t="s">
        <v>159</v>
      </c>
      <c r="C628" s="385"/>
      <c r="D628" s="385"/>
      <c r="E628" s="385"/>
      <c r="F628" s="443"/>
      <c r="G628" s="440"/>
    </row>
    <row r="629" spans="1:7" ht="12" customHeight="1">
      <c r="A629" s="388"/>
      <c r="B629" s="389" t="s">
        <v>133</v>
      </c>
      <c r="C629" s="306">
        <v>1200</v>
      </c>
      <c r="D629" s="306">
        <v>1239</v>
      </c>
      <c r="E629" s="306">
        <v>322</v>
      </c>
      <c r="F629" s="793">
        <f>SUM(E629/D629)</f>
        <v>0.2598870056497175</v>
      </c>
      <c r="G629" s="471"/>
    </row>
    <row r="630" spans="1:7" ht="12" customHeight="1">
      <c r="A630" s="388"/>
      <c r="B630" s="188" t="s">
        <v>325</v>
      </c>
      <c r="C630" s="306">
        <v>750</v>
      </c>
      <c r="D630" s="306">
        <v>787</v>
      </c>
      <c r="E630" s="306">
        <v>81</v>
      </c>
      <c r="F630" s="793">
        <f>SUM(E630/D630)</f>
        <v>0.10292249047013977</v>
      </c>
      <c r="G630" s="607"/>
    </row>
    <row r="631" spans="1:7" ht="12" customHeight="1">
      <c r="A631" s="388"/>
      <c r="B631" s="390" t="s">
        <v>309</v>
      </c>
      <c r="C631" s="840">
        <v>3050</v>
      </c>
      <c r="D631" s="840">
        <v>6730</v>
      </c>
      <c r="E631" s="840">
        <v>2286</v>
      </c>
      <c r="F631" s="793">
        <f>SUM(E631/D631)</f>
        <v>0.3396731054977712</v>
      </c>
      <c r="G631" s="607"/>
    </row>
    <row r="632" spans="1:7" ht="12" customHeight="1">
      <c r="A632" s="388"/>
      <c r="B632" s="307" t="s">
        <v>138</v>
      </c>
      <c r="C632" s="840"/>
      <c r="D632" s="840"/>
      <c r="E632" s="840"/>
      <c r="F632" s="443"/>
      <c r="G632" s="471"/>
    </row>
    <row r="633" spans="1:7" ht="12" customHeight="1">
      <c r="A633" s="388"/>
      <c r="B633" s="307" t="s">
        <v>319</v>
      </c>
      <c r="C633" s="306">
        <v>7000</v>
      </c>
      <c r="D633" s="306">
        <v>3500</v>
      </c>
      <c r="E633" s="306"/>
      <c r="F633" s="443">
        <f>SUM(E633/D633)</f>
        <v>0</v>
      </c>
      <c r="G633" s="471"/>
    </row>
    <row r="634" spans="1:7" ht="12" customHeight="1" thickBot="1">
      <c r="A634" s="388"/>
      <c r="B634" s="455" t="s">
        <v>105</v>
      </c>
      <c r="C634" s="842"/>
      <c r="D634" s="842"/>
      <c r="E634" s="842"/>
      <c r="F634" s="868"/>
      <c r="G634" s="489"/>
    </row>
    <row r="635" spans="1:7" ht="12" customHeight="1" thickBot="1">
      <c r="A635" s="400"/>
      <c r="B635" s="459" t="s">
        <v>155</v>
      </c>
      <c r="C635" s="846">
        <f>SUM(C629:C634)</f>
        <v>12000</v>
      </c>
      <c r="D635" s="903">
        <f>SUM(D629:D634)</f>
        <v>12256</v>
      </c>
      <c r="E635" s="903">
        <f>SUM(E629:E634)</f>
        <v>2689</v>
      </c>
      <c r="F635" s="869">
        <f>SUM(E635/D635)</f>
        <v>0.21940274151436032</v>
      </c>
      <c r="G635" s="512"/>
    </row>
    <row r="636" spans="1:7" ht="12" customHeight="1">
      <c r="A636" s="76">
        <v>3414</v>
      </c>
      <c r="B636" s="482" t="s">
        <v>100</v>
      </c>
      <c r="C636" s="385"/>
      <c r="D636" s="385"/>
      <c r="E636" s="385"/>
      <c r="F636" s="443"/>
      <c r="G636" s="440"/>
    </row>
    <row r="637" spans="1:7" ht="12" customHeight="1">
      <c r="A637" s="388"/>
      <c r="B637" s="389" t="s">
        <v>133</v>
      </c>
      <c r="C637" s="306"/>
      <c r="D637" s="306"/>
      <c r="E637" s="306"/>
      <c r="F637" s="443"/>
      <c r="G637" s="471"/>
    </row>
    <row r="638" spans="1:7" ht="12" customHeight="1">
      <c r="A638" s="388"/>
      <c r="B638" s="188" t="s">
        <v>325</v>
      </c>
      <c r="C638" s="306"/>
      <c r="D638" s="306"/>
      <c r="E638" s="306"/>
      <c r="F638" s="443"/>
      <c r="G638" s="607"/>
    </row>
    <row r="639" spans="1:7" ht="12" customHeight="1">
      <c r="A639" s="388"/>
      <c r="B639" s="390" t="s">
        <v>309</v>
      </c>
      <c r="C639" s="840"/>
      <c r="D639" s="840"/>
      <c r="E639" s="840"/>
      <c r="F639" s="443"/>
      <c r="G639" s="607"/>
    </row>
    <row r="640" spans="1:7" ht="12" customHeight="1">
      <c r="A640" s="388"/>
      <c r="B640" s="307" t="s">
        <v>138</v>
      </c>
      <c r="C640" s="840"/>
      <c r="D640" s="840"/>
      <c r="E640" s="840"/>
      <c r="F640" s="443"/>
      <c r="G640" s="471"/>
    </row>
    <row r="641" spans="1:7" ht="12" customHeight="1">
      <c r="A641" s="388"/>
      <c r="B641" s="307" t="s">
        <v>319</v>
      </c>
      <c r="C641" s="306">
        <v>3000</v>
      </c>
      <c r="D641" s="306">
        <v>2174</v>
      </c>
      <c r="E641" s="306">
        <v>1834</v>
      </c>
      <c r="F641" s="934">
        <f>SUM(E641/D641)</f>
        <v>0.84360625574977</v>
      </c>
      <c r="G641" s="471"/>
    </row>
    <row r="642" spans="1:7" ht="12" customHeight="1" thickBot="1">
      <c r="A642" s="388"/>
      <c r="B642" s="455" t="s">
        <v>296</v>
      </c>
      <c r="C642" s="393"/>
      <c r="D642" s="393">
        <v>826</v>
      </c>
      <c r="E642" s="393">
        <v>826</v>
      </c>
      <c r="F642" s="956">
        <f>SUM(E642/D642)</f>
        <v>1</v>
      </c>
      <c r="G642" s="489"/>
    </row>
    <row r="643" spans="1:7" ht="12" customHeight="1" thickBot="1">
      <c r="A643" s="400"/>
      <c r="B643" s="459" t="s">
        <v>155</v>
      </c>
      <c r="C643" s="395">
        <f>SUM(C637:C642)</f>
        <v>3000</v>
      </c>
      <c r="D643" s="902">
        <f>SUM(D637:D642)</f>
        <v>3000</v>
      </c>
      <c r="E643" s="902">
        <f>SUM(E637:E642)</f>
        <v>2660</v>
      </c>
      <c r="F643" s="869">
        <f>SUM(E643/D643)</f>
        <v>0.8866666666666667</v>
      </c>
      <c r="G643" s="512"/>
    </row>
    <row r="644" spans="1:7" ht="12" customHeight="1">
      <c r="A644" s="76">
        <v>3415</v>
      </c>
      <c r="B644" s="482" t="s">
        <v>75</v>
      </c>
      <c r="C644" s="385"/>
      <c r="D644" s="385"/>
      <c r="E644" s="385"/>
      <c r="F644" s="443"/>
      <c r="G644" s="440" t="s">
        <v>34</v>
      </c>
    </row>
    <row r="645" spans="1:7" ht="12" customHeight="1">
      <c r="A645" s="388"/>
      <c r="B645" s="389" t="s">
        <v>133</v>
      </c>
      <c r="C645" s="306"/>
      <c r="D645" s="306"/>
      <c r="E645" s="306"/>
      <c r="F645" s="443"/>
      <c r="G645" s="471"/>
    </row>
    <row r="646" spans="1:7" ht="12" customHeight="1">
      <c r="A646" s="388"/>
      <c r="B646" s="188" t="s">
        <v>325</v>
      </c>
      <c r="C646" s="306"/>
      <c r="D646" s="306"/>
      <c r="E646" s="306"/>
      <c r="F646" s="443"/>
      <c r="G646" s="471"/>
    </row>
    <row r="647" spans="1:7" ht="12" customHeight="1">
      <c r="A647" s="388"/>
      <c r="B647" s="390" t="s">
        <v>309</v>
      </c>
      <c r="C647" s="306"/>
      <c r="D647" s="306"/>
      <c r="E647" s="306"/>
      <c r="F647" s="443"/>
      <c r="G647" s="607"/>
    </row>
    <row r="648" spans="1:7" ht="12" customHeight="1">
      <c r="A648" s="388"/>
      <c r="B648" s="307" t="s">
        <v>138</v>
      </c>
      <c r="C648" s="306"/>
      <c r="D648" s="306"/>
      <c r="E648" s="306"/>
      <c r="F648" s="443"/>
      <c r="G648" s="607"/>
    </row>
    <row r="649" spans="1:7" ht="12" customHeight="1">
      <c r="A649" s="388"/>
      <c r="B649" s="307" t="s">
        <v>319</v>
      </c>
      <c r="C649" s="306">
        <v>4000</v>
      </c>
      <c r="D649" s="306">
        <v>4000</v>
      </c>
      <c r="E649" s="306">
        <v>4000</v>
      </c>
      <c r="F649" s="793">
        <f>SUM(E649/D649)</f>
        <v>1</v>
      </c>
      <c r="G649" s="471"/>
    </row>
    <row r="650" spans="1:7" ht="12" customHeight="1" thickBot="1">
      <c r="A650" s="388"/>
      <c r="B650" s="455" t="s">
        <v>105</v>
      </c>
      <c r="C650" s="842"/>
      <c r="D650" s="842"/>
      <c r="E650" s="842"/>
      <c r="F650" s="868"/>
      <c r="G650" s="489"/>
    </row>
    <row r="651" spans="1:7" ht="12" customHeight="1" thickBot="1">
      <c r="A651" s="400"/>
      <c r="B651" s="459" t="s">
        <v>155</v>
      </c>
      <c r="C651" s="395">
        <f>SUM(C645:C650)</f>
        <v>4000</v>
      </c>
      <c r="D651" s="902">
        <f>SUM(D645:D650)</f>
        <v>4000</v>
      </c>
      <c r="E651" s="902">
        <f>SUM(E645:E650)</f>
        <v>4000</v>
      </c>
      <c r="F651" s="869">
        <f aca="true" t="shared" si="1" ref="F651:F712">SUM(E651/D651)</f>
        <v>1</v>
      </c>
      <c r="G651" s="512"/>
    </row>
    <row r="652" spans="1:7" ht="12" customHeight="1">
      <c r="A652" s="76">
        <v>3416</v>
      </c>
      <c r="B652" s="482" t="s">
        <v>195</v>
      </c>
      <c r="C652" s="385"/>
      <c r="D652" s="385"/>
      <c r="E652" s="385"/>
      <c r="F652" s="443"/>
      <c r="G652" s="440" t="s">
        <v>34</v>
      </c>
    </row>
    <row r="653" spans="1:7" ht="12" customHeight="1">
      <c r="A653" s="388"/>
      <c r="B653" s="389" t="s">
        <v>133</v>
      </c>
      <c r="C653" s="306"/>
      <c r="D653" s="306"/>
      <c r="E653" s="306"/>
      <c r="F653" s="443"/>
      <c r="G653" s="471"/>
    </row>
    <row r="654" spans="1:7" ht="12" customHeight="1">
      <c r="A654" s="388"/>
      <c r="B654" s="188" t="s">
        <v>325</v>
      </c>
      <c r="C654" s="306"/>
      <c r="D654" s="306"/>
      <c r="E654" s="306"/>
      <c r="F654" s="443"/>
      <c r="G654" s="471"/>
    </row>
    <row r="655" spans="1:7" ht="12" customHeight="1">
      <c r="A655" s="388"/>
      <c r="B655" s="390" t="s">
        <v>309</v>
      </c>
      <c r="C655" s="306"/>
      <c r="D655" s="306"/>
      <c r="E655" s="306"/>
      <c r="F655" s="443"/>
      <c r="G655" s="607"/>
    </row>
    <row r="656" spans="1:7" ht="12" customHeight="1">
      <c r="A656" s="388"/>
      <c r="B656" s="307" t="s">
        <v>138</v>
      </c>
      <c r="C656" s="306"/>
      <c r="D656" s="306"/>
      <c r="E656" s="306"/>
      <c r="F656" s="443"/>
      <c r="G656" s="607"/>
    </row>
    <row r="657" spans="1:7" ht="12" customHeight="1">
      <c r="A657" s="388"/>
      <c r="B657" s="307" t="s">
        <v>319</v>
      </c>
      <c r="C657" s="306">
        <v>20000</v>
      </c>
      <c r="D657" s="306">
        <v>20000</v>
      </c>
      <c r="E657" s="306">
        <v>20000</v>
      </c>
      <c r="F657" s="793">
        <f t="shared" si="1"/>
        <v>1</v>
      </c>
      <c r="G657" s="606"/>
    </row>
    <row r="658" spans="1:7" ht="12" customHeight="1" thickBot="1">
      <c r="A658" s="388"/>
      <c r="B658" s="455" t="s">
        <v>105</v>
      </c>
      <c r="C658" s="393"/>
      <c r="D658" s="393"/>
      <c r="E658" s="393"/>
      <c r="F658" s="868"/>
      <c r="G658" s="608"/>
    </row>
    <row r="659" spans="1:7" ht="12" customHeight="1" thickBot="1">
      <c r="A659" s="400"/>
      <c r="B659" s="459" t="s">
        <v>155</v>
      </c>
      <c r="C659" s="395">
        <f>SUM(C653:C658)</f>
        <v>20000</v>
      </c>
      <c r="D659" s="902">
        <f>SUM(D653:D658)</f>
        <v>20000</v>
      </c>
      <c r="E659" s="902">
        <f>SUM(E653:E658)</f>
        <v>20000</v>
      </c>
      <c r="F659" s="869">
        <f t="shared" si="1"/>
        <v>1</v>
      </c>
      <c r="G659" s="512"/>
    </row>
    <row r="660" spans="1:7" ht="12" customHeight="1">
      <c r="A660" s="76">
        <v>3420</v>
      </c>
      <c r="B660" s="407" t="s">
        <v>174</v>
      </c>
      <c r="C660" s="385">
        <f>SUM(C676+C684+C692+C724+C700+C708+C716+C732+C740+C748+C757+C765+C773+C668)</f>
        <v>185000</v>
      </c>
      <c r="D660" s="385">
        <f>SUM(D676+D684+D692+D724+D700+D708+D716+D732+D740+D748+D757+D765+D773+D668)</f>
        <v>226282</v>
      </c>
      <c r="E660" s="385"/>
      <c r="F660" s="443">
        <f t="shared" si="1"/>
        <v>0</v>
      </c>
      <c r="G660" s="440"/>
    </row>
    <row r="661" spans="1:7" ht="12" customHeight="1">
      <c r="A661" s="76">
        <v>3421</v>
      </c>
      <c r="B661" s="482" t="s">
        <v>447</v>
      </c>
      <c r="C661" s="385"/>
      <c r="D661" s="385"/>
      <c r="E661" s="385"/>
      <c r="F661" s="443"/>
      <c r="G661" s="470"/>
    </row>
    <row r="662" spans="1:7" ht="12" customHeight="1">
      <c r="A662" s="388"/>
      <c r="B662" s="389" t="s">
        <v>133</v>
      </c>
      <c r="C662" s="306">
        <v>870</v>
      </c>
      <c r="D662" s="306">
        <v>870</v>
      </c>
      <c r="E662" s="306"/>
      <c r="F662" s="443">
        <f t="shared" si="1"/>
        <v>0</v>
      </c>
      <c r="G662" s="606"/>
    </row>
    <row r="663" spans="1:7" ht="12" customHeight="1">
      <c r="A663" s="388"/>
      <c r="B663" s="188" t="s">
        <v>325</v>
      </c>
      <c r="C663" s="306">
        <v>250</v>
      </c>
      <c r="D663" s="306">
        <v>250</v>
      </c>
      <c r="E663" s="306"/>
      <c r="F663" s="443">
        <f t="shared" si="1"/>
        <v>0</v>
      </c>
      <c r="G663" s="606"/>
    </row>
    <row r="664" spans="1:7" ht="12" customHeight="1">
      <c r="A664" s="388"/>
      <c r="B664" s="390" t="s">
        <v>309</v>
      </c>
      <c r="C664" s="306">
        <v>2880</v>
      </c>
      <c r="D664" s="306">
        <v>3325</v>
      </c>
      <c r="E664" s="306">
        <v>445</v>
      </c>
      <c r="F664" s="793">
        <f t="shared" si="1"/>
        <v>0.13383458646616542</v>
      </c>
      <c r="G664" s="607"/>
    </row>
    <row r="665" spans="1:7" ht="12" customHeight="1">
      <c r="A665" s="388"/>
      <c r="B665" s="307" t="s">
        <v>138</v>
      </c>
      <c r="C665" s="306"/>
      <c r="D665" s="306"/>
      <c r="E665" s="306"/>
      <c r="F665" s="443"/>
      <c r="G665" s="477"/>
    </row>
    <row r="666" spans="1:7" ht="12" customHeight="1">
      <c r="A666" s="388"/>
      <c r="B666" s="307" t="s">
        <v>319</v>
      </c>
      <c r="C666" s="306"/>
      <c r="D666" s="306"/>
      <c r="E666" s="306"/>
      <c r="F666" s="443"/>
      <c r="G666" s="444"/>
    </row>
    <row r="667" spans="1:7" ht="12" customHeight="1" thickBot="1">
      <c r="A667" s="388"/>
      <c r="B667" s="455" t="s">
        <v>105</v>
      </c>
      <c r="C667" s="842"/>
      <c r="D667" s="842"/>
      <c r="E667" s="842"/>
      <c r="F667" s="868"/>
      <c r="G667" s="489"/>
    </row>
    <row r="668" spans="1:7" ht="12" customHeight="1" thickBot="1">
      <c r="A668" s="400"/>
      <c r="B668" s="459" t="s">
        <v>155</v>
      </c>
      <c r="C668" s="395">
        <f>SUM(C662:C667)</f>
        <v>4000</v>
      </c>
      <c r="D668" s="902">
        <f>SUM(D662:D667)</f>
        <v>4445</v>
      </c>
      <c r="E668" s="902">
        <f>SUM(E662:E667)</f>
        <v>445</v>
      </c>
      <c r="F668" s="869">
        <f t="shared" si="1"/>
        <v>0.10011248593925759</v>
      </c>
      <c r="G668" s="475"/>
    </row>
    <row r="669" spans="1:7" ht="12" customHeight="1">
      <c r="A669" s="76">
        <v>3422</v>
      </c>
      <c r="B669" s="482" t="s">
        <v>161</v>
      </c>
      <c r="C669" s="385"/>
      <c r="D669" s="385"/>
      <c r="E669" s="385"/>
      <c r="F669" s="443"/>
      <c r="G669" s="470"/>
    </row>
    <row r="670" spans="1:7" ht="12" customHeight="1">
      <c r="A670" s="388"/>
      <c r="B670" s="389" t="s">
        <v>133</v>
      </c>
      <c r="C670" s="306">
        <v>19000</v>
      </c>
      <c r="D670" s="306">
        <v>20167</v>
      </c>
      <c r="E670" s="306">
        <v>9020</v>
      </c>
      <c r="F670" s="934">
        <f t="shared" si="1"/>
        <v>0.44726533445728167</v>
      </c>
      <c r="G670" s="606"/>
    </row>
    <row r="671" spans="1:7" ht="12" customHeight="1">
      <c r="A671" s="388"/>
      <c r="B671" s="188" t="s">
        <v>325</v>
      </c>
      <c r="C671" s="306">
        <v>7000</v>
      </c>
      <c r="D671" s="306">
        <v>7911</v>
      </c>
      <c r="E671" s="306">
        <v>3063</v>
      </c>
      <c r="F671" s="793">
        <f t="shared" si="1"/>
        <v>0.38718240424725064</v>
      </c>
      <c r="G671" s="606"/>
    </row>
    <row r="672" spans="1:7" ht="12" customHeight="1">
      <c r="A672" s="388"/>
      <c r="B672" s="390" t="s">
        <v>309</v>
      </c>
      <c r="C672" s="306">
        <v>10000</v>
      </c>
      <c r="D672" s="306">
        <v>18394</v>
      </c>
      <c r="E672" s="306">
        <v>12129</v>
      </c>
      <c r="F672" s="793">
        <f t="shared" si="1"/>
        <v>0.6593998042840057</v>
      </c>
      <c r="G672" s="486"/>
    </row>
    <row r="673" spans="1:7" ht="12" customHeight="1">
      <c r="A673" s="388"/>
      <c r="B673" s="307" t="s">
        <v>138</v>
      </c>
      <c r="C673" s="306"/>
      <c r="D673" s="306"/>
      <c r="E673" s="306"/>
      <c r="F673" s="793"/>
      <c r="G673" s="477"/>
    </row>
    <row r="674" spans="1:7" ht="12" customHeight="1">
      <c r="A674" s="388"/>
      <c r="B674" s="307" t="s">
        <v>319</v>
      </c>
      <c r="C674" s="306"/>
      <c r="D674" s="306"/>
      <c r="E674" s="306"/>
      <c r="F674" s="793"/>
      <c r="G674" s="444"/>
    </row>
    <row r="675" spans="1:7" ht="12" customHeight="1" thickBot="1">
      <c r="A675" s="388"/>
      <c r="B675" s="455" t="s">
        <v>274</v>
      </c>
      <c r="C675" s="839"/>
      <c r="D675" s="839">
        <v>5051</v>
      </c>
      <c r="E675" s="839">
        <v>51</v>
      </c>
      <c r="F675" s="956">
        <f t="shared" si="1"/>
        <v>0.01009701049297169</v>
      </c>
      <c r="G675" s="489"/>
    </row>
    <row r="676" spans="1:7" ht="12" customHeight="1" thickBot="1">
      <c r="A676" s="400"/>
      <c r="B676" s="459" t="s">
        <v>155</v>
      </c>
      <c r="C676" s="395">
        <f>SUM(C670:C675)</f>
        <v>36000</v>
      </c>
      <c r="D676" s="902">
        <f>SUM(D670:D675)</f>
        <v>51523</v>
      </c>
      <c r="E676" s="902">
        <f>SUM(E670:E675)</f>
        <v>24263</v>
      </c>
      <c r="F676" s="869">
        <f t="shared" si="1"/>
        <v>0.4709159016361625</v>
      </c>
      <c r="G676" s="475"/>
    </row>
    <row r="677" spans="1:7" ht="12" customHeight="1">
      <c r="A677" s="76">
        <v>3423</v>
      </c>
      <c r="B677" s="482" t="s">
        <v>160</v>
      </c>
      <c r="C677" s="385"/>
      <c r="D677" s="385"/>
      <c r="E677" s="385"/>
      <c r="F677" s="443"/>
      <c r="G677" s="471"/>
    </row>
    <row r="678" spans="1:7" ht="12" customHeight="1">
      <c r="A678" s="388"/>
      <c r="B678" s="389" t="s">
        <v>133</v>
      </c>
      <c r="C678" s="306">
        <v>2700</v>
      </c>
      <c r="D678" s="306">
        <v>2893</v>
      </c>
      <c r="E678" s="306">
        <v>2137</v>
      </c>
      <c r="F678" s="934">
        <f t="shared" si="1"/>
        <v>0.7386795713791912</v>
      </c>
      <c r="G678" s="471"/>
    </row>
    <row r="679" spans="1:7" ht="12" customHeight="1">
      <c r="A679" s="388"/>
      <c r="B679" s="188" t="s">
        <v>325</v>
      </c>
      <c r="C679" s="306">
        <v>2100</v>
      </c>
      <c r="D679" s="306">
        <v>2359</v>
      </c>
      <c r="E679" s="306">
        <v>931</v>
      </c>
      <c r="F679" s="793">
        <f t="shared" si="1"/>
        <v>0.39465875370919884</v>
      </c>
      <c r="G679" s="606"/>
    </row>
    <row r="680" spans="1:7" ht="12" customHeight="1">
      <c r="A680" s="388"/>
      <c r="B680" s="390" t="s">
        <v>309</v>
      </c>
      <c r="C680" s="306">
        <v>5200</v>
      </c>
      <c r="D680" s="306">
        <v>5417</v>
      </c>
      <c r="E680" s="306">
        <v>1458</v>
      </c>
      <c r="F680" s="793">
        <f t="shared" si="1"/>
        <v>0.2691526675281521</v>
      </c>
      <c r="G680" s="486"/>
    </row>
    <row r="681" spans="1:7" ht="12" customHeight="1">
      <c r="A681" s="388"/>
      <c r="B681" s="307" t="s">
        <v>138</v>
      </c>
      <c r="C681" s="306"/>
      <c r="D681" s="306"/>
      <c r="E681" s="306"/>
      <c r="F681" s="793"/>
      <c r="G681" s="471"/>
    </row>
    <row r="682" spans="1:7" ht="12" customHeight="1">
      <c r="A682" s="388"/>
      <c r="B682" s="307" t="s">
        <v>319</v>
      </c>
      <c r="C682" s="306">
        <v>2000</v>
      </c>
      <c r="D682" s="306">
        <v>2000</v>
      </c>
      <c r="E682" s="306">
        <v>700</v>
      </c>
      <c r="F682" s="793">
        <f t="shared" si="1"/>
        <v>0.35</v>
      </c>
      <c r="G682" s="471"/>
    </row>
    <row r="683" spans="1:7" ht="12" customHeight="1" thickBot="1">
      <c r="A683" s="388"/>
      <c r="B683" s="455" t="s">
        <v>296</v>
      </c>
      <c r="C683" s="393">
        <v>10000</v>
      </c>
      <c r="D683" s="393">
        <v>10000</v>
      </c>
      <c r="E683" s="393">
        <v>10000</v>
      </c>
      <c r="F683" s="956">
        <f t="shared" si="1"/>
        <v>1</v>
      </c>
      <c r="G683" s="489"/>
    </row>
    <row r="684" spans="1:7" ht="12.75" customHeight="1" thickBot="1">
      <c r="A684" s="400"/>
      <c r="B684" s="459" t="s">
        <v>155</v>
      </c>
      <c r="C684" s="395">
        <f>SUM(C678:C683)</f>
        <v>22000</v>
      </c>
      <c r="D684" s="902">
        <f>SUM(D678:D683)</f>
        <v>22669</v>
      </c>
      <c r="E684" s="902">
        <f>SUM(E678:E683)</f>
        <v>15226</v>
      </c>
      <c r="F684" s="869">
        <f t="shared" si="1"/>
        <v>0.6716661520137633</v>
      </c>
      <c r="G684" s="475"/>
    </row>
    <row r="685" spans="1:7" ht="12.75" customHeight="1">
      <c r="A685" s="76">
        <v>3424</v>
      </c>
      <c r="B685" s="482" t="s">
        <v>323</v>
      </c>
      <c r="C685" s="385"/>
      <c r="D685" s="385"/>
      <c r="E685" s="385"/>
      <c r="F685" s="443"/>
      <c r="G685" s="471"/>
    </row>
    <row r="686" spans="1:7" ht="12.75" customHeight="1">
      <c r="A686" s="388"/>
      <c r="B686" s="389" t="s">
        <v>133</v>
      </c>
      <c r="C686" s="306">
        <v>2800</v>
      </c>
      <c r="D686" s="306">
        <v>7300</v>
      </c>
      <c r="E686" s="306">
        <v>30</v>
      </c>
      <c r="F686" s="793">
        <f t="shared" si="1"/>
        <v>0.00410958904109589</v>
      </c>
      <c r="G686" s="471"/>
    </row>
    <row r="687" spans="1:7" ht="12.75" customHeight="1">
      <c r="A687" s="388"/>
      <c r="B687" s="188" t="s">
        <v>325</v>
      </c>
      <c r="C687" s="306">
        <v>1400</v>
      </c>
      <c r="D687" s="306">
        <v>4862</v>
      </c>
      <c r="E687" s="306">
        <v>151</v>
      </c>
      <c r="F687" s="793">
        <f t="shared" si="1"/>
        <v>0.031057178116001647</v>
      </c>
      <c r="G687" s="606"/>
    </row>
    <row r="688" spans="1:7" ht="12.75" customHeight="1">
      <c r="A688" s="388"/>
      <c r="B688" s="390" t="s">
        <v>309</v>
      </c>
      <c r="C688" s="306">
        <v>4800</v>
      </c>
      <c r="D688" s="306">
        <v>5940</v>
      </c>
      <c r="E688" s="306">
        <v>4733</v>
      </c>
      <c r="F688" s="793">
        <f t="shared" si="1"/>
        <v>0.7968013468013468</v>
      </c>
      <c r="G688" s="486"/>
    </row>
    <row r="689" spans="1:7" ht="12.75" customHeight="1">
      <c r="A689" s="388"/>
      <c r="B689" s="307" t="s">
        <v>138</v>
      </c>
      <c r="C689" s="306"/>
      <c r="D689" s="306"/>
      <c r="E689" s="306"/>
      <c r="F689" s="443"/>
      <c r="G689" s="471"/>
    </row>
    <row r="690" spans="1:7" ht="12.75" customHeight="1">
      <c r="A690" s="388"/>
      <c r="B690" s="307" t="s">
        <v>319</v>
      </c>
      <c r="C690" s="306"/>
      <c r="D690" s="306"/>
      <c r="E690" s="306"/>
      <c r="F690" s="443"/>
      <c r="G690" s="471"/>
    </row>
    <row r="691" spans="1:7" ht="12.75" customHeight="1" thickBot="1">
      <c r="A691" s="388"/>
      <c r="B691" s="455" t="s">
        <v>105</v>
      </c>
      <c r="C691" s="847"/>
      <c r="D691" s="847"/>
      <c r="E691" s="847"/>
      <c r="F691" s="868"/>
      <c r="G691" s="489"/>
    </row>
    <row r="692" spans="1:7" ht="12.75" customHeight="1" thickBot="1">
      <c r="A692" s="400"/>
      <c r="B692" s="459" t="s">
        <v>155</v>
      </c>
      <c r="C692" s="395">
        <f>SUM(C686:C691)</f>
        <v>9000</v>
      </c>
      <c r="D692" s="902">
        <f>SUM(D686:D691)</f>
        <v>18102</v>
      </c>
      <c r="E692" s="902">
        <f>SUM(E686:E691)</f>
        <v>4914</v>
      </c>
      <c r="F692" s="869">
        <f t="shared" si="1"/>
        <v>0.271461716937355</v>
      </c>
      <c r="G692" s="475"/>
    </row>
    <row r="693" spans="1:7" ht="12.75" customHeight="1">
      <c r="A693" s="469">
        <v>3425</v>
      </c>
      <c r="B693" s="446" t="s">
        <v>55</v>
      </c>
      <c r="C693" s="447"/>
      <c r="D693" s="447"/>
      <c r="E693" s="447"/>
      <c r="F693" s="443"/>
      <c r="G693" s="492"/>
    </row>
    <row r="694" spans="1:7" ht="12.75" customHeight="1">
      <c r="A694" s="465"/>
      <c r="B694" s="450" t="s">
        <v>133</v>
      </c>
      <c r="C694" s="464"/>
      <c r="D694" s="464"/>
      <c r="E694" s="464"/>
      <c r="F694" s="443"/>
      <c r="G694" s="492"/>
    </row>
    <row r="695" spans="1:7" ht="12.75" customHeight="1">
      <c r="A695" s="465"/>
      <c r="B695" s="452" t="s">
        <v>325</v>
      </c>
      <c r="C695" s="464"/>
      <c r="D695" s="464"/>
      <c r="E695" s="464"/>
      <c r="F695" s="443"/>
      <c r="G695" s="606"/>
    </row>
    <row r="696" spans="1:7" ht="12.75" customHeight="1">
      <c r="A696" s="465"/>
      <c r="B696" s="453" t="s">
        <v>309</v>
      </c>
      <c r="C696" s="464">
        <v>4500</v>
      </c>
      <c r="D696" s="464">
        <v>9030</v>
      </c>
      <c r="E696" s="464">
        <v>4530</v>
      </c>
      <c r="F696" s="793">
        <f t="shared" si="1"/>
        <v>0.5016611295681063</v>
      </c>
      <c r="G696" s="486"/>
    </row>
    <row r="697" spans="1:7" ht="12.75" customHeight="1">
      <c r="A697" s="465"/>
      <c r="B697" s="454" t="s">
        <v>138</v>
      </c>
      <c r="C697" s="464"/>
      <c r="D697" s="464"/>
      <c r="E697" s="464"/>
      <c r="F697" s="443"/>
      <c r="G697" s="606"/>
    </row>
    <row r="698" spans="1:7" ht="12.75" customHeight="1">
      <c r="A698" s="465"/>
      <c r="B698" s="454" t="s">
        <v>319</v>
      </c>
      <c r="C698" s="464"/>
      <c r="D698" s="464"/>
      <c r="E698" s="464"/>
      <c r="F698" s="443"/>
      <c r="G698" s="492"/>
    </row>
    <row r="699" spans="1:7" ht="12.75" customHeight="1" thickBot="1">
      <c r="A699" s="465"/>
      <c r="B699" s="455" t="s">
        <v>105</v>
      </c>
      <c r="C699" s="848"/>
      <c r="D699" s="848"/>
      <c r="E699" s="848"/>
      <c r="F699" s="868"/>
      <c r="G699" s="520"/>
    </row>
    <row r="700" spans="1:7" ht="12.75" customHeight="1" thickBot="1">
      <c r="A700" s="467"/>
      <c r="B700" s="459" t="s">
        <v>155</v>
      </c>
      <c r="C700" s="834">
        <f>SUM(C694:C699)</f>
        <v>4500</v>
      </c>
      <c r="D700" s="889">
        <f>SUM(D694:D699)</f>
        <v>9030</v>
      </c>
      <c r="E700" s="889">
        <f>SUM(E694:E699)</f>
        <v>4530</v>
      </c>
      <c r="F700" s="869">
        <f t="shared" si="1"/>
        <v>0.5016611295681063</v>
      </c>
      <c r="G700" s="521"/>
    </row>
    <row r="701" spans="1:7" ht="12.75" customHeight="1">
      <c r="A701" s="469">
        <v>3426</v>
      </c>
      <c r="B701" s="446" t="s">
        <v>394</v>
      </c>
      <c r="C701" s="447"/>
      <c r="D701" s="447"/>
      <c r="E701" s="447"/>
      <c r="F701" s="443"/>
      <c r="G701" s="492"/>
    </row>
    <row r="702" spans="1:7" ht="12.75" customHeight="1">
      <c r="A702" s="465"/>
      <c r="B702" s="450" t="s">
        <v>133</v>
      </c>
      <c r="C702" s="464">
        <v>11000</v>
      </c>
      <c r="D702" s="464">
        <v>12306</v>
      </c>
      <c r="E702" s="464">
        <v>7011</v>
      </c>
      <c r="F702" s="793">
        <f t="shared" si="1"/>
        <v>0.5697220867869333</v>
      </c>
      <c r="G702" s="606"/>
    </row>
    <row r="703" spans="1:7" ht="12.75" customHeight="1">
      <c r="A703" s="465"/>
      <c r="B703" s="452" t="s">
        <v>325</v>
      </c>
      <c r="C703" s="464">
        <v>3000</v>
      </c>
      <c r="D703" s="464">
        <v>3451</v>
      </c>
      <c r="E703" s="464">
        <v>1427</v>
      </c>
      <c r="F703" s="793">
        <f t="shared" si="1"/>
        <v>0.41350333236742975</v>
      </c>
      <c r="G703" s="606"/>
    </row>
    <row r="704" spans="1:7" ht="12.75" customHeight="1">
      <c r="A704" s="465"/>
      <c r="B704" s="453" t="s">
        <v>309</v>
      </c>
      <c r="C704" s="464">
        <v>52000</v>
      </c>
      <c r="D704" s="464">
        <v>59105</v>
      </c>
      <c r="E704" s="464">
        <v>34529</v>
      </c>
      <c r="F704" s="793">
        <f t="shared" si="1"/>
        <v>0.5841976144150242</v>
      </c>
      <c r="G704" s="486"/>
    </row>
    <row r="705" spans="1:7" ht="12.75" customHeight="1">
      <c r="A705" s="465"/>
      <c r="B705" s="454" t="s">
        <v>138</v>
      </c>
      <c r="C705" s="464"/>
      <c r="D705" s="464"/>
      <c r="E705" s="464"/>
      <c r="F705" s="443"/>
      <c r="G705" s="471"/>
    </row>
    <row r="706" spans="1:7" ht="12.75" customHeight="1">
      <c r="A706" s="465"/>
      <c r="B706" s="454" t="s">
        <v>319</v>
      </c>
      <c r="C706" s="464"/>
      <c r="D706" s="464"/>
      <c r="E706" s="464"/>
      <c r="F706" s="443"/>
      <c r="G706" s="492"/>
    </row>
    <row r="707" spans="1:7" ht="12.75" customHeight="1" thickBot="1">
      <c r="A707" s="465"/>
      <c r="B707" s="455" t="s">
        <v>105</v>
      </c>
      <c r="C707" s="848"/>
      <c r="D707" s="848"/>
      <c r="E707" s="848"/>
      <c r="F707" s="868"/>
      <c r="G707" s="522"/>
    </row>
    <row r="708" spans="1:7" ht="12.75" customHeight="1" thickBot="1">
      <c r="A708" s="467"/>
      <c r="B708" s="459" t="s">
        <v>155</v>
      </c>
      <c r="C708" s="834">
        <f>SUM(C702:C707)</f>
        <v>66000</v>
      </c>
      <c r="D708" s="889">
        <f>SUM(D702:D707)</f>
        <v>74862</v>
      </c>
      <c r="E708" s="889">
        <f>SUM(E702:E707)</f>
        <v>42967</v>
      </c>
      <c r="F708" s="869">
        <f t="shared" si="1"/>
        <v>0.573949400229756</v>
      </c>
      <c r="G708" s="521"/>
    </row>
    <row r="709" spans="1:7" ht="12.75" customHeight="1">
      <c r="A709" s="469">
        <v>3427</v>
      </c>
      <c r="B709" s="446" t="s">
        <v>56</v>
      </c>
      <c r="C709" s="447"/>
      <c r="D709" s="447"/>
      <c r="E709" s="447"/>
      <c r="F709" s="443"/>
      <c r="G709" s="492"/>
    </row>
    <row r="710" spans="1:7" ht="12.75" customHeight="1">
      <c r="A710" s="465"/>
      <c r="B710" s="450" t="s">
        <v>133</v>
      </c>
      <c r="C710" s="464">
        <v>6120</v>
      </c>
      <c r="D710" s="464">
        <v>6712</v>
      </c>
      <c r="E710" s="464">
        <v>4603</v>
      </c>
      <c r="F710" s="793">
        <f t="shared" si="1"/>
        <v>0.6857866507747318</v>
      </c>
      <c r="G710" s="492"/>
    </row>
    <row r="711" spans="1:7" ht="12.75" customHeight="1">
      <c r="A711" s="465"/>
      <c r="B711" s="452" t="s">
        <v>325</v>
      </c>
      <c r="C711" s="464">
        <v>1600</v>
      </c>
      <c r="D711" s="464">
        <v>1824</v>
      </c>
      <c r="E711" s="464">
        <v>924</v>
      </c>
      <c r="F711" s="793">
        <f t="shared" si="1"/>
        <v>0.506578947368421</v>
      </c>
      <c r="G711" s="606"/>
    </row>
    <row r="712" spans="1:7" ht="12.75" customHeight="1">
      <c r="A712" s="465"/>
      <c r="B712" s="453" t="s">
        <v>309</v>
      </c>
      <c r="C712" s="464">
        <v>13280</v>
      </c>
      <c r="D712" s="464">
        <v>14615</v>
      </c>
      <c r="E712" s="464">
        <v>8005</v>
      </c>
      <c r="F712" s="793">
        <f t="shared" si="1"/>
        <v>0.5477249401300034</v>
      </c>
      <c r="G712" s="486"/>
    </row>
    <row r="713" spans="1:7" ht="12.75" customHeight="1">
      <c r="A713" s="465"/>
      <c r="B713" s="454" t="s">
        <v>138</v>
      </c>
      <c r="C713" s="464"/>
      <c r="D713" s="464"/>
      <c r="E713" s="464"/>
      <c r="F713" s="443"/>
      <c r="G713" s="471"/>
    </row>
    <row r="714" spans="1:7" ht="12.75" customHeight="1">
      <c r="A714" s="465"/>
      <c r="B714" s="454" t="s">
        <v>319</v>
      </c>
      <c r="C714" s="464"/>
      <c r="D714" s="464"/>
      <c r="E714" s="464"/>
      <c r="F714" s="443"/>
      <c r="G714" s="492"/>
    </row>
    <row r="715" spans="1:7" ht="12.75" customHeight="1" thickBot="1">
      <c r="A715" s="465"/>
      <c r="B715" s="455" t="s">
        <v>105</v>
      </c>
      <c r="C715" s="848"/>
      <c r="D715" s="848"/>
      <c r="E715" s="848"/>
      <c r="F715" s="868"/>
      <c r="G715" s="520"/>
    </row>
    <row r="716" spans="1:7" ht="12.75" customHeight="1" thickBot="1">
      <c r="A716" s="467"/>
      <c r="B716" s="459" t="s">
        <v>155</v>
      </c>
      <c r="C716" s="834">
        <f>SUM(C710:C715)</f>
        <v>21000</v>
      </c>
      <c r="D716" s="889">
        <f>SUM(D710:D715)</f>
        <v>23151</v>
      </c>
      <c r="E716" s="889">
        <f>SUM(E710:E715)</f>
        <v>13532</v>
      </c>
      <c r="F716" s="869">
        <f>SUM(E716/D716)</f>
        <v>0.584510388320159</v>
      </c>
      <c r="G716" s="521"/>
    </row>
    <row r="717" spans="1:7" ht="12.75" customHeight="1">
      <c r="A717" s="76">
        <v>3428</v>
      </c>
      <c r="B717" s="482" t="s">
        <v>16</v>
      </c>
      <c r="C717" s="385"/>
      <c r="D717" s="385"/>
      <c r="E717" s="385"/>
      <c r="F717" s="443"/>
      <c r="G717" s="471"/>
    </row>
    <row r="718" spans="1:7" ht="12.75" customHeight="1">
      <c r="A718" s="388"/>
      <c r="B718" s="389" t="s">
        <v>133</v>
      </c>
      <c r="C718" s="306"/>
      <c r="D718" s="306"/>
      <c r="E718" s="306"/>
      <c r="F718" s="443"/>
      <c r="G718" s="471"/>
    </row>
    <row r="719" spans="1:7" ht="12.75" customHeight="1">
      <c r="A719" s="388"/>
      <c r="B719" s="188" t="s">
        <v>325</v>
      </c>
      <c r="C719" s="306"/>
      <c r="D719" s="306"/>
      <c r="E719" s="306"/>
      <c r="F719" s="443"/>
      <c r="G719" s="471"/>
    </row>
    <row r="720" spans="1:7" ht="12.75" customHeight="1">
      <c r="A720" s="388"/>
      <c r="B720" s="390" t="s">
        <v>309</v>
      </c>
      <c r="C720" s="306">
        <v>3000</v>
      </c>
      <c r="D720" s="306">
        <v>3000</v>
      </c>
      <c r="E720" s="306">
        <v>3000</v>
      </c>
      <c r="F720" s="793">
        <f>SUM(E720/D720)</f>
        <v>1</v>
      </c>
      <c r="G720" s="607"/>
    </row>
    <row r="721" spans="1:7" ht="12.75" customHeight="1">
      <c r="A721" s="388"/>
      <c r="B721" s="307" t="s">
        <v>138</v>
      </c>
      <c r="C721" s="306"/>
      <c r="D721" s="306"/>
      <c r="E721" s="306"/>
      <c r="F721" s="443"/>
      <c r="G721" s="606"/>
    </row>
    <row r="722" spans="1:7" ht="12.75" customHeight="1">
      <c r="A722" s="388"/>
      <c r="B722" s="307" t="s">
        <v>319</v>
      </c>
      <c r="C722" s="306"/>
      <c r="D722" s="306"/>
      <c r="E722" s="306"/>
      <c r="F722" s="443"/>
      <c r="G722" s="471"/>
    </row>
    <row r="723" spans="1:7" ht="12.75" customHeight="1" thickBot="1">
      <c r="A723" s="388"/>
      <c r="B723" s="455" t="s">
        <v>105</v>
      </c>
      <c r="C723" s="393"/>
      <c r="D723" s="393"/>
      <c r="E723" s="393"/>
      <c r="F723" s="868"/>
      <c r="G723" s="489"/>
    </row>
    <row r="724" spans="1:7" ht="12.75" customHeight="1" thickBot="1">
      <c r="A724" s="400"/>
      <c r="B724" s="459" t="s">
        <v>155</v>
      </c>
      <c r="C724" s="395">
        <f>SUM(C718:C723)</f>
        <v>3000</v>
      </c>
      <c r="D724" s="902">
        <f>SUM(D718:D723)</f>
        <v>3000</v>
      </c>
      <c r="E724" s="902">
        <f>SUM(E718:E723)</f>
        <v>3000</v>
      </c>
      <c r="F724" s="869">
        <f>SUM(E724/D724)</f>
        <v>1</v>
      </c>
      <c r="G724" s="475"/>
    </row>
    <row r="725" spans="1:7" ht="12.75" customHeight="1">
      <c r="A725" s="469">
        <v>3429</v>
      </c>
      <c r="B725" s="446" t="s">
        <v>41</v>
      </c>
      <c r="C725" s="447"/>
      <c r="D725" s="447"/>
      <c r="E725" s="447"/>
      <c r="F725" s="443"/>
      <c r="G725" s="492"/>
    </row>
    <row r="726" spans="1:7" ht="12.75" customHeight="1">
      <c r="A726" s="465"/>
      <c r="B726" s="450" t="s">
        <v>133</v>
      </c>
      <c r="C726" s="464"/>
      <c r="D726" s="464"/>
      <c r="E726" s="464"/>
      <c r="F726" s="443"/>
      <c r="G726" s="492"/>
    </row>
    <row r="727" spans="1:7" ht="12.75" customHeight="1">
      <c r="A727" s="465"/>
      <c r="B727" s="452" t="s">
        <v>325</v>
      </c>
      <c r="C727" s="464"/>
      <c r="D727" s="464"/>
      <c r="E727" s="464"/>
      <c r="F727" s="443"/>
      <c r="G727" s="492"/>
    </row>
    <row r="728" spans="1:7" ht="12.75" customHeight="1">
      <c r="A728" s="465"/>
      <c r="B728" s="453" t="s">
        <v>309</v>
      </c>
      <c r="C728" s="464">
        <v>2000</v>
      </c>
      <c r="D728" s="464">
        <v>2000</v>
      </c>
      <c r="E728" s="464">
        <v>2000</v>
      </c>
      <c r="F728" s="793">
        <f>SUM(E728/D728)</f>
        <v>1</v>
      </c>
      <c r="G728" s="607"/>
    </row>
    <row r="729" spans="1:7" ht="12.75" customHeight="1">
      <c r="A729" s="465"/>
      <c r="B729" s="454" t="s">
        <v>138</v>
      </c>
      <c r="C729" s="464"/>
      <c r="D729" s="464"/>
      <c r="E729" s="464"/>
      <c r="F729" s="443"/>
      <c r="G729" s="471"/>
    </row>
    <row r="730" spans="1:7" ht="12.75" customHeight="1">
      <c r="A730" s="465"/>
      <c r="B730" s="454" t="s">
        <v>319</v>
      </c>
      <c r="C730" s="464"/>
      <c r="D730" s="464"/>
      <c r="E730" s="464"/>
      <c r="F730" s="443"/>
      <c r="G730" s="492"/>
    </row>
    <row r="731" spans="1:7" ht="12.75" customHeight="1" thickBot="1">
      <c r="A731" s="465"/>
      <c r="B731" s="455" t="s">
        <v>105</v>
      </c>
      <c r="C731" s="848"/>
      <c r="D731" s="848"/>
      <c r="E731" s="848"/>
      <c r="F731" s="868"/>
      <c r="G731" s="520"/>
    </row>
    <row r="732" spans="1:7" ht="12.75" customHeight="1" thickBot="1">
      <c r="A732" s="467"/>
      <c r="B732" s="459" t="s">
        <v>155</v>
      </c>
      <c r="C732" s="834">
        <f>SUM(C726:C731)</f>
        <v>2000</v>
      </c>
      <c r="D732" s="889">
        <f>SUM(D726:D731)</f>
        <v>2000</v>
      </c>
      <c r="E732" s="889">
        <f>SUM(E726:E731)</f>
        <v>2000</v>
      </c>
      <c r="F732" s="869">
        <f>SUM(E732/D732)</f>
        <v>1</v>
      </c>
      <c r="G732" s="521"/>
    </row>
    <row r="733" spans="1:7" ht="12.75" customHeight="1">
      <c r="A733" s="469">
        <v>3431</v>
      </c>
      <c r="B733" s="446" t="s">
        <v>193</v>
      </c>
      <c r="C733" s="447"/>
      <c r="D733" s="447"/>
      <c r="E733" s="447"/>
      <c r="F733" s="443"/>
      <c r="G733" s="492"/>
    </row>
    <row r="734" spans="1:7" ht="12.75" customHeight="1">
      <c r="A734" s="465"/>
      <c r="B734" s="450" t="s">
        <v>133</v>
      </c>
      <c r="C734" s="464"/>
      <c r="D734" s="464"/>
      <c r="E734" s="464"/>
      <c r="F734" s="443"/>
      <c r="G734" s="492"/>
    </row>
    <row r="735" spans="1:7" ht="12.75" customHeight="1">
      <c r="A735" s="465"/>
      <c r="B735" s="452" t="s">
        <v>325</v>
      </c>
      <c r="C735" s="464"/>
      <c r="D735" s="464"/>
      <c r="E735" s="464"/>
      <c r="F735" s="443"/>
      <c r="G735" s="492"/>
    </row>
    <row r="736" spans="1:7" ht="12.75" customHeight="1">
      <c r="A736" s="465"/>
      <c r="B736" s="453" t="s">
        <v>309</v>
      </c>
      <c r="C736" s="464">
        <v>5000</v>
      </c>
      <c r="D736" s="464">
        <v>5000</v>
      </c>
      <c r="E736" s="464"/>
      <c r="F736" s="443">
        <f>SUM(E736/D736)</f>
        <v>0</v>
      </c>
      <c r="G736" s="607"/>
    </row>
    <row r="737" spans="1:7" ht="12.75" customHeight="1">
      <c r="A737" s="465"/>
      <c r="B737" s="454" t="s">
        <v>138</v>
      </c>
      <c r="C737" s="464"/>
      <c r="D737" s="464"/>
      <c r="E737" s="464"/>
      <c r="F737" s="443"/>
      <c r="G737" s="492"/>
    </row>
    <row r="738" spans="1:7" ht="12.75" customHeight="1">
      <c r="A738" s="465"/>
      <c r="B738" s="454" t="s">
        <v>319</v>
      </c>
      <c r="C738" s="464"/>
      <c r="D738" s="464"/>
      <c r="E738" s="464"/>
      <c r="F738" s="443"/>
      <c r="G738" s="492"/>
    </row>
    <row r="739" spans="1:7" ht="12.75" customHeight="1" thickBot="1">
      <c r="A739" s="465"/>
      <c r="B739" s="455" t="s">
        <v>105</v>
      </c>
      <c r="C739" s="848"/>
      <c r="D739" s="848"/>
      <c r="E739" s="848"/>
      <c r="F739" s="868"/>
      <c r="G739" s="520"/>
    </row>
    <row r="740" spans="1:7" ht="12.75" customHeight="1" thickBot="1">
      <c r="A740" s="467"/>
      <c r="B740" s="459" t="s">
        <v>155</v>
      </c>
      <c r="C740" s="834">
        <f>SUM(C734:C739)</f>
        <v>5000</v>
      </c>
      <c r="D740" s="889">
        <f>SUM(D734:D739)</f>
        <v>5000</v>
      </c>
      <c r="E740" s="889">
        <f>SUM(E734:E739)</f>
        <v>0</v>
      </c>
      <c r="F740" s="869">
        <f>SUM(E740/D740)</f>
        <v>0</v>
      </c>
      <c r="G740" s="521"/>
    </row>
    <row r="741" spans="1:7" ht="12.75" customHeight="1">
      <c r="A741" s="469">
        <v>3432</v>
      </c>
      <c r="B741" s="446" t="s">
        <v>414</v>
      </c>
      <c r="C741" s="447"/>
      <c r="D741" s="447"/>
      <c r="E741" s="447"/>
      <c r="F741" s="443"/>
      <c r="G741" s="492"/>
    </row>
    <row r="742" spans="1:7" ht="12.75" customHeight="1">
      <c r="A742" s="465"/>
      <c r="B742" s="450" t="s">
        <v>133</v>
      </c>
      <c r="C742" s="464"/>
      <c r="D742" s="464"/>
      <c r="E742" s="464"/>
      <c r="F742" s="443"/>
      <c r="G742" s="492"/>
    </row>
    <row r="743" spans="1:7" ht="12.75" customHeight="1">
      <c r="A743" s="465"/>
      <c r="B743" s="452" t="s">
        <v>325</v>
      </c>
      <c r="C743" s="464"/>
      <c r="D743" s="464"/>
      <c r="E743" s="464"/>
      <c r="F743" s="443"/>
      <c r="G743" s="607"/>
    </row>
    <row r="744" spans="1:7" ht="12.75" customHeight="1">
      <c r="A744" s="465"/>
      <c r="B744" s="453" t="s">
        <v>309</v>
      </c>
      <c r="C744" s="464">
        <v>5000</v>
      </c>
      <c r="D744" s="464">
        <v>5000</v>
      </c>
      <c r="E744" s="464"/>
      <c r="F744" s="443">
        <f>SUM(E744/D744)</f>
        <v>0</v>
      </c>
      <c r="G744" s="607"/>
    </row>
    <row r="745" spans="1:7" ht="12.75" customHeight="1">
      <c r="A745" s="465"/>
      <c r="B745" s="454" t="s">
        <v>138</v>
      </c>
      <c r="C745" s="464"/>
      <c r="D745" s="464"/>
      <c r="E745" s="464"/>
      <c r="F745" s="443"/>
      <c r="G745" s="471"/>
    </row>
    <row r="746" spans="1:7" ht="12.75" customHeight="1">
      <c r="A746" s="465"/>
      <c r="B746" s="454" t="s">
        <v>319</v>
      </c>
      <c r="C746" s="464"/>
      <c r="D746" s="464"/>
      <c r="E746" s="464"/>
      <c r="F746" s="443"/>
      <c r="G746" s="492"/>
    </row>
    <row r="747" spans="1:7" ht="12.75" customHeight="1" thickBot="1">
      <c r="A747" s="465"/>
      <c r="B747" s="455" t="s">
        <v>105</v>
      </c>
      <c r="C747" s="848"/>
      <c r="D747" s="848"/>
      <c r="E747" s="848"/>
      <c r="F747" s="868"/>
      <c r="G747" s="520"/>
    </row>
    <row r="748" spans="1:7" ht="12.75" customHeight="1" thickBot="1">
      <c r="A748" s="467"/>
      <c r="B748" s="459" t="s">
        <v>155</v>
      </c>
      <c r="C748" s="834">
        <f>SUM(C742:C747)</f>
        <v>5000</v>
      </c>
      <c r="D748" s="889">
        <f>SUM(D742:D747)</f>
        <v>5000</v>
      </c>
      <c r="E748" s="889">
        <f>SUM(E742:E747)</f>
        <v>0</v>
      </c>
      <c r="F748" s="869">
        <f>SUM(E748/D748)</f>
        <v>0</v>
      </c>
      <c r="G748" s="521"/>
    </row>
    <row r="749" spans="1:7" ht="12.75" customHeight="1">
      <c r="A749" s="469">
        <v>3433</v>
      </c>
      <c r="B749" s="446" t="s">
        <v>5</v>
      </c>
      <c r="C749" s="447"/>
      <c r="D749" s="447"/>
      <c r="E749" s="447"/>
      <c r="F749" s="443"/>
      <c r="G749" s="492"/>
    </row>
    <row r="750" spans="1:7" ht="12.75" customHeight="1">
      <c r="A750" s="465"/>
      <c r="B750" s="450" t="s">
        <v>133</v>
      </c>
      <c r="C750" s="464"/>
      <c r="D750" s="464"/>
      <c r="E750" s="464"/>
      <c r="F750" s="443"/>
      <c r="G750" s="492"/>
    </row>
    <row r="751" spans="1:7" ht="12.75" customHeight="1">
      <c r="A751" s="465"/>
      <c r="B751" s="452" t="s">
        <v>325</v>
      </c>
      <c r="C751" s="464"/>
      <c r="D751" s="464"/>
      <c r="E751" s="464"/>
      <c r="F751" s="443"/>
      <c r="G751" s="492"/>
    </row>
    <row r="752" spans="1:7" ht="12.75" customHeight="1">
      <c r="A752" s="465"/>
      <c r="B752" s="453" t="s">
        <v>309</v>
      </c>
      <c r="C752" s="464">
        <v>3000</v>
      </c>
      <c r="D752" s="464">
        <v>3000</v>
      </c>
      <c r="E752" s="464">
        <v>3000</v>
      </c>
      <c r="F752" s="793">
        <f>SUM(E752/D752)</f>
        <v>1</v>
      </c>
      <c r="G752" s="607"/>
    </row>
    <row r="753" spans="1:7" ht="12.75" customHeight="1">
      <c r="A753" s="465"/>
      <c r="B753" s="454" t="s">
        <v>138</v>
      </c>
      <c r="C753" s="464"/>
      <c r="D753" s="464"/>
      <c r="E753" s="464"/>
      <c r="F753" s="443"/>
      <c r="G753" s="471"/>
    </row>
    <row r="754" spans="1:7" ht="12.75" customHeight="1">
      <c r="A754" s="465"/>
      <c r="B754" s="454" t="s">
        <v>319</v>
      </c>
      <c r="C754" s="464"/>
      <c r="D754" s="464"/>
      <c r="E754" s="464"/>
      <c r="F754" s="443"/>
      <c r="G754" s="492"/>
    </row>
    <row r="755" spans="1:7" ht="12.75" customHeight="1">
      <c r="A755" s="465"/>
      <c r="B755" s="454" t="s">
        <v>138</v>
      </c>
      <c r="C755" s="464"/>
      <c r="D755" s="464"/>
      <c r="E755" s="464"/>
      <c r="F755" s="443"/>
      <c r="G755" s="503"/>
    </row>
    <row r="756" spans="1:7" ht="12.75" customHeight="1" thickBot="1">
      <c r="A756" s="465"/>
      <c r="B756" s="455" t="s">
        <v>105</v>
      </c>
      <c r="C756" s="848"/>
      <c r="D756" s="848"/>
      <c r="E756" s="848"/>
      <c r="F756" s="868"/>
      <c r="G756" s="520"/>
    </row>
    <row r="757" spans="1:7" ht="12.75" customHeight="1" thickBot="1">
      <c r="A757" s="467"/>
      <c r="B757" s="459" t="s">
        <v>155</v>
      </c>
      <c r="C757" s="834">
        <f>SUM(C750:C756)</f>
        <v>3000</v>
      </c>
      <c r="D757" s="889">
        <f>SUM(D750:D756)</f>
        <v>3000</v>
      </c>
      <c r="E757" s="889">
        <f>SUM(E750:E756)</f>
        <v>3000</v>
      </c>
      <c r="F757" s="869">
        <f>SUM(E757/D757)</f>
        <v>1</v>
      </c>
      <c r="G757" s="521"/>
    </row>
    <row r="758" spans="1:7" ht="12.75" customHeight="1">
      <c r="A758" s="469">
        <v>3434</v>
      </c>
      <c r="B758" s="446" t="s">
        <v>415</v>
      </c>
      <c r="C758" s="447"/>
      <c r="D758" s="447"/>
      <c r="E758" s="447"/>
      <c r="F758" s="443"/>
      <c r="G758" s="492"/>
    </row>
    <row r="759" spans="1:7" ht="12.75" customHeight="1">
      <c r="A759" s="465"/>
      <c r="B759" s="450" t="s">
        <v>133</v>
      </c>
      <c r="C759" s="464"/>
      <c r="D759" s="464"/>
      <c r="E759" s="464"/>
      <c r="F759" s="443"/>
      <c r="G759" s="492"/>
    </row>
    <row r="760" spans="1:7" ht="12.75" customHeight="1">
      <c r="A760" s="465"/>
      <c r="B760" s="452" t="s">
        <v>325</v>
      </c>
      <c r="C760" s="464"/>
      <c r="D760" s="464"/>
      <c r="E760" s="464"/>
      <c r="F760" s="443"/>
      <c r="G760" s="607"/>
    </row>
    <row r="761" spans="1:7" ht="12.75" customHeight="1">
      <c r="A761" s="465"/>
      <c r="B761" s="453" t="s">
        <v>309</v>
      </c>
      <c r="C761" s="464">
        <v>3000</v>
      </c>
      <c r="D761" s="464">
        <v>3000</v>
      </c>
      <c r="E761" s="464">
        <v>3000</v>
      </c>
      <c r="F761" s="793">
        <f>SUM(E761/D761)</f>
        <v>1</v>
      </c>
      <c r="G761" s="607"/>
    </row>
    <row r="762" spans="1:7" ht="12.75" customHeight="1">
      <c r="A762" s="465"/>
      <c r="B762" s="454" t="s">
        <v>138</v>
      </c>
      <c r="C762" s="464"/>
      <c r="D762" s="464"/>
      <c r="E762" s="464"/>
      <c r="F762" s="443"/>
      <c r="G762" s="471"/>
    </row>
    <row r="763" spans="1:7" ht="12.75" customHeight="1">
      <c r="A763" s="465"/>
      <c r="B763" s="454" t="s">
        <v>319</v>
      </c>
      <c r="C763" s="464"/>
      <c r="D763" s="464"/>
      <c r="E763" s="464"/>
      <c r="F763" s="443"/>
      <c r="G763" s="492"/>
    </row>
    <row r="764" spans="1:7" ht="12.75" customHeight="1" thickBot="1">
      <c r="A764" s="465"/>
      <c r="B764" s="455" t="s">
        <v>105</v>
      </c>
      <c r="C764" s="848"/>
      <c r="D764" s="848"/>
      <c r="E764" s="848"/>
      <c r="F764" s="868"/>
      <c r="G764" s="520"/>
    </row>
    <row r="765" spans="1:7" ht="12.75" customHeight="1" thickBot="1">
      <c r="A765" s="467"/>
      <c r="B765" s="459" t="s">
        <v>155</v>
      </c>
      <c r="C765" s="834">
        <f>SUM(C759:C764)</f>
        <v>3000</v>
      </c>
      <c r="D765" s="889">
        <f>SUM(D759:D764)</f>
        <v>3000</v>
      </c>
      <c r="E765" s="889">
        <f>SUM(E759:E764)</f>
        <v>3000</v>
      </c>
      <c r="F765" s="869">
        <f>SUM(E765/D765)</f>
        <v>1</v>
      </c>
      <c r="G765" s="521"/>
    </row>
    <row r="766" spans="1:7" ht="12" customHeight="1">
      <c r="A766" s="469">
        <v>3435</v>
      </c>
      <c r="B766" s="479" t="s">
        <v>416</v>
      </c>
      <c r="C766" s="447"/>
      <c r="D766" s="447"/>
      <c r="E766" s="447"/>
      <c r="F766" s="443"/>
      <c r="G766" s="523"/>
    </row>
    <row r="767" spans="1:7" ht="12.75" customHeight="1">
      <c r="A767" s="469"/>
      <c r="B767" s="450" t="s">
        <v>133</v>
      </c>
      <c r="C767" s="447"/>
      <c r="D767" s="447"/>
      <c r="E767" s="447"/>
      <c r="F767" s="443"/>
      <c r="G767" s="524"/>
    </row>
    <row r="768" spans="1:7" ht="12.75" customHeight="1">
      <c r="A768" s="469"/>
      <c r="B768" s="452" t="s">
        <v>325</v>
      </c>
      <c r="C768" s="447"/>
      <c r="D768" s="447"/>
      <c r="E768" s="447"/>
      <c r="F768" s="443"/>
      <c r="G768" s="607"/>
    </row>
    <row r="769" spans="1:7" ht="12.75" customHeight="1">
      <c r="A769" s="469"/>
      <c r="B769" s="453" t="s">
        <v>309</v>
      </c>
      <c r="C769" s="464">
        <v>1500</v>
      </c>
      <c r="D769" s="464">
        <v>1500</v>
      </c>
      <c r="E769" s="464">
        <v>1500</v>
      </c>
      <c r="F769" s="793">
        <f>SUM(E769/D769)</f>
        <v>1</v>
      </c>
      <c r="G769" s="607"/>
    </row>
    <row r="770" spans="1:7" ht="12.75" customHeight="1">
      <c r="A770" s="469"/>
      <c r="B770" s="454" t="s">
        <v>138</v>
      </c>
      <c r="C770" s="464"/>
      <c r="D770" s="464"/>
      <c r="E770" s="464"/>
      <c r="F770" s="443"/>
      <c r="G770" s="503"/>
    </row>
    <row r="771" spans="1:7" ht="12.75" customHeight="1">
      <c r="A771" s="469"/>
      <c r="B771" s="454" t="s">
        <v>319</v>
      </c>
      <c r="C771" s="447"/>
      <c r="D771" s="447"/>
      <c r="E771" s="447"/>
      <c r="F771" s="443"/>
      <c r="G771" s="524"/>
    </row>
    <row r="772" spans="1:7" ht="14.25" customHeight="1" thickBot="1">
      <c r="A772" s="469"/>
      <c r="B772" s="455" t="s">
        <v>105</v>
      </c>
      <c r="C772" s="849"/>
      <c r="D772" s="849"/>
      <c r="E772" s="849"/>
      <c r="F772" s="868"/>
      <c r="G772" s="524"/>
    </row>
    <row r="773" spans="1:7" ht="14.25" customHeight="1" thickBot="1">
      <c r="A773" s="467"/>
      <c r="B773" s="459" t="s">
        <v>155</v>
      </c>
      <c r="C773" s="834">
        <f>SUM(C767:C772)</f>
        <v>1500</v>
      </c>
      <c r="D773" s="889">
        <f>SUM(D767:D772)</f>
        <v>1500</v>
      </c>
      <c r="E773" s="889">
        <f>SUM(E767:E772)</f>
        <v>1500</v>
      </c>
      <c r="F773" s="869">
        <f>SUM(E773/D773)</f>
        <v>1</v>
      </c>
      <c r="G773" s="521"/>
    </row>
    <row r="774" spans="1:7" ht="14.25" customHeight="1">
      <c r="A774" s="469">
        <v>3436</v>
      </c>
      <c r="B774" s="886" t="s">
        <v>519</v>
      </c>
      <c r="C774" s="887"/>
      <c r="D774" s="887"/>
      <c r="E774" s="887"/>
      <c r="F774" s="443"/>
      <c r="G774" s="443"/>
    </row>
    <row r="775" spans="1:7" ht="14.25" customHeight="1">
      <c r="A775" s="469"/>
      <c r="B775" s="450" t="s">
        <v>133</v>
      </c>
      <c r="C775" s="887"/>
      <c r="D775" s="758"/>
      <c r="E775" s="758"/>
      <c r="F775" s="443"/>
      <c r="G775" s="793"/>
    </row>
    <row r="776" spans="1:7" ht="14.25" customHeight="1">
      <c r="A776" s="469"/>
      <c r="B776" s="452" t="s">
        <v>325</v>
      </c>
      <c r="C776" s="887"/>
      <c r="D776" s="758"/>
      <c r="E776" s="758"/>
      <c r="F776" s="443"/>
      <c r="G776" s="793"/>
    </row>
    <row r="777" spans="1:7" ht="14.25" customHeight="1">
      <c r="A777" s="469"/>
      <c r="B777" s="453" t="s">
        <v>309</v>
      </c>
      <c r="C777" s="758"/>
      <c r="D777" s="758">
        <v>1045</v>
      </c>
      <c r="E777" s="758">
        <v>1045</v>
      </c>
      <c r="F777" s="793">
        <f>SUM(E777/D777)</f>
        <v>1</v>
      </c>
      <c r="G777" s="793"/>
    </row>
    <row r="778" spans="1:7" ht="14.25" customHeight="1">
      <c r="A778" s="469"/>
      <c r="B778" s="454" t="s">
        <v>138</v>
      </c>
      <c r="C778" s="758"/>
      <c r="D778" s="758"/>
      <c r="E778" s="758"/>
      <c r="F778" s="443"/>
      <c r="G778" s="443"/>
    </row>
    <row r="779" spans="1:7" ht="14.25" customHeight="1">
      <c r="A779" s="469"/>
      <c r="B779" s="454" t="s">
        <v>319</v>
      </c>
      <c r="C779" s="887"/>
      <c r="D779" s="887"/>
      <c r="E779" s="887"/>
      <c r="F779" s="443"/>
      <c r="G779" s="443"/>
    </row>
    <row r="780" spans="1:7" ht="14.25" customHeight="1" thickBot="1">
      <c r="A780" s="469"/>
      <c r="B780" s="455" t="s">
        <v>105</v>
      </c>
      <c r="C780" s="888"/>
      <c r="D780" s="888"/>
      <c r="E780" s="888"/>
      <c r="F780" s="868"/>
      <c r="G780" s="868"/>
    </row>
    <row r="781" spans="1:7" ht="14.25" customHeight="1" thickBot="1">
      <c r="A781" s="467"/>
      <c r="B781" s="459" t="s">
        <v>155</v>
      </c>
      <c r="C781" s="889">
        <f>SUM(C775:C780)</f>
        <v>0</v>
      </c>
      <c r="D781" s="889">
        <f>SUM(D775:D780)</f>
        <v>1045</v>
      </c>
      <c r="E781" s="889">
        <f>SUM(E775:E780)</f>
        <v>1045</v>
      </c>
      <c r="F781" s="869">
        <f>SUM(E781/D781)</f>
        <v>1</v>
      </c>
      <c r="G781" s="869"/>
    </row>
    <row r="782" spans="1:7" ht="12.75" customHeight="1">
      <c r="A782" s="469">
        <v>3451</v>
      </c>
      <c r="B782" s="446" t="s">
        <v>153</v>
      </c>
      <c r="C782" s="447"/>
      <c r="D782" s="447"/>
      <c r="E782" s="447"/>
      <c r="F782" s="443"/>
      <c r="G782" s="503"/>
    </row>
    <row r="783" spans="1:7" ht="12.75" customHeight="1">
      <c r="A783" s="465"/>
      <c r="B783" s="450" t="s">
        <v>133</v>
      </c>
      <c r="C783" s="464"/>
      <c r="D783" s="464"/>
      <c r="E783" s="464"/>
      <c r="F783" s="443"/>
      <c r="G783" s="492"/>
    </row>
    <row r="784" spans="1:7" ht="12.75" customHeight="1">
      <c r="A784" s="465"/>
      <c r="B784" s="452" t="s">
        <v>325</v>
      </c>
      <c r="C784" s="464"/>
      <c r="D784" s="464"/>
      <c r="E784" s="464"/>
      <c r="F784" s="443"/>
      <c r="G784" s="491"/>
    </row>
    <row r="785" spans="1:7" ht="12.75" customHeight="1">
      <c r="A785" s="465"/>
      <c r="B785" s="453" t="s">
        <v>309</v>
      </c>
      <c r="C785" s="464">
        <v>600</v>
      </c>
      <c r="D785" s="464">
        <v>603</v>
      </c>
      <c r="E785" s="464">
        <v>653</v>
      </c>
      <c r="F785" s="793">
        <f>SUM(E785/D785)</f>
        <v>1.0829187396351576</v>
      </c>
      <c r="G785" s="613"/>
    </row>
    <row r="786" spans="1:7" ht="12.75" customHeight="1">
      <c r="A786" s="465"/>
      <c r="B786" s="454" t="s">
        <v>138</v>
      </c>
      <c r="C786" s="464"/>
      <c r="D786" s="464"/>
      <c r="E786" s="464"/>
      <c r="F786" s="443"/>
      <c r="G786" s="613"/>
    </row>
    <row r="787" spans="1:7" ht="12.75" customHeight="1">
      <c r="A787" s="465"/>
      <c r="B787" s="454" t="s">
        <v>319</v>
      </c>
      <c r="C787" s="464"/>
      <c r="D787" s="464"/>
      <c r="E787" s="464"/>
      <c r="F787" s="443"/>
      <c r="G787" s="492"/>
    </row>
    <row r="788" spans="1:7" ht="12.75" customHeight="1" thickBot="1">
      <c r="A788" s="465"/>
      <c r="B788" s="455" t="s">
        <v>105</v>
      </c>
      <c r="C788" s="848"/>
      <c r="D788" s="848"/>
      <c r="E788" s="848"/>
      <c r="F788" s="868"/>
      <c r="G788" s="520"/>
    </row>
    <row r="789" spans="1:7" ht="12.75" customHeight="1" thickBot="1">
      <c r="A789" s="467"/>
      <c r="B789" s="459" t="s">
        <v>155</v>
      </c>
      <c r="C789" s="834">
        <f>SUM(C783:C788)</f>
        <v>600</v>
      </c>
      <c r="D789" s="834">
        <f>SUM(D783:D788)</f>
        <v>603</v>
      </c>
      <c r="E789" s="834">
        <f>SUM(E783:E788)</f>
        <v>653</v>
      </c>
      <c r="F789" s="869">
        <f>SUM(E789/D789)</f>
        <v>1.0829187396351576</v>
      </c>
      <c r="G789" s="521"/>
    </row>
    <row r="790" spans="1:7" ht="12.75" customHeight="1">
      <c r="A790" s="469">
        <v>3452</v>
      </c>
      <c r="B790" s="446" t="s">
        <v>43</v>
      </c>
      <c r="C790" s="447"/>
      <c r="D790" s="447"/>
      <c r="E790" s="447"/>
      <c r="F790" s="443"/>
      <c r="G790" s="492"/>
    </row>
    <row r="791" spans="1:7" ht="12.75" customHeight="1">
      <c r="A791" s="465"/>
      <c r="B791" s="450" t="s">
        <v>133</v>
      </c>
      <c r="C791" s="464"/>
      <c r="D791" s="464"/>
      <c r="E791" s="464"/>
      <c r="F791" s="443"/>
      <c r="G791" s="492"/>
    </row>
    <row r="792" spans="1:7" ht="12.75" customHeight="1">
      <c r="A792" s="465"/>
      <c r="B792" s="452" t="s">
        <v>325</v>
      </c>
      <c r="C792" s="464"/>
      <c r="D792" s="464"/>
      <c r="E792" s="464"/>
      <c r="F792" s="443"/>
      <c r="G792" s="491"/>
    </row>
    <row r="793" spans="1:7" ht="10.5" customHeight="1">
      <c r="A793" s="465"/>
      <c r="B793" s="453" t="s">
        <v>309</v>
      </c>
      <c r="C793" s="464"/>
      <c r="D793" s="464"/>
      <c r="E793" s="464">
        <v>45</v>
      </c>
      <c r="F793" s="443"/>
      <c r="G793" s="491"/>
    </row>
    <row r="794" spans="1:7" ht="10.5" customHeight="1">
      <c r="A794" s="465"/>
      <c r="B794" s="454" t="s">
        <v>138</v>
      </c>
      <c r="C794" s="464"/>
      <c r="D794" s="464"/>
      <c r="E794" s="464"/>
      <c r="F794" s="443"/>
      <c r="G794" s="492"/>
    </row>
    <row r="795" spans="1:7" ht="10.5" customHeight="1">
      <c r="A795" s="465"/>
      <c r="B795" s="454" t="s">
        <v>319</v>
      </c>
      <c r="C795" s="464"/>
      <c r="D795" s="464"/>
      <c r="E795" s="464"/>
      <c r="F795" s="443"/>
      <c r="G795" s="492"/>
    </row>
    <row r="796" spans="1:7" ht="12.75" customHeight="1" thickBot="1">
      <c r="A796" s="465"/>
      <c r="B796" s="455" t="s">
        <v>274</v>
      </c>
      <c r="C796" s="843">
        <v>1000</v>
      </c>
      <c r="D796" s="843">
        <v>1000</v>
      </c>
      <c r="E796" s="843"/>
      <c r="F796" s="868">
        <f>SUM(E796/D796)</f>
        <v>0</v>
      </c>
      <c r="G796" s="520"/>
    </row>
    <row r="797" spans="1:7" ht="12.75" customHeight="1" thickBot="1">
      <c r="A797" s="467"/>
      <c r="B797" s="459" t="s">
        <v>155</v>
      </c>
      <c r="C797" s="834">
        <f>SUM(C791:C796)</f>
        <v>1000</v>
      </c>
      <c r="D797" s="889">
        <f>SUM(D791:D796)</f>
        <v>1000</v>
      </c>
      <c r="E797" s="889">
        <f>SUM(E791:E796)</f>
        <v>45</v>
      </c>
      <c r="F797" s="869">
        <f>SUM(E797/D797)</f>
        <v>0.045</v>
      </c>
      <c r="G797" s="521"/>
    </row>
    <row r="798" spans="1:7" ht="12" customHeight="1">
      <c r="A798" s="377">
        <v>3600</v>
      </c>
      <c r="B798" s="482" t="s">
        <v>70</v>
      </c>
      <c r="C798" s="385"/>
      <c r="D798" s="385"/>
      <c r="E798" s="385"/>
      <c r="F798" s="443"/>
      <c r="G798" s="470"/>
    </row>
    <row r="799" spans="1:7" ht="12" customHeight="1">
      <c r="A799" s="377"/>
      <c r="B799" s="408" t="s">
        <v>87</v>
      </c>
      <c r="C799" s="385"/>
      <c r="D799" s="385"/>
      <c r="E799" s="385"/>
      <c r="F799" s="443"/>
      <c r="G799" s="470"/>
    </row>
    <row r="800" spans="1:7" ht="12" customHeight="1">
      <c r="A800" s="300"/>
      <c r="B800" s="389" t="s">
        <v>133</v>
      </c>
      <c r="C800" s="306">
        <f aca="true" t="shared" si="2" ref="C800:E801">SUM(C11+C28+C36+C45+C55+C71+C89+C97+C105+C113+C121+C130+C138+C147+C155+C163+C181+C189+C197+C205+C214+C222+C231+C239+C247+C255+C264+C272+C280+C288+C296+C305+C322+C330+C365+C373+C381+C430+C439+C447+C463+C471+C479+C488+C496+C504+C512+C520+C528+C544+C552+C560+C569+C577+C585+C594+C620+C629+C637+C645+C653+C670+C678+C686+C694+C702+C710+C718+C726+C734+C742+C750+C759+C767+C783+C791+C171+C610+C662)</f>
        <v>189671</v>
      </c>
      <c r="D800" s="306">
        <f t="shared" si="2"/>
        <v>204131</v>
      </c>
      <c r="E800" s="306">
        <f t="shared" si="2"/>
        <v>125183</v>
      </c>
      <c r="F800" s="934">
        <f aca="true" t="shared" si="3" ref="F800:F805">SUM(E800/D800)</f>
        <v>0.6132483552228716</v>
      </c>
      <c r="G800" s="444"/>
    </row>
    <row r="801" spans="1:7" ht="12" customHeight="1">
      <c r="A801" s="300"/>
      <c r="B801" s="307" t="s">
        <v>128</v>
      </c>
      <c r="C801" s="306">
        <f t="shared" si="2"/>
        <v>54313</v>
      </c>
      <c r="D801" s="306">
        <f t="shared" si="2"/>
        <v>64598</v>
      </c>
      <c r="E801" s="306">
        <f t="shared" si="2"/>
        <v>31248</v>
      </c>
      <c r="F801" s="793">
        <f t="shared" si="3"/>
        <v>0.48373014644416235</v>
      </c>
      <c r="G801" s="444"/>
    </row>
    <row r="802" spans="1:7" ht="12" customHeight="1">
      <c r="A802" s="300"/>
      <c r="B802" s="307" t="s">
        <v>322</v>
      </c>
      <c r="C802" s="306">
        <f>SUM(C13+C30+C38+C47+C57+C73+C91+C99+C107+C115+C123+C132+C140+C149+C157+C165+C183+C191+C199+C207+C216+C224+C233+C241+C249+C257+C266+C274+C282+C290+C298+C307+C324+C332+C367+C375+C383+C432+C441+C449+C465+C473+C481+C490+C498+C506+C514+C522+C530+C546+C554+C562+C571+C579+C587+C596+C622+C631+C639+C647+C655+C672+C680+C688+C696+C704+C712+C720+C728+C736+C744+C752+C761+C769+C785+C793+C538+C604+C612+C399+C391+C415+C173+C349+C423+C21+C82+C664+C65+C457+C315)</f>
        <v>3268711</v>
      </c>
      <c r="D802" s="306">
        <f>SUM(D13+D30+D38+D47+D57+D73+D91+D99+D107+D115+D123+D132+D140+D149+D157+D165+D183+D191+D199+D207+D216+D224+D233+D241+D249+D257+D266+D274+D282+D290+D298+D307+D324+D332+D367+D375+D383+D432+D441+D449+D465+D473+D481+D490+D498+D506+D514+D522+D530+D546+D554+D562+D571+D579+D587+D596+D622+D631+D639+D647+D655+D672+D680+D688+D696+D704+D712+D720+D728+D736+D744+D752+D761+D769+D785+D793+D538+D604+D612+D399+D391+D415+D173+D349+D423+D21+D82+D664+D65+D457+D315+D777)</f>
        <v>3533638</v>
      </c>
      <c r="E802" s="306">
        <f>SUM(E13+E30+E38+E47+E57+E73+E91+E99+E107+E115+E123+E132+E140+E149+E157+E165+E183+E191+E199+E207+E216+E224+E233+E241+E249+E257+E266+E274+E282+E290+E298+E307+E324+E332+E367+E375+E383+E432+E441+E449+E465+E473+E481+E490+E498+E506+E514+E522+E530+E546+E554+E562+E571+E579+E587+E596+E622+E631+E639+E647+E655+E672+E680+E688+E696+E704+E712+E720+E728+E736+E744+E752+E761+E769+E785+E793+E538+E604+E612+E399+E391+E415+E173+E349+E423+E21+E82+E664+E65+E457+E315+E777)</f>
        <v>2333908</v>
      </c>
      <c r="F802" s="793">
        <f t="shared" si="3"/>
        <v>0.6604830489144615</v>
      </c>
      <c r="G802" s="515"/>
    </row>
    <row r="803" spans="1:7" ht="12" customHeight="1">
      <c r="A803" s="300"/>
      <c r="B803" s="188" t="s">
        <v>138</v>
      </c>
      <c r="C803" s="306">
        <f>SUM(C14+C31+C39+C48+C58+C74+C92+C100+C108+C116+C124+C133+C141+C150+C158+C166+C184+C192+C200+C208+C217+C225+C234+C242+C250+C258+C267+C275+C283+C291+C299+C308+C325+C333+C368+C376+C384+C433+C442+C450+C466+C474+C482+C491+C499+C507+C515+C523+C531+C547+C555+C563+C572+C580+C588+C597+C623+C632+C640+C648+C656+C673+C681+C689+C697+C705+C713+C721+C729+C737+C745+C753+C762+C770+C786+C794+C341+C350+C359+C400+C392+C408+C416+C424)</f>
        <v>298343</v>
      </c>
      <c r="D803" s="306">
        <f>SUM(D14+D31+D39+D48+D58+D74+D92+D100+D108+D116+D124+D133+D141+D150+D158+D166+D184+D192+D200+D208+D217+D225+D234+D242+D250+D258+D267+D275+D283+D291+D299+D308+D325+D333+D368+D376+D384+D433+D442+D450+D466+D474+D482+D491+D499+D507+D515+D523+D531+D547+D555+D563+D572+D580+D588+D597+D623+D632+D640+D648+D656+D673+D681+D689+D697+D705+D713+D721+D729+D737+D745+D753+D762+D770+D786+D794+D341+D350+D359+D400+D392+D408+D416+D424)</f>
        <v>300408</v>
      </c>
      <c r="E803" s="306">
        <f>SUM(E14+E31+E39+E48+E58+E74+E92+E100+E108+E116+E124+E133+E141+E150+E158+E166+E184+E192+E200+E208+E217+E225+E234+E242+E250+E258+E267+E275+E283+E291+E299+E308+E325+E333+E368+E376+E384+E433+E442+E450+E466+E474+E482+E491+E499+E507+E515+E523+E531+E547+E555+E563+E572+E580+E588+E597+E623+E632+E640+E648+E656+E673+E681+E689+E697+E705+E713+E721+E729+E737+E745+E753+E762+E770+E786+E794+E341+E350+E359+E400+E392+E408+E416+E424)</f>
        <v>153645</v>
      </c>
      <c r="F803" s="793">
        <f t="shared" si="3"/>
        <v>0.5114544219860989</v>
      </c>
      <c r="G803" s="515"/>
    </row>
    <row r="804" spans="1:7" ht="12" customHeight="1" thickBot="1">
      <c r="A804" s="300"/>
      <c r="B804" s="525" t="s">
        <v>319</v>
      </c>
      <c r="C804" s="842">
        <f>SUM(C15+C32+C40+C49+C59+C75+C93+C101+C109+C117+C125+C134+C142+C151+C159+C167+C185+C193+C201+C209+C218+C226+C235+C243+C251+C259+C268+C276+C284+C309+C326+C334+C360+C369+C377+C385+C434+C443+C451+C467+C475+C483+C492+C500+C508+C516+C524+C532+C548+C556+C564+C573+C581+C589+C598+C624+C633+C641+C649+C657+C674+C682+C690+C698+C706+C714+C722+C730+C738+C746+C754+C763+C771+C787+C795+C175+C606+C614)</f>
        <v>100850</v>
      </c>
      <c r="D804" s="842">
        <f>SUM(D15+D32+D40+D49+D59+D75+D93+D101+D109+D117+D125+D134+D142+D151+D159+D167+D185+D193+D201+D209+D218+D226+D235+D243+D251+D259+D268+D276+D284+D309+D326+D334+D360+D369+D377+D385+D434+D443+D451+D467+D475+D483+D492+D500+D508+D516+D524+D532+D548+D556+D564+D573+D581+D589+D598+D624+D633+D641+D649+D657+D674+D682+D690+D698+D706+D714+D722+D730+D738+D746+D754+D763+D771+D787+D795+D175+D606+D614)</f>
        <v>100031</v>
      </c>
      <c r="E804" s="842">
        <f>SUM(E15+E32+E40+E49+E59+E75+E93+E101+E109+E117+E125+E134+E142+E151+E159+E167+E185+E193+E201+E209+E218+E226+E235+E243+E251+E259+E268+E276+E284+E309+E326+E334+E360+E369+E377+E385+E434+E443+E451+E467+E475+E483+E492+E500+E508+E516+E524+E532+E548+E556+E564+E573+E581+E589+E598+E624+E633+E641+E649+E657+E674+E682+E690+E698+E706+E714+E722+E730+E738+E746+E754+E763+E771+E787+E795+E175+E606+E614)</f>
        <v>61086</v>
      </c>
      <c r="F804" s="956">
        <f t="shared" si="3"/>
        <v>0.6106706920854535</v>
      </c>
      <c r="G804" s="473"/>
    </row>
    <row r="805" spans="1:7" ht="12" customHeight="1" thickBot="1">
      <c r="A805" s="300"/>
      <c r="B805" s="526" t="s">
        <v>77</v>
      </c>
      <c r="C805" s="850">
        <f>SUM(C800:C804)</f>
        <v>3911888</v>
      </c>
      <c r="D805" s="850">
        <f>SUM(D800:D804)</f>
        <v>4202806</v>
      </c>
      <c r="E805" s="850">
        <f>SUM(E800:E804)</f>
        <v>2705070</v>
      </c>
      <c r="F805" s="869">
        <f t="shared" si="3"/>
        <v>0.6436342767189349</v>
      </c>
      <c r="G805" s="489"/>
    </row>
    <row r="806" spans="1:7" ht="12" customHeight="1">
      <c r="A806" s="300"/>
      <c r="B806" s="527" t="s">
        <v>88</v>
      </c>
      <c r="C806" s="306"/>
      <c r="D806" s="306"/>
      <c r="E806" s="306"/>
      <c r="F806" s="443"/>
      <c r="G806" s="470"/>
    </row>
    <row r="807" spans="1:7" ht="12" customHeight="1">
      <c r="A807" s="300"/>
      <c r="B807" s="307" t="s">
        <v>269</v>
      </c>
      <c r="C807" s="306">
        <f>SUM(C210+C292+C796+C33+C194+C626+C301+C310+C675+C85+C176+C574+C77)</f>
        <v>36857</v>
      </c>
      <c r="D807" s="306">
        <f>SUM(D210+D292+D796+D33+D194+D626+D301+D675+D85+D176+D574+D77)</f>
        <v>65590</v>
      </c>
      <c r="E807" s="306">
        <f>SUM(E210+E292+E796+E33+E194+E626+E301+E675+E85+E176+E574+E77+E143+E625+E590)</f>
        <v>9856</v>
      </c>
      <c r="F807" s="934">
        <f>SUM(E807/D807)</f>
        <v>0.15026680896478123</v>
      </c>
      <c r="G807" s="470"/>
    </row>
    <row r="808" spans="1:7" ht="12" customHeight="1">
      <c r="A808" s="300"/>
      <c r="B808" s="307" t="s">
        <v>270</v>
      </c>
      <c r="C808" s="306"/>
      <c r="D808" s="306"/>
      <c r="E808" s="306">
        <f>SUM(E76)</f>
        <v>3510</v>
      </c>
      <c r="F808" s="793"/>
      <c r="G808" s="444"/>
    </row>
    <row r="809" spans="1:7" ht="12" customHeight="1" thickBot="1">
      <c r="A809" s="300"/>
      <c r="B809" s="525" t="s">
        <v>354</v>
      </c>
      <c r="C809" s="842">
        <f>SUM(C60+C202+C211+C252+C152+C327+C607+C615+C228+C260+C683+C144)</f>
        <v>620000</v>
      </c>
      <c r="D809" s="842">
        <f>SUM(D60+D202+D211+D252+D152+D327+D607+D615+D228+D260+D683+D144+D310+D642)</f>
        <v>992246</v>
      </c>
      <c r="E809" s="842">
        <f>SUM(E60+E202+E211+E252+E152+E327+E607+E615+E228+E260+E683+E144+E310+E642+E177)</f>
        <v>755363</v>
      </c>
      <c r="F809" s="956">
        <f>SUM(E809/D809)</f>
        <v>0.7612658554431059</v>
      </c>
      <c r="G809" s="489"/>
    </row>
    <row r="810" spans="1:7" ht="12" customHeight="1" thickBot="1">
      <c r="A810" s="300"/>
      <c r="B810" s="526" t="s">
        <v>83</v>
      </c>
      <c r="C810" s="850">
        <f>SUM(C807:C809)</f>
        <v>656857</v>
      </c>
      <c r="D810" s="850">
        <f>SUM(D807:D809)</f>
        <v>1057836</v>
      </c>
      <c r="E810" s="850">
        <f>SUM(E807:E809)</f>
        <v>768729</v>
      </c>
      <c r="F810" s="869">
        <f>SUM(E810/D810)</f>
        <v>0.7266996018286388</v>
      </c>
      <c r="G810" s="489"/>
    </row>
    <row r="811" spans="1:7" ht="10.5" customHeight="1" thickBot="1">
      <c r="A811" s="379"/>
      <c r="B811" s="394" t="s">
        <v>278</v>
      </c>
      <c r="C811" s="851">
        <f>SUM(C810+C805)</f>
        <v>4568745</v>
      </c>
      <c r="D811" s="851">
        <f>SUM(D810+D805)</f>
        <v>5260642</v>
      </c>
      <c r="E811" s="851">
        <f>SUM(E810+E805)</f>
        <v>3473799</v>
      </c>
      <c r="F811" s="869">
        <f>SUM(E811/D811)</f>
        <v>0.6603374645147874</v>
      </c>
      <c r="G811" s="475"/>
    </row>
  </sheetData>
  <sheetProtection/>
  <mergeCells count="6">
    <mergeCell ref="A1:G1"/>
    <mergeCell ref="A2:G2"/>
    <mergeCell ref="F5:F7"/>
    <mergeCell ref="C5:C7"/>
    <mergeCell ref="D5:D7"/>
    <mergeCell ref="E5:E7"/>
  </mergeCells>
  <printOptions horizontalCentered="1"/>
  <pageMargins left="0.5905511811023623" right="0" top="0.1968503937007874" bottom="0" header="0.1968503937007874" footer="0"/>
  <pageSetup firstPageNumber="25" useFirstPageNumber="1" horizontalDpi="600" verticalDpi="600" orientation="landscape" paperSize="9" scale="85" r:id="rId1"/>
  <headerFooter alignWithMargins="0">
    <oddFooter>&amp;C&amp;P. oldal</oddFooter>
  </headerFooter>
  <rowBreaks count="16" manualBreakCount="16">
    <brk id="51" max="255" man="1"/>
    <brk id="95" max="255" man="1"/>
    <brk id="145" max="255" man="1"/>
    <brk id="195" max="255" man="1"/>
    <brk id="245" max="255" man="1"/>
    <brk id="294" max="255" man="1"/>
    <brk id="345" max="255" man="1"/>
    <brk id="395" max="255" man="1"/>
    <brk id="445" max="255" man="1"/>
    <brk id="494" max="255" man="1"/>
    <brk id="542" max="255" man="1"/>
    <brk id="592" max="255" man="1"/>
    <brk id="635" max="255" man="1"/>
    <brk id="684" max="255" man="1"/>
    <brk id="724" max="255" man="1"/>
    <brk id="765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G63"/>
  <sheetViews>
    <sheetView showZeros="0" zoomScale="95" zoomScaleNormal="95" zoomScalePageLayoutView="0" workbookViewId="0" topLeftCell="B1">
      <selection activeCell="F7" sqref="F7"/>
    </sheetView>
  </sheetViews>
  <sheetFormatPr defaultColWidth="9.125" defaultRowHeight="12.75" customHeight="1"/>
  <cols>
    <col min="1" max="1" width="6.875" style="9" customWidth="1"/>
    <col min="2" max="2" width="51.00390625" style="9" customWidth="1"/>
    <col min="3" max="5" width="13.125" style="10" customWidth="1"/>
    <col min="6" max="6" width="8.50390625" style="10" customWidth="1"/>
    <col min="7" max="7" width="50.875" style="9" customWidth="1"/>
    <col min="8" max="16384" width="9.125" style="9" customWidth="1"/>
  </cols>
  <sheetData>
    <row r="1" spans="1:7" ht="12.75" customHeight="1">
      <c r="A1" s="1074" t="s">
        <v>324</v>
      </c>
      <c r="B1" s="1073"/>
      <c r="C1" s="1073"/>
      <c r="D1" s="1073"/>
      <c r="E1" s="1073"/>
      <c r="F1" s="1073"/>
      <c r="G1" s="1073"/>
    </row>
    <row r="2" spans="1:7" ht="12.75" customHeight="1">
      <c r="A2" s="1072" t="s">
        <v>479</v>
      </c>
      <c r="B2" s="1073"/>
      <c r="C2" s="1073"/>
      <c r="D2" s="1073"/>
      <c r="E2" s="1073"/>
      <c r="F2" s="1073"/>
      <c r="G2" s="1073"/>
    </row>
    <row r="3" spans="3:7" ht="12" customHeight="1">
      <c r="C3" s="69"/>
      <c r="D3" s="69"/>
      <c r="E3" s="69"/>
      <c r="F3" s="69"/>
      <c r="G3" s="81" t="s">
        <v>204</v>
      </c>
    </row>
    <row r="4" spans="1:7" ht="12.75" customHeight="1">
      <c r="A4" s="48"/>
      <c r="B4" s="49"/>
      <c r="C4" s="1019" t="s">
        <v>514</v>
      </c>
      <c r="D4" s="1019" t="s">
        <v>560</v>
      </c>
      <c r="E4" s="1019" t="s">
        <v>578</v>
      </c>
      <c r="F4" s="1019" t="s">
        <v>583</v>
      </c>
      <c r="G4" s="90" t="s">
        <v>164</v>
      </c>
    </row>
    <row r="5" spans="1:7" ht="12.75">
      <c r="A5" s="50" t="s">
        <v>303</v>
      </c>
      <c r="B5" s="89" t="s">
        <v>163</v>
      </c>
      <c r="C5" s="1037"/>
      <c r="D5" s="1037"/>
      <c r="E5" s="1037"/>
      <c r="F5" s="1070"/>
      <c r="G5" s="51" t="s">
        <v>165</v>
      </c>
    </row>
    <row r="6" spans="1:7" ht="13.5" thickBot="1">
      <c r="A6" s="52"/>
      <c r="B6" s="53"/>
      <c r="C6" s="1038"/>
      <c r="D6" s="1038"/>
      <c r="E6" s="1038"/>
      <c r="F6" s="1071"/>
      <c r="G6" s="54"/>
    </row>
    <row r="7" spans="1:7" ht="15" customHeight="1">
      <c r="A7" s="203" t="s">
        <v>185</v>
      </c>
      <c r="B7" s="204" t="s">
        <v>186</v>
      </c>
      <c r="C7" s="205" t="s">
        <v>187</v>
      </c>
      <c r="D7" s="205" t="s">
        <v>188</v>
      </c>
      <c r="E7" s="205" t="s">
        <v>189</v>
      </c>
      <c r="F7" s="205" t="s">
        <v>58</v>
      </c>
      <c r="G7" s="205" t="s">
        <v>401</v>
      </c>
    </row>
    <row r="8" spans="1:7" ht="12.75" customHeight="1">
      <c r="A8" s="105"/>
      <c r="B8" s="87" t="s">
        <v>285</v>
      </c>
      <c r="C8" s="631"/>
      <c r="D8" s="631"/>
      <c r="E8" s="631"/>
      <c r="F8" s="662"/>
      <c r="G8" s="663"/>
    </row>
    <row r="9" spans="1:7" ht="12.75" customHeight="1" thickBot="1">
      <c r="A9" s="42">
        <v>3911</v>
      </c>
      <c r="B9" s="35" t="s">
        <v>209</v>
      </c>
      <c r="C9" s="852">
        <v>15000</v>
      </c>
      <c r="D9" s="912">
        <v>15000</v>
      </c>
      <c r="E9" s="912">
        <v>12801</v>
      </c>
      <c r="F9" s="802">
        <f>SUM(E9/D9)</f>
        <v>0.8534</v>
      </c>
      <c r="G9" s="632"/>
    </row>
    <row r="10" spans="1:7" ht="12.75" customHeight="1" thickBot="1">
      <c r="A10" s="63">
        <v>3910</v>
      </c>
      <c r="B10" s="36" t="s">
        <v>199</v>
      </c>
      <c r="C10" s="763">
        <f>SUM(C9:C9)</f>
        <v>15000</v>
      </c>
      <c r="D10" s="763">
        <f>SUM(D9:D9)</f>
        <v>15000</v>
      </c>
      <c r="E10" s="763">
        <f>SUM(E9:E9)</f>
        <v>12801</v>
      </c>
      <c r="F10" s="803">
        <f aca="true" t="shared" si="0" ref="F10:F61">SUM(E10/D10)</f>
        <v>0.8534</v>
      </c>
      <c r="G10" s="632"/>
    </row>
    <row r="11" spans="1:7" s="13" customFormat="1" ht="12.75" customHeight="1">
      <c r="A11" s="11"/>
      <c r="B11" s="38" t="s">
        <v>284</v>
      </c>
      <c r="C11" s="760"/>
      <c r="D11" s="760"/>
      <c r="E11" s="760"/>
      <c r="F11" s="664"/>
      <c r="G11" s="633"/>
    </row>
    <row r="12" spans="1:7" s="13" customFormat="1" ht="12.75" customHeight="1">
      <c r="A12" s="42">
        <v>3921</v>
      </c>
      <c r="B12" s="35" t="s">
        <v>4</v>
      </c>
      <c r="C12" s="761">
        <v>6000</v>
      </c>
      <c r="D12" s="909">
        <v>6000</v>
      </c>
      <c r="E12" s="909">
        <v>5500</v>
      </c>
      <c r="F12" s="664">
        <f t="shared" si="0"/>
        <v>0.9166666666666666</v>
      </c>
      <c r="G12" s="634" t="s">
        <v>512</v>
      </c>
    </row>
    <row r="13" spans="1:7" s="13" customFormat="1" ht="12.75" customHeight="1">
      <c r="A13" s="42">
        <v>3922</v>
      </c>
      <c r="B13" s="35" t="s">
        <v>3</v>
      </c>
      <c r="C13" s="761">
        <v>5000</v>
      </c>
      <c r="D13" s="909">
        <v>5000</v>
      </c>
      <c r="E13" s="909">
        <v>3950</v>
      </c>
      <c r="F13" s="664">
        <f t="shared" si="0"/>
        <v>0.79</v>
      </c>
      <c r="G13" s="635" t="s">
        <v>513</v>
      </c>
    </row>
    <row r="14" spans="1:7" s="13" customFormat="1" ht="12.75" customHeight="1">
      <c r="A14" s="42">
        <v>3925</v>
      </c>
      <c r="B14" s="35" t="s">
        <v>38</v>
      </c>
      <c r="C14" s="761">
        <v>430400</v>
      </c>
      <c r="D14" s="909">
        <v>434804</v>
      </c>
      <c r="E14" s="909">
        <v>327204</v>
      </c>
      <c r="F14" s="664">
        <f t="shared" si="0"/>
        <v>0.7525321754169695</v>
      </c>
      <c r="G14" s="640"/>
    </row>
    <row r="15" spans="1:7" s="13" customFormat="1" ht="12.75" customHeight="1">
      <c r="A15" s="42">
        <v>3928</v>
      </c>
      <c r="B15" s="35" t="s">
        <v>173</v>
      </c>
      <c r="C15" s="761">
        <v>180000</v>
      </c>
      <c r="D15" s="909">
        <f>SUM(D20+D16)</f>
        <v>305539</v>
      </c>
      <c r="E15" s="909">
        <f>SUM(E20+E16)</f>
        <v>110603</v>
      </c>
      <c r="F15" s="664">
        <f t="shared" si="0"/>
        <v>0.36199306798804737</v>
      </c>
      <c r="G15" s="791" t="s">
        <v>466</v>
      </c>
    </row>
    <row r="16" spans="1:7" s="13" customFormat="1" ht="12.75" customHeight="1">
      <c r="A16" s="42"/>
      <c r="B16" s="197" t="s">
        <v>97</v>
      </c>
      <c r="C16" s="688">
        <v>10000</v>
      </c>
      <c r="D16" s="910">
        <v>11693</v>
      </c>
      <c r="E16" s="910">
        <f>SUM(E17:E19)</f>
        <v>2927</v>
      </c>
      <c r="F16" s="664">
        <f t="shared" si="0"/>
        <v>0.25032070469511675</v>
      </c>
      <c r="G16" s="636"/>
    </row>
    <row r="17" spans="1:7" s="13" customFormat="1" ht="12.75" customHeight="1">
      <c r="A17" s="42"/>
      <c r="B17" s="197" t="s">
        <v>553</v>
      </c>
      <c r="C17" s="688"/>
      <c r="D17" s="910">
        <v>42</v>
      </c>
      <c r="E17" s="910">
        <v>450</v>
      </c>
      <c r="F17" s="664">
        <f t="shared" si="0"/>
        <v>10.714285714285714</v>
      </c>
      <c r="G17" s="636"/>
    </row>
    <row r="18" spans="1:7" s="13" customFormat="1" ht="12.75" customHeight="1">
      <c r="A18" s="42"/>
      <c r="B18" s="197" t="s">
        <v>554</v>
      </c>
      <c r="C18" s="688"/>
      <c r="D18" s="910">
        <v>10000</v>
      </c>
      <c r="E18" s="910"/>
      <c r="F18" s="664">
        <f t="shared" si="0"/>
        <v>0</v>
      </c>
      <c r="G18" s="636"/>
    </row>
    <row r="19" spans="1:7" s="13" customFormat="1" ht="12.75" customHeight="1">
      <c r="A19" s="42"/>
      <c r="B19" s="197" t="s">
        <v>555</v>
      </c>
      <c r="C19" s="688"/>
      <c r="D19" s="910">
        <v>1651</v>
      </c>
      <c r="E19" s="910">
        <v>2477</v>
      </c>
      <c r="F19" s="664">
        <f t="shared" si="0"/>
        <v>1.5003028467595396</v>
      </c>
      <c r="G19" s="636"/>
    </row>
    <row r="20" spans="1:7" s="13" customFormat="1" ht="12.75" customHeight="1">
      <c r="A20" s="42"/>
      <c r="B20" s="197" t="s">
        <v>434</v>
      </c>
      <c r="C20" s="688">
        <v>170000</v>
      </c>
      <c r="D20" s="910">
        <v>293846</v>
      </c>
      <c r="E20" s="910">
        <v>107676</v>
      </c>
      <c r="F20" s="664">
        <f t="shared" si="0"/>
        <v>0.36643684106640895</v>
      </c>
      <c r="G20" s="636"/>
    </row>
    <row r="21" spans="1:7" s="13" customFormat="1" ht="12.75" customHeight="1" thickBot="1">
      <c r="A21" s="42">
        <v>3929</v>
      </c>
      <c r="B21" s="56" t="s">
        <v>312</v>
      </c>
      <c r="C21" s="762">
        <v>10000</v>
      </c>
      <c r="D21" s="908">
        <v>21195</v>
      </c>
      <c r="E21" s="908">
        <v>11194</v>
      </c>
      <c r="F21" s="802">
        <f t="shared" si="0"/>
        <v>0.5281434300542581</v>
      </c>
      <c r="G21" s="637" t="s">
        <v>466</v>
      </c>
    </row>
    <row r="22" spans="1:7" s="13" customFormat="1" ht="12.75" customHeight="1" thickBot="1">
      <c r="A22" s="63">
        <v>3920</v>
      </c>
      <c r="B22" s="36" t="s">
        <v>199</v>
      </c>
      <c r="C22" s="763">
        <f>SUM(C12:C15)+C21</f>
        <v>631400</v>
      </c>
      <c r="D22" s="763">
        <f>SUM(D12:D15)+D21</f>
        <v>772538</v>
      </c>
      <c r="E22" s="763">
        <f>SUM(E12:E15)+E21</f>
        <v>458451</v>
      </c>
      <c r="F22" s="803">
        <f t="shared" si="0"/>
        <v>0.5934348860509127</v>
      </c>
      <c r="G22" s="638"/>
    </row>
    <row r="23" spans="1:7" s="13" customFormat="1" ht="12.75" customHeight="1">
      <c r="A23" s="11"/>
      <c r="B23" s="38" t="s">
        <v>144</v>
      </c>
      <c r="C23" s="760"/>
      <c r="D23" s="760"/>
      <c r="E23" s="760"/>
      <c r="F23" s="664"/>
      <c r="G23" s="639"/>
    </row>
    <row r="24" spans="1:7" s="13" customFormat="1" ht="12.75" customHeight="1">
      <c r="A24" s="67">
        <v>3931</v>
      </c>
      <c r="B24" s="88" t="s">
        <v>177</v>
      </c>
      <c r="C24" s="616">
        <v>5000</v>
      </c>
      <c r="D24" s="906">
        <v>5000</v>
      </c>
      <c r="E24" s="906">
        <v>2775</v>
      </c>
      <c r="F24" s="664">
        <f t="shared" si="0"/>
        <v>0.555</v>
      </c>
      <c r="G24" s="791"/>
    </row>
    <row r="25" spans="1:7" s="13" customFormat="1" ht="12.75" customHeight="1" thickBot="1">
      <c r="A25" s="67">
        <v>3932</v>
      </c>
      <c r="B25" s="88" t="s">
        <v>210</v>
      </c>
      <c r="C25" s="762">
        <v>12500</v>
      </c>
      <c r="D25" s="908">
        <v>12500</v>
      </c>
      <c r="E25" s="908">
        <v>12500</v>
      </c>
      <c r="F25" s="802">
        <f t="shared" si="0"/>
        <v>1</v>
      </c>
      <c r="G25" s="640"/>
    </row>
    <row r="26" spans="1:7" s="13" customFormat="1" ht="12.75" customHeight="1" thickBot="1">
      <c r="A26" s="63">
        <v>3930</v>
      </c>
      <c r="B26" s="36" t="s">
        <v>199</v>
      </c>
      <c r="C26" s="763">
        <f>SUM(C24:C25)</f>
        <v>17500</v>
      </c>
      <c r="D26" s="763">
        <f>SUM(D24:D25)</f>
        <v>17500</v>
      </c>
      <c r="E26" s="763">
        <f>SUM(E24:E25)</f>
        <v>15275</v>
      </c>
      <c r="F26" s="803">
        <f t="shared" si="0"/>
        <v>0.8728571428571429</v>
      </c>
      <c r="G26" s="641"/>
    </row>
    <row r="27" spans="1:7" ht="12.75" customHeight="1">
      <c r="A27" s="11"/>
      <c r="B27" s="38" t="s">
        <v>72</v>
      </c>
      <c r="C27" s="764"/>
      <c r="D27" s="764"/>
      <c r="E27" s="764"/>
      <c r="F27" s="664"/>
      <c r="G27" s="642"/>
    </row>
    <row r="28" spans="1:7" ht="12.75" customHeight="1">
      <c r="A28" s="42">
        <v>3941</v>
      </c>
      <c r="B28" s="35" t="s">
        <v>547</v>
      </c>
      <c r="C28" s="761">
        <v>266760</v>
      </c>
      <c r="D28" s="909">
        <v>252022</v>
      </c>
      <c r="E28" s="909">
        <v>199922</v>
      </c>
      <c r="F28" s="664">
        <f t="shared" si="0"/>
        <v>0.7932720159351168</v>
      </c>
      <c r="G28" s="791"/>
    </row>
    <row r="29" spans="1:7" ht="12.75" customHeight="1">
      <c r="A29" s="42">
        <v>3942</v>
      </c>
      <c r="B29" s="35" t="s">
        <v>468</v>
      </c>
      <c r="C29" s="761">
        <v>5000</v>
      </c>
      <c r="D29" s="909">
        <v>5000</v>
      </c>
      <c r="E29" s="909">
        <v>5000</v>
      </c>
      <c r="F29" s="664">
        <f t="shared" si="0"/>
        <v>1</v>
      </c>
      <c r="G29" s="635" t="s">
        <v>34</v>
      </c>
    </row>
    <row r="30" spans="1:7" ht="12.75" customHeight="1">
      <c r="A30" s="42">
        <v>3943</v>
      </c>
      <c r="B30" s="35" t="s">
        <v>15</v>
      </c>
      <c r="C30" s="761">
        <v>2000</v>
      </c>
      <c r="D30" s="909">
        <v>2000</v>
      </c>
      <c r="E30" s="909">
        <f>SUM(E31:E33)</f>
        <v>1219</v>
      </c>
      <c r="F30" s="664">
        <f t="shared" si="0"/>
        <v>0.6095</v>
      </c>
      <c r="G30" s="635" t="s">
        <v>34</v>
      </c>
    </row>
    <row r="31" spans="1:7" ht="12.75" customHeight="1">
      <c r="A31" s="42"/>
      <c r="B31" s="197" t="s">
        <v>435</v>
      </c>
      <c r="C31" s="688">
        <v>787</v>
      </c>
      <c r="D31" s="910">
        <v>787</v>
      </c>
      <c r="E31" s="910">
        <v>999</v>
      </c>
      <c r="F31" s="664">
        <f t="shared" si="0"/>
        <v>1.2693773824650572</v>
      </c>
      <c r="G31" s="635"/>
    </row>
    <row r="32" spans="1:7" ht="12.75" customHeight="1">
      <c r="A32" s="42"/>
      <c r="B32" s="197" t="s">
        <v>436</v>
      </c>
      <c r="C32" s="558">
        <v>213</v>
      </c>
      <c r="D32" s="911">
        <v>213</v>
      </c>
      <c r="E32" s="911">
        <v>220</v>
      </c>
      <c r="F32" s="664">
        <f t="shared" si="0"/>
        <v>1.0328638497652582</v>
      </c>
      <c r="G32" s="635"/>
    </row>
    <row r="33" spans="1:7" ht="12.75" customHeight="1">
      <c r="A33" s="42"/>
      <c r="B33" s="792" t="s">
        <v>434</v>
      </c>
      <c r="C33" s="558">
        <v>1000</v>
      </c>
      <c r="D33" s="911">
        <v>1000</v>
      </c>
      <c r="E33" s="911"/>
      <c r="F33" s="664">
        <f t="shared" si="0"/>
        <v>0</v>
      </c>
      <c r="G33" s="635"/>
    </row>
    <row r="34" spans="1:7" ht="12.75" customHeight="1" thickBot="1">
      <c r="A34" s="42">
        <v>3944</v>
      </c>
      <c r="B34" s="88" t="s">
        <v>464</v>
      </c>
      <c r="C34" s="762">
        <v>14741</v>
      </c>
      <c r="D34" s="908">
        <v>14741</v>
      </c>
      <c r="E34" s="908">
        <v>14741</v>
      </c>
      <c r="F34" s="802">
        <f t="shared" si="0"/>
        <v>1</v>
      </c>
      <c r="G34" s="635"/>
    </row>
    <row r="35" spans="1:7" s="13" customFormat="1" ht="12.75" customHeight="1" thickBot="1">
      <c r="A35" s="63">
        <v>3940</v>
      </c>
      <c r="B35" s="36" t="s">
        <v>197</v>
      </c>
      <c r="C35" s="763">
        <f>SUM(C28:C30)+C34</f>
        <v>288501</v>
      </c>
      <c r="D35" s="763">
        <f>SUM(D28:D30)+D34</f>
        <v>273763</v>
      </c>
      <c r="E35" s="763">
        <f>SUM(E28:E30)+E34</f>
        <v>220882</v>
      </c>
      <c r="F35" s="803">
        <f t="shared" si="0"/>
        <v>0.8068365703181218</v>
      </c>
      <c r="G35" s="643"/>
    </row>
    <row r="36" spans="1:7" s="13" customFormat="1" ht="12.75" customHeight="1">
      <c r="A36" s="208"/>
      <c r="B36" s="209" t="s">
        <v>71</v>
      </c>
      <c r="C36" s="765"/>
      <c r="D36" s="765"/>
      <c r="E36" s="765"/>
      <c r="F36" s="664"/>
      <c r="G36" s="644"/>
    </row>
    <row r="37" spans="1:7" s="13" customFormat="1" ht="12.75" customHeight="1">
      <c r="A37" s="66">
        <v>3961</v>
      </c>
      <c r="B37" s="85" t="s">
        <v>438</v>
      </c>
      <c r="C37" s="766">
        <v>135900</v>
      </c>
      <c r="D37" s="907">
        <v>135900</v>
      </c>
      <c r="E37" s="907">
        <v>92412</v>
      </c>
      <c r="F37" s="664">
        <f t="shared" si="0"/>
        <v>0.68</v>
      </c>
      <c r="G37" s="791"/>
    </row>
    <row r="38" spans="1:7" s="13" customFormat="1" ht="12.75" customHeight="1">
      <c r="A38" s="66">
        <v>3962</v>
      </c>
      <c r="B38" s="298" t="s">
        <v>389</v>
      </c>
      <c r="C38" s="766">
        <v>50000</v>
      </c>
      <c r="D38" s="907">
        <v>50000</v>
      </c>
      <c r="E38" s="907">
        <v>50000</v>
      </c>
      <c r="F38" s="664">
        <f t="shared" si="0"/>
        <v>1</v>
      </c>
      <c r="G38" s="791"/>
    </row>
    <row r="39" spans="1:7" s="13" customFormat="1" ht="12.75" customHeight="1" thickBot="1">
      <c r="A39" s="66">
        <v>3972</v>
      </c>
      <c r="B39" s="213" t="s">
        <v>469</v>
      </c>
      <c r="C39" s="766">
        <v>18500</v>
      </c>
      <c r="D39" s="907">
        <v>18500</v>
      </c>
      <c r="E39" s="907">
        <v>12950</v>
      </c>
      <c r="F39" s="802">
        <f t="shared" si="0"/>
        <v>0.7</v>
      </c>
      <c r="G39" s="634" t="s">
        <v>417</v>
      </c>
    </row>
    <row r="40" spans="1:7" s="13" customFormat="1" ht="12.75" customHeight="1" thickBot="1">
      <c r="A40" s="210">
        <v>3970</v>
      </c>
      <c r="B40" s="211" t="s">
        <v>172</v>
      </c>
      <c r="C40" s="767">
        <f>SUM(C37:C39)</f>
        <v>204400</v>
      </c>
      <c r="D40" s="767">
        <f>SUM(D37:D39)</f>
        <v>204400</v>
      </c>
      <c r="E40" s="767">
        <f>SUM(E37:E39)</f>
        <v>155362</v>
      </c>
      <c r="F40" s="803">
        <f t="shared" si="0"/>
        <v>0.7600880626223092</v>
      </c>
      <c r="G40" s="643"/>
    </row>
    <row r="41" spans="1:7" s="13" customFormat="1" ht="12.75" customHeight="1">
      <c r="A41" s="212"/>
      <c r="B41" s="214" t="s">
        <v>283</v>
      </c>
      <c r="C41" s="765"/>
      <c r="D41" s="765"/>
      <c r="E41" s="765"/>
      <c r="F41" s="664"/>
      <c r="G41" s="633"/>
    </row>
    <row r="42" spans="1:7" s="13" customFormat="1" ht="12.75" customHeight="1">
      <c r="A42" s="66">
        <v>3988</v>
      </c>
      <c r="B42" s="85" t="s">
        <v>26</v>
      </c>
      <c r="C42" s="766">
        <v>800</v>
      </c>
      <c r="D42" s="907">
        <v>800</v>
      </c>
      <c r="E42" s="907">
        <v>800</v>
      </c>
      <c r="F42" s="664">
        <f t="shared" si="0"/>
        <v>1</v>
      </c>
      <c r="G42" s="645"/>
    </row>
    <row r="43" spans="1:7" s="13" customFormat="1" ht="12.75" customHeight="1">
      <c r="A43" s="66">
        <v>3989</v>
      </c>
      <c r="B43" s="85" t="s">
        <v>391</v>
      </c>
      <c r="C43" s="766">
        <v>6000</v>
      </c>
      <c r="D43" s="907">
        <v>6000</v>
      </c>
      <c r="E43" s="907">
        <v>6000</v>
      </c>
      <c r="F43" s="664">
        <f t="shared" si="0"/>
        <v>1</v>
      </c>
      <c r="G43" s="634" t="s">
        <v>417</v>
      </c>
    </row>
    <row r="44" spans="1:7" s="13" customFormat="1" ht="12.75" customHeight="1">
      <c r="A44" s="67">
        <v>3990</v>
      </c>
      <c r="B44" s="88" t="s">
        <v>336</v>
      </c>
      <c r="C44" s="616">
        <v>1000</v>
      </c>
      <c r="D44" s="906">
        <v>1000</v>
      </c>
      <c r="E44" s="906">
        <v>1000</v>
      </c>
      <c r="F44" s="664">
        <f t="shared" si="0"/>
        <v>1</v>
      </c>
      <c r="G44" s="645"/>
    </row>
    <row r="45" spans="1:7" s="13" customFormat="1" ht="12.75" customHeight="1">
      <c r="A45" s="67">
        <v>3991</v>
      </c>
      <c r="B45" s="88" t="s">
        <v>384</v>
      </c>
      <c r="C45" s="616">
        <v>4820</v>
      </c>
      <c r="D45" s="906">
        <v>4820</v>
      </c>
      <c r="E45" s="906">
        <v>4820</v>
      </c>
      <c r="F45" s="664">
        <f t="shared" si="0"/>
        <v>1</v>
      </c>
      <c r="G45" s="645"/>
    </row>
    <row r="46" spans="1:7" s="13" customFormat="1" ht="12.75" customHeight="1">
      <c r="A46" s="67">
        <v>3992</v>
      </c>
      <c r="B46" s="88" t="s">
        <v>337</v>
      </c>
      <c r="C46" s="616">
        <v>1400</v>
      </c>
      <c r="D46" s="906">
        <v>1400</v>
      </c>
      <c r="E46" s="906">
        <v>1400</v>
      </c>
      <c r="F46" s="664">
        <f t="shared" si="0"/>
        <v>1</v>
      </c>
      <c r="G46" s="645"/>
    </row>
    <row r="47" spans="1:7" s="13" customFormat="1" ht="12.75" customHeight="1">
      <c r="A47" s="67">
        <v>3993</v>
      </c>
      <c r="B47" s="88" t="s">
        <v>338</v>
      </c>
      <c r="C47" s="616">
        <v>900</v>
      </c>
      <c r="D47" s="906">
        <v>900</v>
      </c>
      <c r="E47" s="906">
        <v>900</v>
      </c>
      <c r="F47" s="664">
        <f t="shared" si="0"/>
        <v>1</v>
      </c>
      <c r="G47" s="645"/>
    </row>
    <row r="48" spans="1:7" s="13" customFormat="1" ht="12.75" customHeight="1">
      <c r="A48" s="67">
        <v>3994</v>
      </c>
      <c r="B48" s="88" t="s">
        <v>120</v>
      </c>
      <c r="C48" s="616">
        <v>900</v>
      </c>
      <c r="D48" s="906">
        <v>900</v>
      </c>
      <c r="E48" s="906">
        <v>900</v>
      </c>
      <c r="F48" s="664">
        <f t="shared" si="0"/>
        <v>1</v>
      </c>
      <c r="G48" s="645"/>
    </row>
    <row r="49" spans="1:7" s="13" customFormat="1" ht="12.75" customHeight="1">
      <c r="A49" s="67">
        <v>3995</v>
      </c>
      <c r="B49" s="88" t="s">
        <v>121</v>
      </c>
      <c r="C49" s="616">
        <v>900</v>
      </c>
      <c r="D49" s="906">
        <v>900</v>
      </c>
      <c r="E49" s="906">
        <v>900</v>
      </c>
      <c r="F49" s="664">
        <f t="shared" si="0"/>
        <v>1</v>
      </c>
      <c r="G49" s="645"/>
    </row>
    <row r="50" spans="1:7" s="13" customFormat="1" ht="12.75" customHeight="1">
      <c r="A50" s="67">
        <v>3997</v>
      </c>
      <c r="B50" s="88" t="s">
        <v>122</v>
      </c>
      <c r="C50" s="616">
        <v>900</v>
      </c>
      <c r="D50" s="906">
        <v>900</v>
      </c>
      <c r="E50" s="906">
        <v>900</v>
      </c>
      <c r="F50" s="664">
        <f t="shared" si="0"/>
        <v>1</v>
      </c>
      <c r="G50" s="645"/>
    </row>
    <row r="51" spans="1:7" s="13" customFormat="1" ht="12.75" customHeight="1">
      <c r="A51" s="67">
        <v>3998</v>
      </c>
      <c r="B51" s="88" t="s">
        <v>123</v>
      </c>
      <c r="C51" s="616">
        <v>900</v>
      </c>
      <c r="D51" s="906">
        <v>900</v>
      </c>
      <c r="E51" s="906">
        <v>900</v>
      </c>
      <c r="F51" s="664">
        <f t="shared" si="0"/>
        <v>1</v>
      </c>
      <c r="G51" s="645"/>
    </row>
    <row r="52" spans="1:7" s="13" customFormat="1" ht="12.75" customHeight="1" thickBot="1">
      <c r="A52" s="102">
        <v>3999</v>
      </c>
      <c r="B52" s="88" t="s">
        <v>124</v>
      </c>
      <c r="C52" s="762">
        <v>1000</v>
      </c>
      <c r="D52" s="908">
        <v>1000</v>
      </c>
      <c r="E52" s="908">
        <v>1000</v>
      </c>
      <c r="F52" s="802">
        <f t="shared" si="0"/>
        <v>1</v>
      </c>
      <c r="G52" s="645"/>
    </row>
    <row r="53" spans="1:7" s="13" customFormat="1" ht="12.75" customHeight="1" thickBot="1">
      <c r="A53" s="63"/>
      <c r="B53" s="36" t="s">
        <v>172</v>
      </c>
      <c r="C53" s="763">
        <f>SUM(C42:C52)</f>
        <v>19520</v>
      </c>
      <c r="D53" s="763">
        <f>SUM(D42:D52)</f>
        <v>19520</v>
      </c>
      <c r="E53" s="763">
        <f>SUM(E42:E52)</f>
        <v>19520</v>
      </c>
      <c r="F53" s="803">
        <f t="shared" si="0"/>
        <v>1</v>
      </c>
      <c r="G53" s="643"/>
    </row>
    <row r="54" spans="1:7" s="13" customFormat="1" ht="12.75" customHeight="1" thickBot="1">
      <c r="A54" s="63">
        <v>3900</v>
      </c>
      <c r="B54" s="36" t="s">
        <v>166</v>
      </c>
      <c r="C54" s="763">
        <f>C35+C22+C10+C26+C40+C53</f>
        <v>1176321</v>
      </c>
      <c r="D54" s="763">
        <f>D35+D22+D10+D26+D40+D53</f>
        <v>1302721</v>
      </c>
      <c r="E54" s="763">
        <f>E35+E22+E10+E26+E40+E53</f>
        <v>882291</v>
      </c>
      <c r="F54" s="803">
        <f t="shared" si="0"/>
        <v>0.6772678109894598</v>
      </c>
      <c r="G54" s="643"/>
    </row>
    <row r="55" spans="1:7" s="13" customFormat="1" ht="12.75" customHeight="1">
      <c r="A55" s="46"/>
      <c r="B55" s="85" t="s">
        <v>194</v>
      </c>
      <c r="C55" s="616">
        <f aca="true" t="shared" si="1" ref="C55:E56">SUM(C31)</f>
        <v>787</v>
      </c>
      <c r="D55" s="616">
        <f t="shared" si="1"/>
        <v>787</v>
      </c>
      <c r="E55" s="616">
        <f t="shared" si="1"/>
        <v>999</v>
      </c>
      <c r="F55" s="664">
        <f t="shared" si="0"/>
        <v>1.2693773824650572</v>
      </c>
      <c r="G55" s="639"/>
    </row>
    <row r="56" spans="1:7" s="13" customFormat="1" ht="12.75" customHeight="1">
      <c r="A56" s="46"/>
      <c r="B56" s="24" t="s">
        <v>128</v>
      </c>
      <c r="C56" s="616">
        <f t="shared" si="1"/>
        <v>213</v>
      </c>
      <c r="D56" s="616">
        <f t="shared" si="1"/>
        <v>213</v>
      </c>
      <c r="E56" s="616">
        <f t="shared" si="1"/>
        <v>220</v>
      </c>
      <c r="F56" s="664">
        <f t="shared" si="0"/>
        <v>1.0328638497652582</v>
      </c>
      <c r="G56" s="639"/>
    </row>
    <row r="57" spans="1:7" s="13" customFormat="1" ht="12.75" customHeight="1">
      <c r="A57" s="46"/>
      <c r="B57" s="85" t="s">
        <v>322</v>
      </c>
      <c r="C57" s="616">
        <f>SUM(C17)</f>
        <v>0</v>
      </c>
      <c r="D57" s="616">
        <f>SUM(D17)</f>
        <v>42</v>
      </c>
      <c r="E57" s="616">
        <f>SUM(E17)</f>
        <v>450</v>
      </c>
      <c r="F57" s="664">
        <f t="shared" si="0"/>
        <v>10.714285714285714</v>
      </c>
      <c r="G57" s="639"/>
    </row>
    <row r="58" spans="1:7" s="13" customFormat="1" ht="12.75" customHeight="1">
      <c r="A58" s="45"/>
      <c r="B58" s="24" t="s">
        <v>319</v>
      </c>
      <c r="C58" s="761">
        <f>SUM(C10+C22+C26+C35+C40+C53)-C60-C55-C56-C57-C59</f>
        <v>979321</v>
      </c>
      <c r="D58" s="761">
        <f>SUM(D10+D22+D26+D35+D40+D53)-D60-D55-D56-D57-D59</f>
        <v>954246</v>
      </c>
      <c r="E58" s="761">
        <f>SUM(E10+E22+E26+E35+E40+E53)-E60-E55-E56-E57-E59</f>
        <v>731733</v>
      </c>
      <c r="F58" s="664">
        <f t="shared" si="0"/>
        <v>0.7668179903295377</v>
      </c>
      <c r="G58" s="639"/>
    </row>
    <row r="59" spans="1:7" s="13" customFormat="1" ht="12.75" customHeight="1">
      <c r="A59" s="45"/>
      <c r="B59" s="24" t="s">
        <v>31</v>
      </c>
      <c r="C59" s="761">
        <f>SUM(C19)</f>
        <v>0</v>
      </c>
      <c r="D59" s="761">
        <f>SUM(D19)</f>
        <v>1651</v>
      </c>
      <c r="E59" s="761">
        <f>SUM(E19)</f>
        <v>2477</v>
      </c>
      <c r="F59" s="664">
        <f t="shared" si="0"/>
        <v>1.5003028467595396</v>
      </c>
      <c r="G59" s="639"/>
    </row>
    <row r="60" spans="1:7" s="13" customFormat="1" ht="12.75" customHeight="1">
      <c r="A60" s="45"/>
      <c r="B60" s="92" t="s">
        <v>296</v>
      </c>
      <c r="C60" s="761">
        <f>SUM(C9+C21+C20+C33)</f>
        <v>196000</v>
      </c>
      <c r="D60" s="761">
        <f>SUM(D9+D21+D20+D33+D34)</f>
        <v>345782</v>
      </c>
      <c r="E60" s="761">
        <f>SUM(E9+E21+E20+E33+E34)</f>
        <v>146412</v>
      </c>
      <c r="F60" s="872">
        <f t="shared" si="0"/>
        <v>0.4234228502351192</v>
      </c>
      <c r="G60" s="646"/>
    </row>
    <row r="61" spans="1:7" s="13" customFormat="1" ht="12.75" customHeight="1">
      <c r="A61" s="225"/>
      <c r="B61" s="226" t="s">
        <v>77</v>
      </c>
      <c r="C61" s="768">
        <f>SUM(C55:C60)</f>
        <v>1176321</v>
      </c>
      <c r="D61" s="768">
        <f>SUM(D55:D60)</f>
        <v>1302721</v>
      </c>
      <c r="E61" s="768">
        <f>SUM(E55:E60)</f>
        <v>882291</v>
      </c>
      <c r="F61" s="805">
        <f t="shared" si="0"/>
        <v>0.6772678109894598</v>
      </c>
      <c r="G61" s="646"/>
    </row>
    <row r="62" spans="1:7" ht="12.75" customHeight="1">
      <c r="A62" s="40"/>
      <c r="B62" s="41"/>
      <c r="C62" s="18"/>
      <c r="D62" s="18"/>
      <c r="E62" s="18"/>
      <c r="F62" s="18"/>
      <c r="G62" s="41"/>
    </row>
    <row r="63" ht="12.75" customHeight="1">
      <c r="A63" s="55"/>
    </row>
  </sheetData>
  <sheetProtection/>
  <mergeCells count="6">
    <mergeCell ref="F4:F6"/>
    <mergeCell ref="A2:G2"/>
    <mergeCell ref="A1:G1"/>
    <mergeCell ref="C4:C6"/>
    <mergeCell ref="D4:D6"/>
    <mergeCell ref="E4:E6"/>
  </mergeCells>
  <printOptions horizontalCentered="1"/>
  <pageMargins left="0" right="0" top="0.1968503937007874" bottom="0.1968503937007874" header="0.5905511811023623" footer="0"/>
  <pageSetup firstPageNumber="42" useFirstPageNumber="1" horizontalDpi="300" verticalDpi="300" orientation="landscape" paperSize="9" scale="70" r:id="rId1"/>
  <headerFooter alignWithMargins="0">
    <oddFooter>&amp;C&amp;P. oldal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G85"/>
  <sheetViews>
    <sheetView showZeros="0" zoomScalePageLayoutView="0" workbookViewId="0" topLeftCell="A1">
      <selection activeCell="E8" sqref="E8"/>
    </sheetView>
  </sheetViews>
  <sheetFormatPr defaultColWidth="9.125" defaultRowHeight="12.75" customHeight="1"/>
  <cols>
    <col min="1" max="1" width="5.875" style="40" customWidth="1"/>
    <col min="2" max="2" width="66.125" style="41" customWidth="1"/>
    <col min="3" max="5" width="12.125" style="47" customWidth="1"/>
    <col min="6" max="6" width="9.125" style="47" customWidth="1"/>
    <col min="7" max="7" width="66.875" style="41" customWidth="1"/>
    <col min="8" max="16384" width="9.125" style="41" customWidth="1"/>
  </cols>
  <sheetData>
    <row r="1" spans="1:7" s="16" customFormat="1" ht="12.75" customHeight="1">
      <c r="A1" s="1077" t="s">
        <v>167</v>
      </c>
      <c r="B1" s="1073"/>
      <c r="C1" s="1073"/>
      <c r="D1" s="1073"/>
      <c r="E1" s="1073"/>
      <c r="F1" s="1073"/>
      <c r="G1" s="1073"/>
    </row>
    <row r="2" spans="1:7" s="16" customFormat="1" ht="12.75" customHeight="1">
      <c r="A2" s="1072" t="s">
        <v>480</v>
      </c>
      <c r="B2" s="1073"/>
      <c r="C2" s="1073"/>
      <c r="D2" s="1073"/>
      <c r="E2" s="1073"/>
      <c r="F2" s="1073"/>
      <c r="G2" s="1073"/>
    </row>
    <row r="3" spans="1:7" s="16" customFormat="1" ht="12.75" customHeight="1">
      <c r="A3" s="64"/>
      <c r="B3" s="64"/>
      <c r="C3" s="1075"/>
      <c r="D3" s="1075"/>
      <c r="E3" s="1075"/>
      <c r="F3" s="1075"/>
      <c r="G3" s="1076"/>
    </row>
    <row r="4" spans="1:7" ht="10.5" customHeight="1">
      <c r="A4" s="372"/>
      <c r="B4" s="369"/>
      <c r="C4" s="529"/>
      <c r="D4" s="529"/>
      <c r="E4" s="529"/>
      <c r="F4" s="529"/>
      <c r="G4" s="530" t="s">
        <v>204</v>
      </c>
    </row>
    <row r="5" spans="1:7" ht="12.75" customHeight="1">
      <c r="A5" s="519"/>
      <c r="B5" s="531"/>
      <c r="C5" s="1049" t="s">
        <v>514</v>
      </c>
      <c r="D5" s="1049" t="s">
        <v>560</v>
      </c>
      <c r="E5" s="1049" t="s">
        <v>571</v>
      </c>
      <c r="F5" s="1049" t="s">
        <v>579</v>
      </c>
      <c r="G5" s="532"/>
    </row>
    <row r="6" spans="1:7" ht="12" customHeight="1">
      <c r="A6" s="377" t="s">
        <v>303</v>
      </c>
      <c r="B6" s="533" t="s">
        <v>163</v>
      </c>
      <c r="C6" s="1050"/>
      <c r="D6" s="1050"/>
      <c r="E6" s="1050"/>
      <c r="F6" s="1078"/>
      <c r="G6" s="439" t="s">
        <v>164</v>
      </c>
    </row>
    <row r="7" spans="1:7" ht="12.75" customHeight="1" thickBot="1">
      <c r="A7" s="534"/>
      <c r="B7" s="535"/>
      <c r="C7" s="1057"/>
      <c r="D7" s="1057"/>
      <c r="E7" s="1057"/>
      <c r="F7" s="1079"/>
      <c r="G7" s="400" t="s">
        <v>165</v>
      </c>
    </row>
    <row r="8" spans="1:7" ht="12.75" customHeight="1">
      <c r="A8" s="536" t="s">
        <v>185</v>
      </c>
      <c r="B8" s="382" t="s">
        <v>186</v>
      </c>
      <c r="C8" s="537" t="s">
        <v>187</v>
      </c>
      <c r="D8" s="537" t="s">
        <v>188</v>
      </c>
      <c r="E8" s="537" t="s">
        <v>189</v>
      </c>
      <c r="F8" s="537" t="s">
        <v>58</v>
      </c>
      <c r="G8" s="440" t="s">
        <v>401</v>
      </c>
    </row>
    <row r="9" spans="1:7" ht="16.5" customHeight="1">
      <c r="A9" s="487"/>
      <c r="B9" s="538" t="s">
        <v>291</v>
      </c>
      <c r="C9" s="444"/>
      <c r="D9" s="444"/>
      <c r="E9" s="444"/>
      <c r="F9" s="444"/>
      <c r="G9" s="539"/>
    </row>
    <row r="10" spans="1:7" ht="11.25">
      <c r="A10" s="377"/>
      <c r="B10" s="540" t="s">
        <v>279</v>
      </c>
      <c r="C10" s="541"/>
      <c r="D10" s="541"/>
      <c r="E10" s="541"/>
      <c r="F10" s="541"/>
      <c r="G10" s="392"/>
    </row>
    <row r="11" spans="1:7" ht="11.25">
      <c r="A11" s="563">
        <v>4013</v>
      </c>
      <c r="B11" s="771" t="s">
        <v>449</v>
      </c>
      <c r="C11" s="543">
        <v>40000</v>
      </c>
      <c r="D11" s="917">
        <v>61909</v>
      </c>
      <c r="E11" s="917">
        <v>61794</v>
      </c>
      <c r="F11" s="303">
        <f>SUM(E11/D11)</f>
        <v>0.9981424348640747</v>
      </c>
      <c r="G11" s="392"/>
    </row>
    <row r="12" spans="1:7" ht="12">
      <c r="A12" s="542">
        <v>4014</v>
      </c>
      <c r="B12" s="301" t="s">
        <v>424</v>
      </c>
      <c r="C12" s="543">
        <v>20000</v>
      </c>
      <c r="D12" s="917">
        <f>SUM(D13:D15)</f>
        <v>59061</v>
      </c>
      <c r="E12" s="917">
        <f>SUM(E13:E15)</f>
        <v>12719</v>
      </c>
      <c r="F12" s="303">
        <f aca="true" t="shared" si="0" ref="F12:F75">SUM(E12/D12)</f>
        <v>0.215353617446369</v>
      </c>
      <c r="G12" s="547"/>
    </row>
    <row r="13" spans="1:7" ht="12">
      <c r="A13" s="542"/>
      <c r="B13" s="545" t="s">
        <v>358</v>
      </c>
      <c r="C13" s="543"/>
      <c r="D13" s="914">
        <v>24061</v>
      </c>
      <c r="E13" s="914">
        <v>9972</v>
      </c>
      <c r="F13" s="303">
        <f t="shared" si="0"/>
        <v>0.414446614853913</v>
      </c>
      <c r="G13" s="547"/>
    </row>
    <row r="14" spans="1:7" ht="12">
      <c r="A14" s="542"/>
      <c r="B14" s="545" t="s">
        <v>272</v>
      </c>
      <c r="C14" s="543"/>
      <c r="D14" s="914"/>
      <c r="E14" s="914">
        <v>2747</v>
      </c>
      <c r="F14" s="303"/>
      <c r="G14" s="547"/>
    </row>
    <row r="15" spans="1:7" ht="12">
      <c r="A15" s="542"/>
      <c r="B15" s="545" t="s">
        <v>273</v>
      </c>
      <c r="C15" s="543"/>
      <c r="D15" s="914">
        <v>35000</v>
      </c>
      <c r="E15" s="914"/>
      <c r="F15" s="303">
        <f t="shared" si="0"/>
        <v>0</v>
      </c>
      <c r="G15" s="547"/>
    </row>
    <row r="16" spans="1:7" ht="12">
      <c r="A16" s="542">
        <v>4016</v>
      </c>
      <c r="B16" s="301" t="s">
        <v>470</v>
      </c>
      <c r="C16" s="543">
        <v>6000</v>
      </c>
      <c r="D16" s="917">
        <v>6000</v>
      </c>
      <c r="E16" s="917"/>
      <c r="F16" s="303">
        <f t="shared" si="0"/>
        <v>0</v>
      </c>
      <c r="G16" s="547"/>
    </row>
    <row r="17" spans="1:7" ht="12">
      <c r="A17" s="542">
        <v>4018</v>
      </c>
      <c r="B17" s="301" t="s">
        <v>557</v>
      </c>
      <c r="C17" s="840"/>
      <c r="D17" s="918">
        <v>25000</v>
      </c>
      <c r="E17" s="918"/>
      <c r="F17" s="303">
        <f t="shared" si="0"/>
        <v>0</v>
      </c>
      <c r="G17" s="547"/>
    </row>
    <row r="18" spans="1:7" s="37" customFormat="1" ht="11.25">
      <c r="A18" s="487">
        <v>4010</v>
      </c>
      <c r="B18" s="548" t="s">
        <v>280</v>
      </c>
      <c r="C18" s="822">
        <f>SUM(C11+C12+C16)</f>
        <v>66000</v>
      </c>
      <c r="D18" s="822">
        <f>SUM(D11+D12+D16+D17)</f>
        <v>151970</v>
      </c>
      <c r="E18" s="822">
        <f>SUM(E11+E12+E16+E17)</f>
        <v>74513</v>
      </c>
      <c r="F18" s="873">
        <f t="shared" si="0"/>
        <v>0.49031387773902746</v>
      </c>
      <c r="G18" s="549"/>
    </row>
    <row r="19" spans="1:7" s="37" customFormat="1" ht="11.25">
      <c r="A19" s="76"/>
      <c r="B19" s="550" t="s">
        <v>281</v>
      </c>
      <c r="C19" s="302"/>
      <c r="D19" s="302"/>
      <c r="E19" s="302"/>
      <c r="F19" s="303"/>
      <c r="G19" s="388"/>
    </row>
    <row r="20" spans="1:7" s="37" customFormat="1" ht="11.25">
      <c r="A20" s="487">
        <v>4030</v>
      </c>
      <c r="B20" s="548" t="s">
        <v>282</v>
      </c>
      <c r="C20" s="588"/>
      <c r="D20" s="588"/>
      <c r="E20" s="588"/>
      <c r="F20" s="874"/>
      <c r="G20" s="551"/>
    </row>
    <row r="21" spans="1:7" s="37" customFormat="1" ht="12">
      <c r="A21" s="76"/>
      <c r="B21" s="552" t="s">
        <v>286</v>
      </c>
      <c r="C21" s="553"/>
      <c r="D21" s="553"/>
      <c r="E21" s="553"/>
      <c r="F21" s="303"/>
      <c r="G21" s="554"/>
    </row>
    <row r="22" spans="1:7" s="37" customFormat="1" ht="12">
      <c r="A22" s="542">
        <v>4114</v>
      </c>
      <c r="B22" s="555" t="s">
        <v>202</v>
      </c>
      <c r="C22" s="302">
        <v>857396</v>
      </c>
      <c r="D22" s="913">
        <v>857396</v>
      </c>
      <c r="E22" s="913">
        <v>425811</v>
      </c>
      <c r="F22" s="303">
        <f t="shared" si="0"/>
        <v>0.49663282777153145</v>
      </c>
      <c r="G22" s="547"/>
    </row>
    <row r="23" spans="1:7" s="37" customFormat="1" ht="12">
      <c r="A23" s="542">
        <v>4115</v>
      </c>
      <c r="B23" s="555" t="s">
        <v>448</v>
      </c>
      <c r="C23" s="302">
        <v>800000</v>
      </c>
      <c r="D23" s="913">
        <v>800000</v>
      </c>
      <c r="E23" s="913">
        <v>224590</v>
      </c>
      <c r="F23" s="303">
        <f t="shared" si="0"/>
        <v>0.2807375</v>
      </c>
      <c r="G23" s="547"/>
    </row>
    <row r="24" spans="1:7" s="37" customFormat="1" ht="12">
      <c r="A24" s="542">
        <v>4116</v>
      </c>
      <c r="B24" s="555" t="s">
        <v>459</v>
      </c>
      <c r="C24" s="302">
        <v>179000</v>
      </c>
      <c r="D24" s="913">
        <v>479000</v>
      </c>
      <c r="E24" s="913"/>
      <c r="F24" s="303">
        <f t="shared" si="0"/>
        <v>0</v>
      </c>
      <c r="G24" s="547"/>
    </row>
    <row r="25" spans="1:7" s="37" customFormat="1" ht="12">
      <c r="A25" s="542">
        <v>4117</v>
      </c>
      <c r="B25" s="555" t="s">
        <v>460</v>
      </c>
      <c r="C25" s="302">
        <v>147600</v>
      </c>
      <c r="D25" s="913">
        <v>447600</v>
      </c>
      <c r="E25" s="913"/>
      <c r="F25" s="303">
        <f t="shared" si="0"/>
        <v>0</v>
      </c>
      <c r="G25" s="547"/>
    </row>
    <row r="26" spans="1:7" s="37" customFormat="1" ht="12">
      <c r="A26" s="542">
        <v>4118</v>
      </c>
      <c r="B26" s="555" t="s">
        <v>520</v>
      </c>
      <c r="C26" s="302"/>
      <c r="D26" s="913">
        <v>15701</v>
      </c>
      <c r="E26" s="913"/>
      <c r="F26" s="303">
        <f t="shared" si="0"/>
        <v>0</v>
      </c>
      <c r="G26" s="547"/>
    </row>
    <row r="27" spans="1:7" s="37" customFormat="1" ht="12">
      <c r="A27" s="542">
        <v>4119</v>
      </c>
      <c r="B27" s="555" t="s">
        <v>402</v>
      </c>
      <c r="C27" s="302"/>
      <c r="D27" s="913">
        <v>558</v>
      </c>
      <c r="E27" s="913">
        <v>558</v>
      </c>
      <c r="F27" s="303">
        <f t="shared" si="0"/>
        <v>1</v>
      </c>
      <c r="G27" s="547"/>
    </row>
    <row r="28" spans="1:7" s="37" customFormat="1" ht="12">
      <c r="A28" s="542">
        <v>4120</v>
      </c>
      <c r="B28" s="301" t="s">
        <v>558</v>
      </c>
      <c r="C28" s="543"/>
      <c r="D28" s="917">
        <v>20000</v>
      </c>
      <c r="E28" s="917"/>
      <c r="F28" s="303">
        <f t="shared" si="0"/>
        <v>0</v>
      </c>
      <c r="G28" s="547"/>
    </row>
    <row r="29" spans="1:7" s="34" customFormat="1" ht="12">
      <c r="A29" s="388">
        <v>4121</v>
      </c>
      <c r="B29" s="556" t="s">
        <v>145</v>
      </c>
      <c r="C29" s="393">
        <v>40000</v>
      </c>
      <c r="D29" s="916">
        <v>59548</v>
      </c>
      <c r="E29" s="916">
        <f>SUM(E30:E32)</f>
        <v>24518</v>
      </c>
      <c r="F29" s="303">
        <f t="shared" si="0"/>
        <v>0.41173507086719957</v>
      </c>
      <c r="G29" s="547"/>
    </row>
    <row r="30" spans="1:7" s="34" customFormat="1" ht="12">
      <c r="A30" s="388"/>
      <c r="B30" s="545" t="s">
        <v>358</v>
      </c>
      <c r="C30" s="546"/>
      <c r="D30" s="914">
        <v>222</v>
      </c>
      <c r="E30" s="914">
        <v>2171</v>
      </c>
      <c r="F30" s="303">
        <f t="shared" si="0"/>
        <v>9.77927927927928</v>
      </c>
      <c r="G30" s="544"/>
    </row>
    <row r="31" spans="1:7" s="34" customFormat="1" ht="12">
      <c r="A31" s="388"/>
      <c r="B31" s="545" t="s">
        <v>272</v>
      </c>
      <c r="C31" s="546"/>
      <c r="D31" s="914"/>
      <c r="E31" s="914">
        <v>887</v>
      </c>
      <c r="F31" s="303"/>
      <c r="G31" s="544"/>
    </row>
    <row r="32" spans="1:7" s="34" customFormat="1" ht="12">
      <c r="A32" s="388"/>
      <c r="B32" s="545" t="s">
        <v>273</v>
      </c>
      <c r="C32" s="546"/>
      <c r="D32" s="914">
        <v>59326</v>
      </c>
      <c r="E32" s="914">
        <v>21460</v>
      </c>
      <c r="F32" s="303">
        <f t="shared" si="0"/>
        <v>0.36173010147321577</v>
      </c>
      <c r="G32" s="544"/>
    </row>
    <row r="33" spans="1:7" s="34" customFormat="1" ht="12">
      <c r="A33" s="388">
        <v>4122</v>
      </c>
      <c r="B33" s="557" t="s">
        <v>211</v>
      </c>
      <c r="C33" s="302">
        <v>120000</v>
      </c>
      <c r="D33" s="913">
        <v>149739</v>
      </c>
      <c r="E33" s="913">
        <v>76360</v>
      </c>
      <c r="F33" s="303">
        <f t="shared" si="0"/>
        <v>0.5099539866033566</v>
      </c>
      <c r="G33" s="547"/>
    </row>
    <row r="34" spans="1:7" s="34" customFormat="1" ht="11.25">
      <c r="A34" s="465">
        <v>4124</v>
      </c>
      <c r="B34" s="555" t="s">
        <v>521</v>
      </c>
      <c r="C34" s="559"/>
      <c r="D34" s="915">
        <v>1143</v>
      </c>
      <c r="E34" s="915"/>
      <c r="F34" s="303">
        <f t="shared" si="0"/>
        <v>0</v>
      </c>
      <c r="G34" s="392"/>
    </row>
    <row r="35" spans="1:7" s="34" customFormat="1" ht="11.25">
      <c r="A35" s="560"/>
      <c r="B35" s="561" t="s">
        <v>168</v>
      </c>
      <c r="C35" s="409">
        <f>C27+C29+C33+C22+C34+C23+C24+C25</f>
        <v>2143996</v>
      </c>
      <c r="D35" s="409">
        <f>D27+D29+D33+D22+D34+D23+D24+D25+D26+D28</f>
        <v>2830685</v>
      </c>
      <c r="E35" s="409">
        <f>E27+E29+E33+E22+E34+E23+E24+E25+E26+E28</f>
        <v>751837</v>
      </c>
      <c r="F35" s="807">
        <f t="shared" si="0"/>
        <v>0.2656024955090376</v>
      </c>
      <c r="G35" s="389"/>
    </row>
    <row r="36" spans="1:7" s="34" customFormat="1" ht="12">
      <c r="A36" s="388">
        <v>4131</v>
      </c>
      <c r="B36" s="556" t="s">
        <v>313</v>
      </c>
      <c r="C36" s="302">
        <v>60000</v>
      </c>
      <c r="D36" s="913">
        <v>63821</v>
      </c>
      <c r="E36" s="913">
        <f>SUM(E37:E38)</f>
        <v>25077</v>
      </c>
      <c r="F36" s="303">
        <f t="shared" si="0"/>
        <v>0.3929270929631313</v>
      </c>
      <c r="G36" s="547"/>
    </row>
    <row r="37" spans="1:7" s="34" customFormat="1" ht="12">
      <c r="A37" s="388"/>
      <c r="B37" s="545" t="s">
        <v>358</v>
      </c>
      <c r="C37" s="302"/>
      <c r="D37" s="913"/>
      <c r="E37" s="911">
        <v>6299</v>
      </c>
      <c r="F37" s="303"/>
      <c r="G37" s="547"/>
    </row>
    <row r="38" spans="1:7" s="34" customFormat="1" ht="12">
      <c r="A38" s="388"/>
      <c r="B38" s="545" t="s">
        <v>273</v>
      </c>
      <c r="C38" s="302"/>
      <c r="D38" s="913"/>
      <c r="E38" s="911">
        <v>18778</v>
      </c>
      <c r="F38" s="303"/>
      <c r="G38" s="547"/>
    </row>
    <row r="39" spans="1:7" s="34" customFormat="1" ht="12" customHeight="1">
      <c r="A39" s="388">
        <v>4132</v>
      </c>
      <c r="B39" s="556" t="s">
        <v>142</v>
      </c>
      <c r="C39" s="302">
        <v>40000</v>
      </c>
      <c r="D39" s="913">
        <v>47090</v>
      </c>
      <c r="E39" s="913">
        <v>6212</v>
      </c>
      <c r="F39" s="303">
        <f t="shared" si="0"/>
        <v>0.13191760458696114</v>
      </c>
      <c r="G39" s="547"/>
    </row>
    <row r="40" spans="1:7" s="34" customFormat="1" ht="12.75" customHeight="1">
      <c r="A40" s="300">
        <v>4133</v>
      </c>
      <c r="B40" s="304" t="s">
        <v>314</v>
      </c>
      <c r="C40" s="302">
        <v>220447</v>
      </c>
      <c r="D40" s="913">
        <v>267834</v>
      </c>
      <c r="E40" s="913">
        <v>71304</v>
      </c>
      <c r="F40" s="303">
        <f t="shared" si="0"/>
        <v>0.266224601805596</v>
      </c>
      <c r="G40" s="547"/>
    </row>
    <row r="41" spans="1:7" s="34" customFormat="1" ht="12">
      <c r="A41" s="300">
        <v>4135</v>
      </c>
      <c r="B41" s="304" t="s">
        <v>315</v>
      </c>
      <c r="C41" s="302">
        <v>123000</v>
      </c>
      <c r="D41" s="913">
        <v>123000</v>
      </c>
      <c r="E41" s="913"/>
      <c r="F41" s="303">
        <f t="shared" si="0"/>
        <v>0</v>
      </c>
      <c r="G41" s="547"/>
    </row>
    <row r="42" spans="1:7" s="34" customFormat="1" ht="12">
      <c r="A42" s="300">
        <v>4136</v>
      </c>
      <c r="B42" s="304" t="s">
        <v>439</v>
      </c>
      <c r="C42" s="302">
        <v>51200</v>
      </c>
      <c r="D42" s="913">
        <v>116518</v>
      </c>
      <c r="E42" s="913">
        <v>30598</v>
      </c>
      <c r="F42" s="303">
        <f t="shared" si="0"/>
        <v>0.2626032029386018</v>
      </c>
      <c r="G42" s="547"/>
    </row>
    <row r="43" spans="1:7" s="34" customFormat="1" ht="12">
      <c r="A43" s="300">
        <v>4137</v>
      </c>
      <c r="B43" s="304" t="s">
        <v>522</v>
      </c>
      <c r="C43" s="302"/>
      <c r="D43" s="913">
        <v>3694</v>
      </c>
      <c r="E43" s="913">
        <v>3694</v>
      </c>
      <c r="F43" s="303">
        <f t="shared" si="0"/>
        <v>1</v>
      </c>
      <c r="G43" s="547"/>
    </row>
    <row r="44" spans="1:7" s="34" customFormat="1" ht="11.25">
      <c r="A44" s="300">
        <v>4141</v>
      </c>
      <c r="B44" s="301" t="s">
        <v>421</v>
      </c>
      <c r="C44" s="302">
        <v>30000</v>
      </c>
      <c r="D44" s="913">
        <f>SUM(D45:D49)</f>
        <v>62190</v>
      </c>
      <c r="E44" s="913">
        <f>SUM(E45:E49)</f>
        <v>8842</v>
      </c>
      <c r="F44" s="303">
        <f t="shared" si="0"/>
        <v>0.14217719890657662</v>
      </c>
      <c r="G44" s="304"/>
    </row>
    <row r="45" spans="1:7" s="34" customFormat="1" ht="12">
      <c r="A45" s="300"/>
      <c r="B45" s="545" t="s">
        <v>308</v>
      </c>
      <c r="C45" s="302"/>
      <c r="D45" s="558">
        <v>1500</v>
      </c>
      <c r="E45" s="558">
        <v>3273</v>
      </c>
      <c r="F45" s="303">
        <f t="shared" si="0"/>
        <v>2.182</v>
      </c>
      <c r="G45" s="304"/>
    </row>
    <row r="46" spans="1:7" s="34" customFormat="1" ht="12">
      <c r="A46" s="300"/>
      <c r="B46" s="545" t="s">
        <v>42</v>
      </c>
      <c r="C46" s="302"/>
      <c r="D46" s="558">
        <v>690</v>
      </c>
      <c r="E46" s="558">
        <v>482</v>
      </c>
      <c r="F46" s="303">
        <f t="shared" si="0"/>
        <v>0.6985507246376812</v>
      </c>
      <c r="G46" s="304"/>
    </row>
    <row r="47" spans="1:7" s="34" customFormat="1" ht="12">
      <c r="A47" s="300"/>
      <c r="B47" s="545" t="s">
        <v>358</v>
      </c>
      <c r="C47" s="302"/>
      <c r="D47" s="558"/>
      <c r="E47" s="558">
        <v>87</v>
      </c>
      <c r="F47" s="303"/>
      <c r="G47" s="304"/>
    </row>
    <row r="48" spans="1:7" s="34" customFormat="1" ht="12">
      <c r="A48" s="300"/>
      <c r="B48" s="545" t="s">
        <v>275</v>
      </c>
      <c r="C48" s="302"/>
      <c r="D48" s="558">
        <v>30000</v>
      </c>
      <c r="E48" s="558"/>
      <c r="F48" s="303">
        <f t="shared" si="0"/>
        <v>0</v>
      </c>
      <c r="G48" s="304"/>
    </row>
    <row r="49" spans="1:7" s="34" customFormat="1" ht="12">
      <c r="A49" s="300"/>
      <c r="B49" s="891" t="s">
        <v>274</v>
      </c>
      <c r="C49" s="302"/>
      <c r="D49" s="558">
        <v>30000</v>
      </c>
      <c r="E49" s="558">
        <v>5000</v>
      </c>
      <c r="F49" s="303">
        <f t="shared" si="0"/>
        <v>0.16666666666666666</v>
      </c>
      <c r="G49" s="304"/>
    </row>
    <row r="50" spans="1:7" s="34" customFormat="1" ht="11.25">
      <c r="A50" s="487">
        <v>4100</v>
      </c>
      <c r="B50" s="890" t="s">
        <v>197</v>
      </c>
      <c r="C50" s="403">
        <f>C35+C36+C39+C40+C41+C44+C42</f>
        <v>2668643</v>
      </c>
      <c r="D50" s="403">
        <f>D35+D36+D39+D40+D41+D44+D42+D43</f>
        <v>3514832</v>
      </c>
      <c r="E50" s="403">
        <f>E35+E36+E39+E40+E41+E44+E42+E43</f>
        <v>897564</v>
      </c>
      <c r="F50" s="873">
        <f t="shared" si="0"/>
        <v>0.25536469452878546</v>
      </c>
      <c r="G50" s="539"/>
    </row>
    <row r="51" spans="1:7" s="34" customFormat="1" ht="11.25">
      <c r="A51" s="519"/>
      <c r="B51" s="562" t="s">
        <v>144</v>
      </c>
      <c r="C51" s="302"/>
      <c r="D51" s="302"/>
      <c r="E51" s="302"/>
      <c r="F51" s="303"/>
      <c r="G51" s="392"/>
    </row>
    <row r="52" spans="1:7" s="34" customFormat="1" ht="11.25">
      <c r="A52" s="542">
        <v>4211</v>
      </c>
      <c r="B52" s="301" t="s">
        <v>146</v>
      </c>
      <c r="C52" s="302"/>
      <c r="D52" s="302"/>
      <c r="E52" s="302"/>
      <c r="F52" s="303"/>
      <c r="G52" s="392"/>
    </row>
    <row r="53" spans="1:7" s="34" customFormat="1" ht="11.25">
      <c r="A53" s="542">
        <v>4213</v>
      </c>
      <c r="B53" s="301" t="s">
        <v>148</v>
      </c>
      <c r="C53" s="302"/>
      <c r="D53" s="302"/>
      <c r="E53" s="302"/>
      <c r="F53" s="303"/>
      <c r="G53" s="392"/>
    </row>
    <row r="54" spans="1:7" s="34" customFormat="1" ht="11.25">
      <c r="A54" s="542">
        <v>4215</v>
      </c>
      <c r="B54" s="301" t="s">
        <v>287</v>
      </c>
      <c r="C54" s="302"/>
      <c r="D54" s="302"/>
      <c r="E54" s="302"/>
      <c r="F54" s="303"/>
      <c r="G54" s="392"/>
    </row>
    <row r="55" spans="1:7" s="34" customFormat="1" ht="11.25">
      <c r="A55" s="542">
        <v>4217</v>
      </c>
      <c r="B55" s="301" t="s">
        <v>57</v>
      </c>
      <c r="C55" s="302"/>
      <c r="D55" s="302"/>
      <c r="E55" s="302"/>
      <c r="F55" s="303"/>
      <c r="G55" s="392"/>
    </row>
    <row r="56" spans="1:7" s="34" customFormat="1" ht="11.25">
      <c r="A56" s="542">
        <v>4219</v>
      </c>
      <c r="B56" s="301" t="s">
        <v>149</v>
      </c>
      <c r="C56" s="302"/>
      <c r="D56" s="302"/>
      <c r="E56" s="302"/>
      <c r="F56" s="303"/>
      <c r="G56" s="392"/>
    </row>
    <row r="57" spans="1:7" s="34" customFormat="1" ht="11.25">
      <c r="A57" s="542">
        <v>4221</v>
      </c>
      <c r="B57" s="301" t="s">
        <v>147</v>
      </c>
      <c r="C57" s="302"/>
      <c r="D57" s="302"/>
      <c r="E57" s="302"/>
      <c r="F57" s="303"/>
      <c r="G57" s="392"/>
    </row>
    <row r="58" spans="1:7" s="34" customFormat="1" ht="11.25">
      <c r="A58" s="542">
        <v>4223</v>
      </c>
      <c r="B58" s="301" t="s">
        <v>150</v>
      </c>
      <c r="C58" s="302"/>
      <c r="D58" s="302"/>
      <c r="E58" s="302"/>
      <c r="F58" s="303"/>
      <c r="G58" s="392"/>
    </row>
    <row r="59" spans="1:7" s="34" customFormat="1" ht="11.25">
      <c r="A59" s="542">
        <v>4225</v>
      </c>
      <c r="B59" s="301" t="s">
        <v>151</v>
      </c>
      <c r="C59" s="302"/>
      <c r="D59" s="302"/>
      <c r="E59" s="302"/>
      <c r="F59" s="303"/>
      <c r="G59" s="392"/>
    </row>
    <row r="60" spans="1:7" s="34" customFormat="1" ht="11.25">
      <c r="A60" s="542">
        <v>4227</v>
      </c>
      <c r="B60" s="301" t="s">
        <v>152</v>
      </c>
      <c r="C60" s="302"/>
      <c r="D60" s="302"/>
      <c r="E60" s="302"/>
      <c r="F60" s="303"/>
      <c r="G60" s="392"/>
    </row>
    <row r="61" spans="1:7" s="34" customFormat="1" ht="12">
      <c r="A61" s="563">
        <v>4265</v>
      </c>
      <c r="B61" s="564" t="s">
        <v>46</v>
      </c>
      <c r="C61" s="616">
        <v>200000</v>
      </c>
      <c r="D61" s="906">
        <v>200000</v>
      </c>
      <c r="E61" s="906">
        <v>71800</v>
      </c>
      <c r="F61" s="303">
        <f t="shared" si="0"/>
        <v>0.359</v>
      </c>
      <c r="G61" s="617"/>
    </row>
    <row r="62" spans="1:7" s="34" customFormat="1" ht="11.25">
      <c r="A62" s="565">
        <v>4200</v>
      </c>
      <c r="B62" s="566" t="s">
        <v>288</v>
      </c>
      <c r="C62" s="385">
        <f>SUM(C52:C61)</f>
        <v>200000</v>
      </c>
      <c r="D62" s="385">
        <f>SUM(D52:D61)</f>
        <v>200000</v>
      </c>
      <c r="E62" s="385">
        <f>SUM(E52:E61)</f>
        <v>71800</v>
      </c>
      <c r="F62" s="807">
        <f t="shared" si="0"/>
        <v>0.359</v>
      </c>
      <c r="G62" s="567"/>
    </row>
    <row r="63" spans="1:7" s="37" customFormat="1" ht="11.25">
      <c r="A63" s="76"/>
      <c r="B63" s="562" t="s">
        <v>289</v>
      </c>
      <c r="C63" s="302"/>
      <c r="D63" s="302"/>
      <c r="E63" s="302"/>
      <c r="F63" s="303"/>
      <c r="G63" s="554"/>
    </row>
    <row r="64" spans="1:7" s="34" customFormat="1" ht="12">
      <c r="A64" s="388">
        <v>4310</v>
      </c>
      <c r="B64" s="304" t="s">
        <v>408</v>
      </c>
      <c r="C64" s="302">
        <v>55000</v>
      </c>
      <c r="D64" s="913">
        <v>65314</v>
      </c>
      <c r="E64" s="913">
        <f>SUM(E65:E66)</f>
        <v>12328</v>
      </c>
      <c r="F64" s="303">
        <f t="shared" si="0"/>
        <v>0.18874973206356982</v>
      </c>
      <c r="G64" s="547"/>
    </row>
    <row r="65" spans="1:7" s="34" customFormat="1" ht="12">
      <c r="A65" s="388"/>
      <c r="B65" s="545" t="s">
        <v>358</v>
      </c>
      <c r="C65" s="302"/>
      <c r="D65" s="913"/>
      <c r="E65" s="911">
        <v>2734</v>
      </c>
      <c r="F65" s="303"/>
      <c r="G65" s="547"/>
    </row>
    <row r="66" spans="1:7" s="34" customFormat="1" ht="12">
      <c r="A66" s="388"/>
      <c r="B66" s="545" t="s">
        <v>275</v>
      </c>
      <c r="C66" s="302"/>
      <c r="D66" s="913"/>
      <c r="E66" s="911">
        <v>9594</v>
      </c>
      <c r="F66" s="303"/>
      <c r="G66" s="547"/>
    </row>
    <row r="67" spans="1:7" s="34" customFormat="1" ht="12">
      <c r="A67" s="388">
        <v>4321</v>
      </c>
      <c r="B67" s="304" t="s">
        <v>453</v>
      </c>
      <c r="C67" s="302"/>
      <c r="D67" s="913">
        <v>5600</v>
      </c>
      <c r="E67" s="913"/>
      <c r="F67" s="303">
        <f t="shared" si="0"/>
        <v>0</v>
      </c>
      <c r="G67" s="547"/>
    </row>
    <row r="68" spans="1:7" s="34" customFormat="1" ht="12">
      <c r="A68" s="388">
        <v>4322</v>
      </c>
      <c r="B68" s="304" t="s">
        <v>566</v>
      </c>
      <c r="C68" s="302"/>
      <c r="D68" s="913"/>
      <c r="E68" s="913"/>
      <c r="F68" s="303"/>
      <c r="G68" s="547"/>
    </row>
    <row r="69" spans="1:7" s="34" customFormat="1" ht="12">
      <c r="A69" s="388">
        <v>4323</v>
      </c>
      <c r="B69" s="304" t="s">
        <v>567</v>
      </c>
      <c r="C69" s="302"/>
      <c r="D69" s="913"/>
      <c r="E69" s="913"/>
      <c r="F69" s="303"/>
      <c r="G69" s="547"/>
    </row>
    <row r="70" spans="1:7" s="37" customFormat="1" ht="11.25">
      <c r="A70" s="539">
        <v>4300</v>
      </c>
      <c r="B70" s="562" t="s">
        <v>290</v>
      </c>
      <c r="C70" s="315">
        <f>SUM(C64:C67)</f>
        <v>55000</v>
      </c>
      <c r="D70" s="315">
        <f>SUM(D64:D67)</f>
        <v>70914</v>
      </c>
      <c r="E70" s="315">
        <f>SUM(E64+E67+E68+E69)</f>
        <v>12328</v>
      </c>
      <c r="F70" s="873">
        <f t="shared" si="0"/>
        <v>0.1738443748766111</v>
      </c>
      <c r="G70" s="483"/>
    </row>
    <row r="71" spans="1:7" s="37" customFormat="1" ht="16.5" customHeight="1">
      <c r="A71" s="539"/>
      <c r="B71" s="538" t="s">
        <v>292</v>
      </c>
      <c r="C71" s="315">
        <f>SUM(C70+C62+C50+C20+C18)</f>
        <v>2989643</v>
      </c>
      <c r="D71" s="315">
        <f>SUM(D70+D62+D50+D20+D18)</f>
        <v>3937716</v>
      </c>
      <c r="E71" s="315">
        <f>SUM(E70+E62+E50+E20+E18)</f>
        <v>1056205</v>
      </c>
      <c r="F71" s="873">
        <f t="shared" si="0"/>
        <v>0.2682278254703996</v>
      </c>
      <c r="G71" s="483"/>
    </row>
    <row r="72" spans="1:7" s="37" customFormat="1" ht="11.25">
      <c r="A72" s="568"/>
      <c r="B72" s="569" t="s">
        <v>87</v>
      </c>
      <c r="C72" s="541"/>
      <c r="D72" s="541"/>
      <c r="E72" s="541"/>
      <c r="F72" s="303"/>
      <c r="G72" s="554"/>
    </row>
    <row r="73" spans="1:7" s="37" customFormat="1" ht="11.25">
      <c r="A73" s="568"/>
      <c r="B73" s="302" t="s">
        <v>308</v>
      </c>
      <c r="C73" s="543"/>
      <c r="D73" s="543">
        <f>SUM(D45)</f>
        <v>1500</v>
      </c>
      <c r="E73" s="543">
        <f>SUM(E45)</f>
        <v>3273</v>
      </c>
      <c r="F73" s="303">
        <f t="shared" si="0"/>
        <v>2.182</v>
      </c>
      <c r="G73" s="554"/>
    </row>
    <row r="74" spans="1:7" s="37" customFormat="1" ht="11.25">
      <c r="A74" s="568"/>
      <c r="B74" s="302" t="s">
        <v>42</v>
      </c>
      <c r="C74" s="543"/>
      <c r="D74" s="543">
        <f>SUM(D46)</f>
        <v>690</v>
      </c>
      <c r="E74" s="543">
        <f>SUM(E46)</f>
        <v>482</v>
      </c>
      <c r="F74" s="303">
        <f t="shared" si="0"/>
        <v>0.6985507246376812</v>
      </c>
      <c r="G74" s="554"/>
    </row>
    <row r="75" spans="1:7" s="34" customFormat="1" ht="11.25">
      <c r="A75" s="568"/>
      <c r="B75" s="570" t="s">
        <v>322</v>
      </c>
      <c r="C75" s="543">
        <f>C30</f>
        <v>0</v>
      </c>
      <c r="D75" s="543">
        <f>D30+D34+D13</f>
        <v>25426</v>
      </c>
      <c r="E75" s="543">
        <f>E30+E34+E13+E37+E47+E65</f>
        <v>21263</v>
      </c>
      <c r="F75" s="303">
        <f t="shared" si="0"/>
        <v>0.8362699598835838</v>
      </c>
      <c r="G75" s="392"/>
    </row>
    <row r="76" spans="1:7" ht="12" customHeight="1">
      <c r="A76" s="300"/>
      <c r="B76" s="570" t="s">
        <v>319</v>
      </c>
      <c r="C76" s="302"/>
      <c r="D76" s="302"/>
      <c r="E76" s="302"/>
      <c r="F76" s="303"/>
      <c r="G76" s="392"/>
    </row>
    <row r="77" spans="1:7" ht="12" customHeight="1">
      <c r="A77" s="300"/>
      <c r="B77" s="571" t="s">
        <v>77</v>
      </c>
      <c r="C77" s="571">
        <f>SUM(C73:C76)</f>
        <v>0</v>
      </c>
      <c r="D77" s="571">
        <f>SUM(D73:D76)</f>
        <v>27616</v>
      </c>
      <c r="E77" s="571">
        <f>SUM(E73:E76)</f>
        <v>25018</v>
      </c>
      <c r="F77" s="806">
        <f aca="true" t="shared" si="1" ref="F77:F83">SUM(E77/D77)</f>
        <v>0.9059241019698725</v>
      </c>
      <c r="G77" s="392"/>
    </row>
    <row r="78" spans="1:7" ht="12" customHeight="1">
      <c r="A78" s="300"/>
      <c r="B78" s="572" t="s">
        <v>88</v>
      </c>
      <c r="C78" s="553"/>
      <c r="D78" s="553"/>
      <c r="E78" s="553"/>
      <c r="F78" s="303"/>
      <c r="G78" s="392"/>
    </row>
    <row r="79" spans="1:7" ht="12" customHeight="1">
      <c r="A79" s="300"/>
      <c r="B79" s="302" t="s">
        <v>269</v>
      </c>
      <c r="C79" s="302"/>
      <c r="D79" s="302">
        <f>SUM(D49)</f>
        <v>30000</v>
      </c>
      <c r="E79" s="302">
        <f>SUM(E49+E14+E31)</f>
        <v>8634</v>
      </c>
      <c r="F79" s="303">
        <f t="shared" si="1"/>
        <v>0.2878</v>
      </c>
      <c r="G79" s="392"/>
    </row>
    <row r="80" spans="1:7" ht="11.25">
      <c r="A80" s="300"/>
      <c r="B80" s="570" t="s">
        <v>543</v>
      </c>
      <c r="C80" s="302">
        <f>SUM(C18+C20+C50+C62+C70)-C73-C74-C75-C76-C79-C81</f>
        <v>2949643</v>
      </c>
      <c r="D80" s="302">
        <f>SUM(D18+D20+D50+D62+D70)-D73-D74-D75-D76-D79-D81</f>
        <v>3833010</v>
      </c>
      <c r="E80" s="302">
        <f>SUM(E18+E20+E50+E62+E70)-E73-E74-E75-E76-E79-E81</f>
        <v>1016341</v>
      </c>
      <c r="F80" s="303">
        <f t="shared" si="1"/>
        <v>0.26515480001356634</v>
      </c>
      <c r="G80" s="392"/>
    </row>
    <row r="81" spans="1:7" ht="11.25">
      <c r="A81" s="300"/>
      <c r="B81" s="570" t="s">
        <v>354</v>
      </c>
      <c r="C81" s="302">
        <f>SUM(C39)</f>
        <v>40000</v>
      </c>
      <c r="D81" s="302">
        <f>SUM(D39)</f>
        <v>47090</v>
      </c>
      <c r="E81" s="302">
        <f>SUM(E39)</f>
        <v>6212</v>
      </c>
      <c r="F81" s="303">
        <f t="shared" si="1"/>
        <v>0.13191760458696114</v>
      </c>
      <c r="G81" s="392"/>
    </row>
    <row r="82" spans="1:7" ht="11.25">
      <c r="A82" s="300"/>
      <c r="B82" s="571" t="s">
        <v>83</v>
      </c>
      <c r="C82" s="571">
        <f>SUM(C79:C81)</f>
        <v>2989643</v>
      </c>
      <c r="D82" s="571">
        <f>SUM(D79:D81)</f>
        <v>3910100</v>
      </c>
      <c r="E82" s="571">
        <f>SUM(E79:E81)</f>
        <v>1031187</v>
      </c>
      <c r="F82" s="806">
        <f t="shared" si="1"/>
        <v>0.26372394567913865</v>
      </c>
      <c r="G82" s="392"/>
    </row>
    <row r="83" spans="1:7" ht="12" customHeight="1">
      <c r="A83" s="573"/>
      <c r="B83" s="567" t="s">
        <v>130</v>
      </c>
      <c r="C83" s="311">
        <f>SUM(C77+C82)</f>
        <v>2989643</v>
      </c>
      <c r="D83" s="311">
        <f>SUM(D77+D82)</f>
        <v>3937716</v>
      </c>
      <c r="E83" s="311">
        <f>SUM(E77+E82)</f>
        <v>1056205</v>
      </c>
      <c r="F83" s="806">
        <f t="shared" si="1"/>
        <v>0.2682278254703996</v>
      </c>
      <c r="G83" s="389"/>
    </row>
    <row r="84" spans="1:6" ht="11.25">
      <c r="A84" s="33"/>
      <c r="C84" s="282"/>
      <c r="D84" s="282"/>
      <c r="E84" s="282"/>
      <c r="F84" s="281"/>
    </row>
    <row r="85" spans="2:5" ht="11.25">
      <c r="B85" s="41" t="s">
        <v>544</v>
      </c>
      <c r="C85" s="230"/>
      <c r="D85" s="230"/>
      <c r="E85" s="230"/>
    </row>
  </sheetData>
  <sheetProtection/>
  <mergeCells count="7">
    <mergeCell ref="C3:G3"/>
    <mergeCell ref="A1:G1"/>
    <mergeCell ref="A2:G2"/>
    <mergeCell ref="F5:F7"/>
    <mergeCell ref="C5:C7"/>
    <mergeCell ref="D5:D7"/>
    <mergeCell ref="E5:E7"/>
  </mergeCells>
  <printOptions horizontalCentered="1"/>
  <pageMargins left="0" right="0" top="0.5905511811023623" bottom="0.3937007874015748" header="0.11811023622047245" footer="0"/>
  <pageSetup firstPageNumber="43" useFirstPageNumber="1" horizontalDpi="600" verticalDpi="600" orientation="landscape" paperSize="9" scale="74" r:id="rId1"/>
  <headerFooter alignWithMargins="0">
    <oddFooter>&amp;C&amp;P. oldal</oddFooter>
  </headerFooter>
  <rowBreaks count="1" manualBreakCount="1">
    <brk id="5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Fradi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Ferencvárosi Önkormányzat</dc:creator>
  <cp:keywords/>
  <dc:description/>
  <cp:lastModifiedBy>Romhányi Ildikó</cp:lastModifiedBy>
  <cp:lastPrinted>2017-11-08T08:28:03Z</cp:lastPrinted>
  <dcterms:created xsi:type="dcterms:W3CDTF">2004-02-02T11:10:51Z</dcterms:created>
  <dcterms:modified xsi:type="dcterms:W3CDTF">2017-11-08T09:22:35Z</dcterms:modified>
  <cp:category/>
  <cp:version/>
  <cp:contentType/>
  <cp:contentStatus/>
</cp:coreProperties>
</file>