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2355" windowWidth="7500" windowHeight="6555" tabRatio="601" activeTab="0"/>
  </bookViews>
  <sheets>
    <sheet name="Belső-, Középső-Ferencv." sheetId="1" r:id="rId1"/>
    <sheet name="Külső Fv_JA, Aszódi és MÁV ltp." sheetId="2" r:id="rId2"/>
  </sheets>
  <definedNames>
    <definedName name="_xlnm.Print_Titles" localSheetId="0">'Belső-, Középső-Ferencv.'!$4:$4</definedName>
    <definedName name="_xlnm.Print_Titles" localSheetId="1">'Külső Fv_JA, Aszódi és MÁV ltp.'!$4:$4</definedName>
  </definedNames>
  <calcPr fullCalcOnLoad="1"/>
</workbook>
</file>

<file path=xl/sharedStrings.xml><?xml version="1.0" encoding="utf-8"?>
<sst xmlns="http://schemas.openxmlformats.org/spreadsheetml/2006/main" count="1696" uniqueCount="822">
  <si>
    <t>Épület címe</t>
  </si>
  <si>
    <t>Lakásszám</t>
  </si>
  <si>
    <t>Munkák megnevezése</t>
  </si>
  <si>
    <t>Megjegyzés</t>
  </si>
  <si>
    <t>Társasház önrésze</t>
  </si>
  <si>
    <t>2.</t>
  </si>
  <si>
    <t>3.</t>
  </si>
  <si>
    <t>4.</t>
  </si>
  <si>
    <t>8.</t>
  </si>
  <si>
    <t>9.</t>
  </si>
  <si>
    <t>11.</t>
  </si>
  <si>
    <t>14.</t>
  </si>
  <si>
    <t>16.</t>
  </si>
  <si>
    <t>22.</t>
  </si>
  <si>
    <t>25.</t>
  </si>
  <si>
    <t>26.</t>
  </si>
  <si>
    <t>29.</t>
  </si>
  <si>
    <t>42.</t>
  </si>
  <si>
    <t>45.</t>
  </si>
  <si>
    <t>58.</t>
  </si>
  <si>
    <t>59.</t>
  </si>
  <si>
    <t>1.</t>
  </si>
  <si>
    <t>5.</t>
  </si>
  <si>
    <t>6.</t>
  </si>
  <si>
    <t>7.</t>
  </si>
  <si>
    <t>10.</t>
  </si>
  <si>
    <t>12.</t>
  </si>
  <si>
    <t>13.</t>
  </si>
  <si>
    <t>15.</t>
  </si>
  <si>
    <t>17.</t>
  </si>
  <si>
    <t>18.</t>
  </si>
  <si>
    <t>19.</t>
  </si>
  <si>
    <t>20.</t>
  </si>
  <si>
    <t>21.</t>
  </si>
  <si>
    <t>23.</t>
  </si>
  <si>
    <t>24.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</si>
  <si>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</si>
  <si>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</si>
  <si>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</si>
  <si>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</si>
  <si>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</si>
  <si>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</si>
  <si>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</si>
  <si>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</si>
  <si>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</si>
  <si>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</si>
  <si>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</si>
  <si>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</si>
  <si>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</si>
  <si>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</si>
  <si>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</si>
  <si>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</si>
  <si>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46.</t>
  </si>
  <si>
    <t>47.</t>
  </si>
  <si>
    <t>48.</t>
  </si>
  <si>
    <t>49.</t>
  </si>
  <si>
    <t>53.</t>
  </si>
  <si>
    <t>57.</t>
  </si>
  <si>
    <t>60.</t>
  </si>
  <si>
    <t>62.</t>
  </si>
  <si>
    <t>63.</t>
  </si>
  <si>
    <t>64.</t>
  </si>
  <si>
    <t>65.</t>
  </si>
  <si>
    <t>66.</t>
  </si>
  <si>
    <t>67.</t>
  </si>
  <si>
    <t xml:space="preserve">Korábbi pályázaton nyert támogatás (eFt)        </t>
  </si>
  <si>
    <t>70.</t>
  </si>
  <si>
    <t>73.</t>
  </si>
  <si>
    <t>78.</t>
  </si>
  <si>
    <t>79.</t>
  </si>
  <si>
    <t>80.</t>
  </si>
  <si>
    <t>84.</t>
  </si>
  <si>
    <t>86.</t>
  </si>
  <si>
    <t>87.</t>
  </si>
  <si>
    <t>90.</t>
  </si>
  <si>
    <t>91.</t>
  </si>
  <si>
    <t>96.</t>
  </si>
  <si>
    <t>98.</t>
  </si>
  <si>
    <t>99.</t>
  </si>
  <si>
    <t>100.</t>
  </si>
  <si>
    <t>101.</t>
  </si>
  <si>
    <t>103.</t>
  </si>
  <si>
    <t>104.</t>
  </si>
  <si>
    <t>107.</t>
  </si>
  <si>
    <t>108.</t>
  </si>
  <si>
    <t>109.</t>
  </si>
  <si>
    <t>110.</t>
  </si>
  <si>
    <t>50.</t>
  </si>
  <si>
    <t>51.</t>
  </si>
  <si>
    <t>52.</t>
  </si>
  <si>
    <t>54.</t>
  </si>
  <si>
    <t>55.</t>
  </si>
  <si>
    <t>56.</t>
  </si>
  <si>
    <t>61.</t>
  </si>
  <si>
    <t>68.</t>
  </si>
  <si>
    <t>71.</t>
  </si>
  <si>
    <t>72.</t>
  </si>
  <si>
    <t>75.</t>
  </si>
  <si>
    <t>76.</t>
  </si>
  <si>
    <t>81.</t>
  </si>
  <si>
    <t>82.</t>
  </si>
  <si>
    <t>88.</t>
  </si>
  <si>
    <t>93.</t>
  </si>
  <si>
    <t>94.</t>
  </si>
  <si>
    <t>95.</t>
  </si>
  <si>
    <t>97.</t>
  </si>
  <si>
    <t>102.</t>
  </si>
  <si>
    <t>106.</t>
  </si>
  <si>
    <t>Iktató szám</t>
  </si>
  <si>
    <t>2 Fővárosi védettség alatt álló épületek</t>
  </si>
  <si>
    <t>1 Országos védettség alatt álló épületek</t>
  </si>
  <si>
    <t>3 Kerületi védettség alatt álló épületek</t>
  </si>
  <si>
    <t>lásd. 1. munkánál</t>
  </si>
  <si>
    <t>Látható hom-lokzat  felújítása  = "1"</t>
  </si>
  <si>
    <t>Üllői út 155.</t>
  </si>
  <si>
    <t>Üllői út 151.</t>
  </si>
  <si>
    <t>Üllői út 163.</t>
  </si>
  <si>
    <t>Üllői út 167.</t>
  </si>
  <si>
    <t>Ráday u. 008.</t>
  </si>
  <si>
    <t>Ráday u. 016.</t>
  </si>
  <si>
    <t>Ráday u. 034.</t>
  </si>
  <si>
    <t>Üllői út 063.</t>
  </si>
  <si>
    <t>Vaskapu u. 001/A.</t>
  </si>
  <si>
    <t>Mester u. 013.</t>
  </si>
  <si>
    <t>Ráday u. 022.</t>
  </si>
  <si>
    <t>Üllői út 021.</t>
  </si>
  <si>
    <t>Tompa u. 014.</t>
  </si>
  <si>
    <t>Bakáts tér 008.</t>
  </si>
  <si>
    <t>Börzsöny u. 001.</t>
  </si>
  <si>
    <t>Mester u. 053-055.</t>
  </si>
  <si>
    <t>Mester u. 034.</t>
  </si>
  <si>
    <t>Erkel u. 013/A.</t>
  </si>
  <si>
    <t>Lónyay u. 013/A.</t>
  </si>
  <si>
    <t>Ferenc krt. 039.</t>
  </si>
  <si>
    <t>Hurok u. 005.</t>
  </si>
  <si>
    <t>Pöttyös u. 009.</t>
  </si>
  <si>
    <t>Toronyház u. 008.</t>
  </si>
  <si>
    <t>Toronyház u. 010.</t>
  </si>
  <si>
    <t>Ifjúmunkás u. 032.</t>
  </si>
  <si>
    <t>Ferenc krt. 008.</t>
  </si>
  <si>
    <t>Soroksári út 038-040.</t>
  </si>
  <si>
    <t>Üllői út 005.</t>
  </si>
  <si>
    <t>Vámház krt. 015.</t>
  </si>
  <si>
    <t>Sobieski J. u. 038.</t>
  </si>
  <si>
    <t>Vámház krt. 009.</t>
  </si>
  <si>
    <t>Tompa u. 015/A.</t>
  </si>
  <si>
    <t>Ráday u. 009.</t>
  </si>
  <si>
    <t>Ráday u. 031/K.</t>
  </si>
  <si>
    <t>Ráday u. 031/B.</t>
  </si>
  <si>
    <t>Lónyay u. 020.</t>
  </si>
  <si>
    <t>112.</t>
  </si>
  <si>
    <t>113.</t>
  </si>
  <si>
    <t>114.</t>
  </si>
  <si>
    <t>69.</t>
  </si>
  <si>
    <t>115.</t>
  </si>
  <si>
    <t>116.</t>
  </si>
  <si>
    <t>Ssz.</t>
  </si>
  <si>
    <t>Ép. Szám</t>
  </si>
  <si>
    <t>Aranyvirág stny. 007.</t>
  </si>
  <si>
    <t>-</t>
  </si>
  <si>
    <t>Legkisebb adható (lakásszám szerint)</t>
  </si>
  <si>
    <t>Megpályázott munkánkként adható maximális támogatás</t>
  </si>
  <si>
    <t xml:space="preserve">Költségek munkanemenként  részletezve </t>
  </si>
  <si>
    <t>Költségek lakóépületenként összesen</t>
  </si>
  <si>
    <t>Összesen maximum adható (lakásszám szerint)</t>
  </si>
  <si>
    <t>Páva u. 037.</t>
  </si>
  <si>
    <t>Kinizsi u. 013.</t>
  </si>
  <si>
    <t>Dési H. u. 032.</t>
  </si>
  <si>
    <t>Tűzoltó u. 021.</t>
  </si>
  <si>
    <t>Ráday u. 023.</t>
  </si>
  <si>
    <t>Köztelek u. 004/B.</t>
  </si>
  <si>
    <t>Haller u. 020.</t>
  </si>
  <si>
    <t>Ferenc krt. 033.</t>
  </si>
  <si>
    <t>Dandár u. 017.</t>
  </si>
  <si>
    <t>lásd 1. munkánál</t>
  </si>
  <si>
    <t>Bokréta u. 028.</t>
  </si>
  <si>
    <t>Ernő u. 019.</t>
  </si>
  <si>
    <t>Üllői út 069.</t>
  </si>
  <si>
    <t>Ifjúmunkás u. 014.</t>
  </si>
  <si>
    <t>Kinizsi u. 031.</t>
  </si>
  <si>
    <t>Ráday u. 007.</t>
  </si>
  <si>
    <t>Hurok u. 007.</t>
  </si>
  <si>
    <t>Angyal u. 017</t>
  </si>
  <si>
    <t>Mester u. 003.</t>
  </si>
  <si>
    <t>Pipa u. 004.</t>
  </si>
  <si>
    <t>Tűzoltó u. 008.</t>
  </si>
  <si>
    <t>Üllői út 115/B.</t>
  </si>
  <si>
    <t>Üllői út 109/C.</t>
  </si>
  <si>
    <t>Szemafor köz 001.</t>
  </si>
  <si>
    <t>Napfény u. 022.</t>
  </si>
  <si>
    <t>Napfény u. 024.</t>
  </si>
  <si>
    <t>Ifjúmunkás u. 027.</t>
  </si>
  <si>
    <t>Ifjúmunkás u. 010.</t>
  </si>
  <si>
    <t>Csengettyű u. 009.</t>
  </si>
  <si>
    <t>Börzsöny u. 015.</t>
  </si>
  <si>
    <t>Börzsöny u. 002/B.</t>
  </si>
  <si>
    <t>Drégely u. 007.</t>
  </si>
  <si>
    <t>Börzsöny u. 008.</t>
  </si>
  <si>
    <t>Ferenc krt. 010.</t>
  </si>
  <si>
    <t>Ferenc krt. 013.</t>
  </si>
  <si>
    <t>Ferenc krt. 032.</t>
  </si>
  <si>
    <t>Ferenc krt. 044.</t>
  </si>
  <si>
    <t>Ferenc tér 004.</t>
  </si>
  <si>
    <t>Ipar u. 009.</t>
  </si>
  <si>
    <t>Kinizsi u. 011.</t>
  </si>
  <si>
    <t>Liliom u. 038.</t>
  </si>
  <si>
    <t>Lónyay u. 017.</t>
  </si>
  <si>
    <t>Lónyay u. 018/A.</t>
  </si>
  <si>
    <t>Lónyay u. 024.</t>
  </si>
  <si>
    <t>Mester u. 037.</t>
  </si>
  <si>
    <t>Mester u. 059.</t>
  </si>
  <si>
    <t>Mester u. 065.</t>
  </si>
  <si>
    <t>Ráday u. 026.</t>
  </si>
  <si>
    <t>Ráday u. 032.</t>
  </si>
  <si>
    <t>Sobieski J. u. 028.</t>
  </si>
  <si>
    <t>Tinódi u. 002.</t>
  </si>
  <si>
    <t>Tompa u. 012.</t>
  </si>
  <si>
    <t>Tompa u. 019.</t>
  </si>
  <si>
    <t>Üllői út 091/A.</t>
  </si>
  <si>
    <t>Üllői út 109/A.</t>
  </si>
  <si>
    <t>Üllői út 119.</t>
  </si>
  <si>
    <t>Zsil u. 007.</t>
  </si>
  <si>
    <t>Közraktár u. 022.</t>
  </si>
  <si>
    <t>Közraktár u. 012/B.</t>
  </si>
  <si>
    <t>Tinódi u. 005.</t>
  </si>
  <si>
    <t>74.</t>
  </si>
  <si>
    <t>77.</t>
  </si>
  <si>
    <t>83.</t>
  </si>
  <si>
    <t>85.</t>
  </si>
  <si>
    <t>89.</t>
  </si>
  <si>
    <t>92.</t>
  </si>
  <si>
    <t>105.</t>
  </si>
  <si>
    <t>111.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</si>
  <si>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</si>
  <si>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</si>
  <si>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</si>
  <si>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</si>
  <si>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</si>
  <si>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</si>
  <si>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</si>
  <si>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</si>
  <si>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</si>
  <si>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</si>
  <si>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</si>
  <si>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</si>
  <si>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</si>
  <si>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</si>
  <si>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</si>
  <si>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</si>
  <si>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</si>
  <si>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</si>
  <si>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</si>
  <si>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</si>
  <si>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</si>
  <si>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</si>
  <si>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</si>
  <si>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</si>
  <si>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</si>
  <si>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</si>
  <si>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</si>
  <si>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</si>
  <si>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</si>
  <si>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</si>
  <si>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</si>
  <si>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</si>
  <si>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</si>
  <si>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</si>
  <si>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</si>
  <si>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</si>
  <si>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</si>
  <si>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</si>
  <si>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</si>
  <si>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</si>
  <si>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</si>
  <si>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</si>
  <si>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</si>
  <si>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</si>
  <si>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</si>
  <si>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</si>
  <si>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</si>
  <si>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</si>
  <si>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</si>
  <si>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</si>
  <si>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</si>
  <si>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</si>
  <si>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</si>
  <si>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</si>
  <si>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</si>
  <si>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</si>
  <si>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</si>
  <si>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</si>
  <si>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</si>
  <si>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</si>
  <si>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2014. évi ferencvárosi lakóház-felújítási pályázat Külső-Ferencváros (J.A. -; MÁV -, Aszódi lakótelep, stb.)</t>
  </si>
  <si>
    <t>2014. évi lakóház- felújítási pályázat Belső- és Középső-Ferencváros</t>
  </si>
  <si>
    <t xml:space="preserve">Korábbi pályázaton nyert támogatás (eFt) (elmúlt 5 év)        </t>
  </si>
  <si>
    <t>c.) erkélyek, függőfolyosók felújítására</t>
  </si>
  <si>
    <t>e.) villámvédelmi rendszer felújítás</t>
  </si>
  <si>
    <t>b.)  közterületről látható homlokzatok felújítására, szigetelésére</t>
  </si>
  <si>
    <t>h.) függőleges és vízszintes teherhordó épületszerkezetek megerősítésére, cseréjére a járulékos munkákkal együtt</t>
  </si>
  <si>
    <t>i.) közös tulajdonú közüzemi vezetékek cseréjére, felújítása</t>
  </si>
  <si>
    <t>m.) kapubejáró, lépcsőház felújítása</t>
  </si>
  <si>
    <t>n.) nyílászárók, lépcsőházi üvegportál (hőszigeteltre) cseréje</t>
  </si>
  <si>
    <t>l.) felvonó cseréje vagy felújítása, központi vészjelző bekötése</t>
  </si>
  <si>
    <t>j.) környezettudatos, megújuló energiaforrások létesítése</t>
  </si>
  <si>
    <t>Megpályázható munka kategoriához tartozik</t>
  </si>
  <si>
    <t>d.) tetőfelújítás, tetőszigetelés, a kémények és bádogozás szükség szerinti felújításával</t>
  </si>
  <si>
    <t>Ecseri út 025.</t>
  </si>
  <si>
    <t>Aranyvirág stny. 001.</t>
  </si>
  <si>
    <t>Aranyvirág stny. 005.</t>
  </si>
  <si>
    <t>Börzsöny u. 002/C.</t>
  </si>
  <si>
    <t>Dési H. u. 014.</t>
  </si>
  <si>
    <t>Kosárka u. 001.</t>
  </si>
  <si>
    <t>Kosárka u. 003.</t>
  </si>
  <si>
    <t>Kosárka u. 005.</t>
  </si>
  <si>
    <t>Kosárka u. 006.</t>
  </si>
  <si>
    <t>Kosárka u. 007.</t>
  </si>
  <si>
    <t>Napfény u. 001.</t>
  </si>
  <si>
    <t>2009 év: fütés 600e Ft;  Elszámolt vele</t>
  </si>
  <si>
    <t>2011 év: gáz 800e Ft;  Elszámolt vele</t>
  </si>
  <si>
    <t>2009 év: tető 600e Ft;  2011 év: gáz 600e Ft Elszámolt vele</t>
  </si>
  <si>
    <t>2009 év: fütés 600e Ft;  2011 év: gáz 600e Ft Elszámolt vele</t>
  </si>
  <si>
    <t>2010 év: tető 1.000e Ft;  2012 év: 1.300e Ft vf. hősz. Elszámolt vele</t>
  </si>
  <si>
    <t>2009 év: tető 1.100e Ft; 2012 év: gáz 1.300e Ft Elszámolt vele</t>
  </si>
  <si>
    <t>2009 év: tető 800e Ft; 2012 év: felv. 1.000e Ft  Elszámolt vele</t>
  </si>
  <si>
    <t>2010 év: gáz 1.000e Ft; 2012 év: 1.000e Ft víz Elszámolt vele</t>
  </si>
  <si>
    <t>2012 év: gáz 1.200e Ft Elszámolt vele</t>
  </si>
  <si>
    <t>2010 év: fütk. 800e Ft; 2013 év: hom. szig.                           1.000e Ft  Elszámolt vele</t>
  </si>
  <si>
    <t>2010 év: lh. 500e Ft;  Elszámolt vele</t>
  </si>
  <si>
    <t>b.)  közterületről látható homlokzatok felújítása, szigetelése</t>
  </si>
  <si>
    <t>c.) erkélyek, függőfolyosók felújítása</t>
  </si>
  <si>
    <t>Ifjúmunkás u. 028.</t>
  </si>
  <si>
    <t>2012 év: lh. 408e Ft Elszámolt vele</t>
  </si>
  <si>
    <t>belső homlokzat felújításra</t>
  </si>
  <si>
    <t>homlokzat felújításra (falszigetelésre)</t>
  </si>
  <si>
    <t>homlokzat felújításra (panelhézag szigetelésre)</t>
  </si>
  <si>
    <t>tetőfelújításra, tetőszigetelésre, a kémények és bádogozás szükség szerinti felújításával</t>
  </si>
  <si>
    <t>2012 év: tűzf.szig. 2.100e Ft Elszámolt vele</t>
  </si>
  <si>
    <t>villámvédelmi rendszer felújításra</t>
  </si>
  <si>
    <t>Üllői út 157.</t>
  </si>
  <si>
    <t>lépcsőházi üvegportál (hőszigeteltre) cserére</t>
  </si>
  <si>
    <t>2011 év: gáz 1.750e Ft Elszámolt vele</t>
  </si>
  <si>
    <t>Ifjúmunkás u. 018.</t>
  </si>
  <si>
    <t>Üllői út 161.</t>
  </si>
  <si>
    <t>2009 év: fűtk. 1.100e Ft; 2012 év: gáz 800e Ft Elszámolt vele</t>
  </si>
  <si>
    <t>178.</t>
  </si>
  <si>
    <t>179.</t>
  </si>
  <si>
    <t>belső homlokzat, udvar felújításra</t>
  </si>
  <si>
    <t>lépcsőház felújításra</t>
  </si>
  <si>
    <t>2013 év: fv. 400e Ft Elszámolt vele</t>
  </si>
  <si>
    <t>180.</t>
  </si>
  <si>
    <t>Bakáts u. 002/C</t>
  </si>
  <si>
    <t>181.</t>
  </si>
  <si>
    <t>függőfolyosó felújítására</t>
  </si>
  <si>
    <t>erkélykorlátok felújítására</t>
  </si>
  <si>
    <t>182.</t>
  </si>
  <si>
    <t>2011 év: elekt. 800e Ft Elszámolt vele</t>
  </si>
  <si>
    <t>2011 év: homl. 1.000e Ft; 2013 év: függf. 650e Ft Elszámolt vele</t>
  </si>
  <si>
    <t>2013 év: gáz. 700e Ft Elszámolt vele</t>
  </si>
  <si>
    <t>kémények felújítására (I. ütem)</t>
  </si>
  <si>
    <t>2010 év: ff. 550e Ft Elszámolt vele</t>
  </si>
  <si>
    <t>Üllői út 113.</t>
  </si>
  <si>
    <t>183.</t>
  </si>
  <si>
    <t>184.</t>
  </si>
  <si>
    <t>185.</t>
  </si>
  <si>
    <t>186.</t>
  </si>
  <si>
    <t>187.</t>
  </si>
  <si>
    <t>Mester u. 021.</t>
  </si>
  <si>
    <t>Angyal u. 007/B</t>
  </si>
  <si>
    <t>Tinódi u. 003.</t>
  </si>
  <si>
    <t>188.</t>
  </si>
  <si>
    <t>189.</t>
  </si>
  <si>
    <t>190.</t>
  </si>
  <si>
    <t>Mester u. 041/B.</t>
  </si>
  <si>
    <t>191.</t>
  </si>
  <si>
    <t>192.</t>
  </si>
  <si>
    <t>Üllői út 055.</t>
  </si>
  <si>
    <t>193.</t>
  </si>
  <si>
    <t>Üllői út 181-185.</t>
  </si>
  <si>
    <t>194.</t>
  </si>
  <si>
    <t>Üllői út 065-067.</t>
  </si>
  <si>
    <t>195.</t>
  </si>
  <si>
    <t>196.</t>
  </si>
  <si>
    <t>Mester u. 051.</t>
  </si>
  <si>
    <t>197.</t>
  </si>
  <si>
    <t>Tompa u. 026.</t>
  </si>
  <si>
    <t>Lónyay u. 015.</t>
  </si>
  <si>
    <t>Bakáts tér 003.</t>
  </si>
  <si>
    <t>Füleki u. 013.</t>
  </si>
  <si>
    <t>Bokréta u. 010.</t>
  </si>
  <si>
    <t>Bokréta u. 025.</t>
  </si>
  <si>
    <t>Haller u. 028.</t>
  </si>
  <si>
    <t>Páva u. 020.</t>
  </si>
  <si>
    <t>Páva u. 035.</t>
  </si>
  <si>
    <t>Ráday u. 017.</t>
  </si>
  <si>
    <t>Sobieski J. u. 031.</t>
  </si>
  <si>
    <t>Tinódi u. 007.</t>
  </si>
  <si>
    <t>Tinódi u. 013.</t>
  </si>
  <si>
    <t>Vágóhíd u. 050.</t>
  </si>
  <si>
    <t>Üllői út 029.</t>
  </si>
  <si>
    <t>Üllői út 115/A.</t>
  </si>
  <si>
    <t>Haller u. 072-74.</t>
  </si>
  <si>
    <t>Közraktár u. 020/A.</t>
  </si>
  <si>
    <t>Viola u. 044.</t>
  </si>
  <si>
    <t>Epreserdő u. 030.</t>
  </si>
  <si>
    <t>Üllői út 153.</t>
  </si>
  <si>
    <t>Bakáts tér 009.</t>
  </si>
  <si>
    <t>Tompa u. 022.</t>
  </si>
  <si>
    <t>Ernő u. 015.</t>
  </si>
  <si>
    <t>Kinizsi u. 033.</t>
  </si>
  <si>
    <t>Berzenczey u. 029.</t>
  </si>
  <si>
    <t>Ferenc krt. 037.</t>
  </si>
  <si>
    <t>Táblás köz 007.</t>
  </si>
  <si>
    <t>Gyáli út 021-023. 1.</t>
  </si>
  <si>
    <t>198.</t>
  </si>
  <si>
    <t>199.</t>
  </si>
  <si>
    <t>Csengettyű u. 005.</t>
  </si>
  <si>
    <t>Epreserdő u. 014.</t>
  </si>
  <si>
    <t>Gyáli út 021-023. 2.</t>
  </si>
  <si>
    <t>Távíró u. 013.</t>
  </si>
  <si>
    <t>Távíró u. 019.</t>
  </si>
  <si>
    <t>Toronyház u. 013.</t>
  </si>
  <si>
    <t>Toronyház u. 015.</t>
  </si>
  <si>
    <t>Ferenc krt. 024.</t>
  </si>
  <si>
    <t>Lónyay u. 037/A-B.</t>
  </si>
  <si>
    <t>Haller u. 068-70.</t>
  </si>
  <si>
    <t>Ráday u. 030.</t>
  </si>
  <si>
    <t>Ernő u. 017.</t>
  </si>
  <si>
    <t>Ferenc krt. 016.</t>
  </si>
  <si>
    <t>Ferenc krt. 025.</t>
  </si>
  <si>
    <t>Ferenc krt. 041.</t>
  </si>
  <si>
    <t>Gönczy Pál u. 004.</t>
  </si>
  <si>
    <t>Kinizsi u. 017.</t>
  </si>
  <si>
    <t>Kinizsi u. 022.</t>
  </si>
  <si>
    <t>Lónyay u. 022.</t>
  </si>
  <si>
    <t>Lónyay u. 023.</t>
  </si>
  <si>
    <t>Lónyay u. 028.</t>
  </si>
  <si>
    <t>Lónyay u. 050.</t>
  </si>
  <si>
    <t>Lónyay u. 054.</t>
  </si>
  <si>
    <t>Mátyás u. 015.</t>
  </si>
  <si>
    <t>Márton u. 025/A.</t>
  </si>
  <si>
    <t>Mester u. 009.</t>
  </si>
  <si>
    <t>Ráday u. 040.</t>
  </si>
  <si>
    <t>Sobieski J. u. 025/A.</t>
  </si>
  <si>
    <t>Sobieski J. u. 029.</t>
  </si>
  <si>
    <t>Sobieski J. u. 034.</t>
  </si>
  <si>
    <t>Soroksári út 018.</t>
  </si>
  <si>
    <t>Üllői út 011-013.</t>
  </si>
  <si>
    <t>Üllői út 057.</t>
  </si>
  <si>
    <t>Üllői út 073.</t>
  </si>
  <si>
    <t>Börzsöny u. 004.</t>
  </si>
  <si>
    <t>Börzsöny u. 017.</t>
  </si>
  <si>
    <t>Dési H. u. 026.</t>
  </si>
  <si>
    <t>Csengettyű u. 001.</t>
  </si>
  <si>
    <t>Csengettyű u. 019.</t>
  </si>
  <si>
    <t>Dési H. u. 013.</t>
  </si>
  <si>
    <t>Lobogó u. 016.</t>
  </si>
  <si>
    <t>Epreserdő u. 032.</t>
  </si>
  <si>
    <t>Hurok u. 013.</t>
  </si>
  <si>
    <t>Ifjúmunkás u. 017.</t>
  </si>
  <si>
    <t>Gyáli út 015/B-C.</t>
  </si>
  <si>
    <t>Egyetértés u. 005.</t>
  </si>
  <si>
    <t>Vámház krt. 005.</t>
  </si>
  <si>
    <t>Üllői út 111.</t>
  </si>
  <si>
    <t>Üllői út 095.</t>
  </si>
  <si>
    <t>Tűzoltó u. 055.</t>
  </si>
  <si>
    <t>Telepy u. 030.</t>
  </si>
  <si>
    <t>Telepy u. 023.</t>
  </si>
  <si>
    <t>Soroksári út 042.</t>
  </si>
  <si>
    <t>Soroksári út 046.</t>
  </si>
  <si>
    <t>Ráday u. 045.</t>
  </si>
  <si>
    <t>Ráday u. 029.</t>
  </si>
  <si>
    <t>Ráday u. 019.</t>
  </si>
  <si>
    <t>Páva u. 034.</t>
  </si>
  <si>
    <t>Mátyás u. 011.</t>
  </si>
  <si>
    <t>Márton u. 035/B.</t>
  </si>
  <si>
    <t>Márton u. 018.</t>
  </si>
  <si>
    <t>Márton u. 011.</t>
  </si>
  <si>
    <t>Lónyay u. 034.</t>
  </si>
  <si>
    <t>Imre u. 004.</t>
  </si>
  <si>
    <t>Gát u. 036.</t>
  </si>
  <si>
    <t>Gabona u. 002.</t>
  </si>
  <si>
    <t>Ferenc tér 011.</t>
  </si>
  <si>
    <t>Ferenc krt. 038.</t>
  </si>
  <si>
    <t>Ferenc krt. 018.</t>
  </si>
  <si>
    <t>Ernő u. 024.</t>
  </si>
  <si>
    <t>Bakáts u. 002/B</t>
  </si>
  <si>
    <t>Angyal u. 004</t>
  </si>
  <si>
    <t>Ferenc krt. 043.</t>
  </si>
  <si>
    <t>Ráday u. 052.</t>
  </si>
  <si>
    <t>Mátyás u. 018.</t>
  </si>
  <si>
    <t>Napfény u. 029.</t>
  </si>
  <si>
    <t>Lobogó u. 010.</t>
  </si>
  <si>
    <t>Ráday u. 015.</t>
  </si>
  <si>
    <t>Ráday u. 020.</t>
  </si>
  <si>
    <t>Ferenc krt. 006.</t>
  </si>
  <si>
    <t>Högyes E. u. 001.</t>
  </si>
  <si>
    <t>Högyes E. u. 015-015/A.</t>
  </si>
  <si>
    <t>Csengettyű u. 017.</t>
  </si>
  <si>
    <t>Szerkocsi u. 006.</t>
  </si>
  <si>
    <t>Telepy u. 027.</t>
  </si>
  <si>
    <t>Dési H. u. 030.</t>
  </si>
  <si>
    <t>2012 év: hom. 1.200e Ft;  2011 év: gáz 1.000e Ft Elszámolt vele</t>
  </si>
  <si>
    <t>tető- és kémények és bádogozás szükség szerinti felújítására</t>
  </si>
  <si>
    <t>2010 év: fk. 800e Ft; 2013 év: gáz 700e Ft Elszámolt vele</t>
  </si>
  <si>
    <t>2011 év: gáz 1.800e Ft Elszámolt vele</t>
  </si>
  <si>
    <t>fűtésvezetékek felújítására</t>
  </si>
  <si>
    <t>2010 év: tető 600e Ft;  2013 év: gáz 900e Ft Elszámolt vele</t>
  </si>
  <si>
    <t>Angyal u. 007/A.</t>
  </si>
  <si>
    <t>Boráros tér 002.</t>
  </si>
  <si>
    <t>Michálkovics u. 016.</t>
  </si>
  <si>
    <t>Ferenc krt. 022.</t>
  </si>
  <si>
    <t>Högyes E. u. 003.</t>
  </si>
  <si>
    <t>Közraktár u. 010.</t>
  </si>
  <si>
    <t>Közraktár u. 012/A.</t>
  </si>
  <si>
    <t>Közraktár u. 028.</t>
  </si>
  <si>
    <t>Lónyay u. 039/A.</t>
  </si>
  <si>
    <t>Lónyay u. 041.</t>
  </si>
  <si>
    <t>Lónyay u. 043.</t>
  </si>
  <si>
    <t>Lónyay u. 052.</t>
  </si>
  <si>
    <t>Mátyás u. 013.</t>
  </si>
  <si>
    <t>Üllői út 023.</t>
  </si>
  <si>
    <t>Üllői út 121.</t>
  </si>
  <si>
    <t>Üllői út 071.</t>
  </si>
  <si>
    <t>Drégely u. 011-019.</t>
  </si>
  <si>
    <t>Erkel u. 011.</t>
  </si>
  <si>
    <t>Ráday u. 031/J.</t>
  </si>
  <si>
    <t>Lónyay u. 046.</t>
  </si>
  <si>
    <t>Högyes E. u. 006.</t>
  </si>
  <si>
    <t>Csengettyű u. 007.</t>
  </si>
  <si>
    <t>Csengettyű u. 011.</t>
  </si>
  <si>
    <t>Napfény u. 020.</t>
  </si>
  <si>
    <t>Ferenc tér 001.</t>
  </si>
  <si>
    <t>Tinódi u. 012.</t>
  </si>
  <si>
    <t>Tompa u. 016.</t>
  </si>
  <si>
    <t>Vámház krt. 007.</t>
  </si>
  <si>
    <t>víz-fővezeték szétválasztására, kiépítésére</t>
  </si>
  <si>
    <t>kémények felújítására</t>
  </si>
  <si>
    <t>felvonó felújítására</t>
  </si>
  <si>
    <t>2010 év: fűtk. 1.000e Ft Elszámolt vele</t>
  </si>
  <si>
    <t>teljes homlokzat felújítására</t>
  </si>
  <si>
    <t>FÖKÉTÜSZ felszólítás</t>
  </si>
  <si>
    <t>tető felújításra</t>
  </si>
  <si>
    <t>tető (II. ütem) felújításra</t>
  </si>
  <si>
    <t>lépcsőház felújítására</t>
  </si>
  <si>
    <t>n.) nyílászárók, lépcsőházi üvegportál (hőszigeteltre) cseréjére</t>
  </si>
  <si>
    <t>m.) kapubejáró, lépcsőház felújítására</t>
  </si>
  <si>
    <t>j.) környezettudatos, megújuló energiaforrások létesítésére</t>
  </si>
  <si>
    <t>i.) közös tulajdonú közüzemi vezetékek cseréjére, felújítására</t>
  </si>
  <si>
    <t>g.) belső homlokzat, udvar felújítására</t>
  </si>
  <si>
    <t>d.) tetőfelújításra, tetőszigetelésre, a kémények és bádogozás szükség szerinti felújítására</t>
  </si>
  <si>
    <t>a.) városképi, várostörténeti, iparművészeti értékű épületrészek felújítására, cseréjére, restaurálására, eredeti állapot helyreállítására</t>
  </si>
  <si>
    <t>függőfolyosók (II. ütem) felújítására</t>
  </si>
  <si>
    <t>2                v. épület</t>
  </si>
  <si>
    <t>pincei nyomó alapvezeték felújítására</t>
  </si>
  <si>
    <t>3                v. épület</t>
  </si>
  <si>
    <t>tűzfal felújítására</t>
  </si>
  <si>
    <t>ereszcsatornák felújítására</t>
  </si>
  <si>
    <t>l.) felvonó cseréjére vagy felújítására, központi vészjelző bekötésére</t>
  </si>
  <si>
    <t>felvonók felújítására</t>
  </si>
  <si>
    <t>34 éves felvonók</t>
  </si>
  <si>
    <t>Knézich u. 002.</t>
  </si>
  <si>
    <t>erkélyek felújítására</t>
  </si>
  <si>
    <t>gázhálózat felújítására</t>
  </si>
  <si>
    <t>szennyvíz csatorna felújítására</t>
  </si>
  <si>
    <t>vízhálózat felújítására</t>
  </si>
  <si>
    <t>világító udvar felújítására</t>
  </si>
  <si>
    <t>függőfolyosó (II. IV. emeleti) felújítására</t>
  </si>
  <si>
    <t>tető felújítására</t>
  </si>
  <si>
    <t>kémények (IV. ütem) felújítására</t>
  </si>
  <si>
    <t>Páva u. 009-011.</t>
  </si>
  <si>
    <t>kazán felújítására</t>
  </si>
  <si>
    <t>födém szigetelésére</t>
  </si>
  <si>
    <t>200.</t>
  </si>
  <si>
    <t>201.</t>
  </si>
  <si>
    <t>ereszalj felújítására</t>
  </si>
  <si>
    <t>elektromos hálózat felújítása</t>
  </si>
  <si>
    <t>ereszcsatorna, ereszalj felújítására</t>
  </si>
  <si>
    <t>kéményseprőjárda felújítására</t>
  </si>
  <si>
    <t>körfolyosó felújítására</t>
  </si>
  <si>
    <t>belső homlokzat (részleges) felújításra</t>
  </si>
  <si>
    <t>elektromos hálózat (egyéb járulékos munkákkal) felújítására</t>
  </si>
  <si>
    <t>külső homlokzat (I. ütem) felújítására</t>
  </si>
  <si>
    <t>külső homlokzat felújítására</t>
  </si>
  <si>
    <t>külső homlokzat részleges felújítására</t>
  </si>
  <si>
    <t>elektromos hálózat felújítására</t>
  </si>
  <si>
    <t>nem légtömörítetlen</t>
  </si>
  <si>
    <t>külső homlokzat felújításra</t>
  </si>
  <si>
    <t>belső homlokzat (járulékos munkákkal) felújításra</t>
  </si>
  <si>
    <t>függőfolyosó (II. emelet) felújítására</t>
  </si>
  <si>
    <t>függőfolyosó (hátsó udvar) felújítására</t>
  </si>
  <si>
    <t>Statikai szakvélemény éleveszélyről</t>
  </si>
  <si>
    <t>udvar felújítására</t>
  </si>
  <si>
    <t xml:space="preserve">Beszakadt </t>
  </si>
  <si>
    <t>iskolaudvarra néző tűzfal felújítására</t>
  </si>
  <si>
    <t>pincefödém tartószerkezet megerősítésére</t>
  </si>
  <si>
    <t>Veszélytelenítés</t>
  </si>
  <si>
    <t>függőfolyosók felújítására</t>
  </si>
  <si>
    <t>tetőfelújításra (III. ütem)</t>
  </si>
  <si>
    <t>Szakvélemény az életveszélyről</t>
  </si>
  <si>
    <t>tetőfelújításra (I. ütem)</t>
  </si>
  <si>
    <t>függőfolyosók felújítására (III. em. I. ütem)</t>
  </si>
  <si>
    <t>tetőfelújításra (II. ütem)</t>
  </si>
  <si>
    <t xml:space="preserve">kémények, tetőjárdák (járulékos munkákkal) </t>
  </si>
  <si>
    <t>kémények, tetőjárdák (járulékos munkákkal)</t>
  </si>
  <si>
    <t>tetőfelújításra (járulékos munkákkal)</t>
  </si>
  <si>
    <t>kémények, macskalépcső (járulékos munkákkal)</t>
  </si>
  <si>
    <t>tetőfelújításra ( járulékos munkákkal, II. ütem)</t>
  </si>
  <si>
    <t>kapualj és lépcsőház felújítására</t>
  </si>
  <si>
    <t>kapu felújítására</t>
  </si>
  <si>
    <t xml:space="preserve">tetőfelújításra </t>
  </si>
  <si>
    <t>Veszélytelenítésre</t>
  </si>
  <si>
    <t>külső homlokzat felújítására (I. ütem)</t>
  </si>
  <si>
    <t>tetőfelújításra</t>
  </si>
  <si>
    <t>Beázik, a vihar megbontotta</t>
  </si>
  <si>
    <t>felvonó létesítésére</t>
  </si>
  <si>
    <t>kapualj és kapu felújítására</t>
  </si>
  <si>
    <t>függőfolyosó felújítására ( járulékos munkákkal)</t>
  </si>
  <si>
    <t>elektromos hálózat felújítására (I. ütem)</t>
  </si>
  <si>
    <t>belső homlokzat (földszinti) felújításra</t>
  </si>
  <si>
    <t>kapualj, lépcsőház felújítására</t>
  </si>
  <si>
    <t>Balesetveszélyes</t>
  </si>
  <si>
    <t>ivóvíz alapvezeték felújítására</t>
  </si>
  <si>
    <t>belső homlokzat, udvar, udvari kapu, kapualj felújításra</t>
  </si>
  <si>
    <t>Telepy u. 1001. ép. Társasház</t>
  </si>
  <si>
    <t>kapuk cseréjére</t>
  </si>
  <si>
    <t xml:space="preserve"> udvar, udvari kapualj felújításra</t>
  </si>
  <si>
    <t>felvonó felújítására (I. ütem)</t>
  </si>
  <si>
    <t>felvonó felújítására (II. ütem)</t>
  </si>
  <si>
    <t>kapuk felújítására</t>
  </si>
  <si>
    <t>tető víz- és hőszigetelésére</t>
  </si>
  <si>
    <t>erkélyek felújítására, veszélytelenítésre</t>
  </si>
  <si>
    <t>lépcsőházi üvegportál felújítására</t>
  </si>
  <si>
    <t>tető szigetelésére</t>
  </si>
  <si>
    <t>tető hő- és vízszigetelésére</t>
  </si>
  <si>
    <t>déli végfal szigetelésére, felújítására</t>
  </si>
  <si>
    <t>lépcsőházi üvegportál, kapu, lépcsőház felújítására</t>
  </si>
  <si>
    <t>szennyvíz-hálózat felújítására</t>
  </si>
  <si>
    <t>felvonó felújításra</t>
  </si>
  <si>
    <t>erkélyek felújítására  és vakolathibák javítására</t>
  </si>
  <si>
    <t>lépcsőházi cirkulációs vezeték felújítására</t>
  </si>
  <si>
    <t>két végfal szigetelésére, felújítására</t>
  </si>
  <si>
    <t>végfal hőszigetelésére, veszélytelenítésére</t>
  </si>
  <si>
    <t>északi homlokzat hőszigetelésére, veszélytelenítésére</t>
  </si>
  <si>
    <t>folyosó végi loggiák veszélytelenítésére, felújítására</t>
  </si>
  <si>
    <t>158.</t>
  </si>
  <si>
    <t>202.</t>
  </si>
  <si>
    <t>203.</t>
  </si>
  <si>
    <t>204.</t>
  </si>
  <si>
    <t>205.</t>
  </si>
  <si>
    <t>206.</t>
  </si>
  <si>
    <t>207.</t>
  </si>
  <si>
    <t>208.</t>
  </si>
  <si>
    <t>209.</t>
  </si>
  <si>
    <t>Hentes u. 017.</t>
  </si>
  <si>
    <t>szellőző motorok cseréjére</t>
  </si>
  <si>
    <t>homlokzat felújításra (homlokzat szigetelésre)</t>
  </si>
  <si>
    <t>homlokzat felújítására</t>
  </si>
  <si>
    <t>homlokzat veszélytelenítésére, hőszigetelésére</t>
  </si>
  <si>
    <t>homlokzat veszélytelenítésére, felújítására</t>
  </si>
  <si>
    <t>meleg víz cirkuláció kiépítésére</t>
  </si>
  <si>
    <t>tűzfalak felújítására</t>
  </si>
  <si>
    <t>lapos tető szigetelésére</t>
  </si>
  <si>
    <t>kapuk cseréjére, felújítására</t>
  </si>
  <si>
    <t>nyílászárók cseréjére</t>
  </si>
  <si>
    <t>tető (magas tető utcai oldala) felújításra</t>
  </si>
  <si>
    <t>kopolit üvegtető felújítására</t>
  </si>
  <si>
    <t>függőfolyosók (II. em.) felújítására</t>
  </si>
  <si>
    <t>ereszalj, gipsz stukkó felújítására</t>
  </si>
  <si>
    <t>kapualj és épületek közötti átjáró felújítására</t>
  </si>
  <si>
    <t>földszinti lakások talajnedvesség elleni szigetelésére</t>
  </si>
  <si>
    <t>lapos tető szigetelésére (alsó, felső tető)</t>
  </si>
  <si>
    <t>ereszcsatorna felújítására</t>
  </si>
  <si>
    <t>tetőfelújításra (lapos tető vízszigetelés)</t>
  </si>
  <si>
    <t>lépcsőházi üvegportál (hőszigeteltre) cserére, kapubejáró zsiliprendszer felújítása</t>
  </si>
  <si>
    <t>északi homlokzat  hőszigetelésére, felújítására</t>
  </si>
  <si>
    <t>homlokzat, tető  hőszigetelésére, felújítására</t>
  </si>
  <si>
    <t>vízhálózat főelzáró felújítására</t>
  </si>
  <si>
    <t>méretlen</t>
  </si>
  <si>
    <t>Epreserdő u. 028.</t>
  </si>
  <si>
    <t>homlokzat felújításra (lépcsőházi üvegportál külső felület felújításával)</t>
  </si>
  <si>
    <t>lépcsőházi kapu (kaputelefon rendszer kialakításával) cserére és aljzat felújítására</t>
  </si>
  <si>
    <t>napkollektor bővítésére, felszerelésére</t>
  </si>
  <si>
    <t>függőfolyosók felújítására (ereszaljak felújításával)</t>
  </si>
  <si>
    <t>kémények, tetőjárdák (járulékos munkákkal) felújítására</t>
  </si>
  <si>
    <t>tetőfelújításra (részleges)</t>
  </si>
  <si>
    <t>függőfolyosók felújítására (I. em. II. ütem)</t>
  </si>
  <si>
    <t>kapu és kapubejáró felújítására</t>
  </si>
  <si>
    <t>210.</t>
  </si>
  <si>
    <t>belső homlokzat felújítására</t>
  </si>
  <si>
    <t>211.</t>
  </si>
  <si>
    <t>Mester u. 033-035.</t>
  </si>
  <si>
    <t>212.</t>
  </si>
  <si>
    <t>elektromos hálózat felújítására (részleges)</t>
  </si>
  <si>
    <t>függőfolyosó felújítására (V. emelet)</t>
  </si>
  <si>
    <t>213.</t>
  </si>
  <si>
    <t>kémény felújításra (II. ütem)</t>
  </si>
  <si>
    <t>függőfolyosók felújítására (I. ütem)</t>
  </si>
  <si>
    <t>kapualj és lépcsőház felújítására (postaládával)</t>
  </si>
  <si>
    <t>ereszcsatornák felújítására (járulékos munkákkal)</t>
  </si>
  <si>
    <t>kémény felújítására</t>
  </si>
  <si>
    <t>körfolyosók felújítására (III. IV. szint)</t>
  </si>
  <si>
    <t>Védettség  (utcáról láthatható homlokzat felújítás és v. épület esetén)</t>
  </si>
  <si>
    <t>lépcsőház felújításra (hátsó)</t>
  </si>
  <si>
    <t>214.</t>
  </si>
  <si>
    <t>erkélyek felújítására (6. sz.)</t>
  </si>
  <si>
    <t>ereszcsatorna cserére, tetőfeljáró létrák építésére</t>
  </si>
  <si>
    <t>Knézich u. 006.</t>
  </si>
  <si>
    <t>Knézich u. 015.</t>
  </si>
  <si>
    <t>kémények, tetőjárdák. kibúvók (járulékos munkákkal) felújítására</t>
  </si>
  <si>
    <t>vízest strang teljes körű felújítására (vízvezeték, szennyvíz-, esőcsatorna)</t>
  </si>
  <si>
    <t>tetőfelújításra (kéménnyel kapcsolatos munkákkal és szükség szerinti bádogozással)</t>
  </si>
  <si>
    <t>2009 gáz 600e</t>
  </si>
  <si>
    <t>2011 ff 800e</t>
  </si>
  <si>
    <t xml:space="preserve">2011 év: homl. 800e </t>
  </si>
  <si>
    <t>2012 te. 300e</t>
  </si>
  <si>
    <t>2012 g 1.680e</t>
  </si>
  <si>
    <t>2011 lf. 300e</t>
  </si>
  <si>
    <t>függőfolyosók felújítására (III. em.hátsó III. ütem)</t>
  </si>
  <si>
    <t>215.</t>
  </si>
  <si>
    <t>kapubejáró felújításra</t>
  </si>
  <si>
    <t>belső homlokzat (II. ütem) felújításra</t>
  </si>
  <si>
    <t>elektromos hálózat felújítására (II. ütem kapualj, térfigyelő kamerákkal)</t>
  </si>
  <si>
    <t>elektromos hálózat felújítása (I. ütem)</t>
  </si>
  <si>
    <t>Vágóhíd u. 030-032.</t>
  </si>
  <si>
    <t>lépcsőházi üvegportál (hőszigeteltre, járulékos munkákkal) felújítására</t>
  </si>
  <si>
    <t xml:space="preserve">felvonó felújításra </t>
  </si>
  <si>
    <t>Támogatás            bizottság döntése</t>
  </si>
  <si>
    <t>Szakértői jegyzőkönyv a szivárgásról</t>
  </si>
  <si>
    <t>udvar felújítására (homlokdeszka veszélytelenítésével)</t>
  </si>
  <si>
    <t>homlokzat felújítására (szükséges restaurálással, egyéb kapcsolódó munkával)</t>
  </si>
  <si>
    <t>KIEMELT BERUHÁZÁS IS LEHET</t>
  </si>
  <si>
    <t>Veszélyhelyzet megszüntetése</t>
  </si>
  <si>
    <t>Omlásveszélyes kémény maradványok</t>
  </si>
  <si>
    <t>Megpályázott munkánkként adható maximális támogatás (kiemelt: 60%)</t>
  </si>
  <si>
    <t>VVKB döntése a támogatás összegére</t>
  </si>
  <si>
    <t>Összesen:</t>
  </si>
  <si>
    <t>A lakóépületnek adható maximális támogatás
(40 %)</t>
  </si>
  <si>
    <t>kevés önrésszel rendelkezik</t>
  </si>
  <si>
    <t>Érvénytelen, az elvégzendő munka nincs 750.000,- Ft</t>
  </si>
  <si>
    <t>Társasház rendelkezésére álló saját forrása (felújításra, egyéb munkákra, közüzemi díjakra, stb.)</t>
  </si>
  <si>
    <t>2009 ké. 200e; 2013 lh. 200e
Elszámolt vele</t>
  </si>
  <si>
    <t>2013 fűtés korszerűsítés
Visszalépett a pályázattól</t>
  </si>
  <si>
    <t>2010 ho. 600e; 2013 ff. 1.200e
Elszámolt vele</t>
  </si>
  <si>
    <t>2013 részleges tetőfelújítás 300e
Elszámolt vele</t>
  </si>
  <si>
    <t>2013 fűtés korszerűsítés 700e
Elszámolt vele</t>
  </si>
  <si>
    <t xml:space="preserve">2011 ké. 800e; 2013 el. 500e
Elszámolt vele </t>
  </si>
  <si>
    <t>201 ké. 450e; 2012 ké. 500e; 2013 ecs. 300e
Elszámolt vele</t>
  </si>
  <si>
    <t>2013 ff. 600e
Elszámolt vele</t>
  </si>
  <si>
    <t>2010 te+lh 1.100e; 2012 lh 2.500e; 2013 kémény felújítás 700e
Elszámolt vele</t>
  </si>
  <si>
    <t>2009 ho 1.200e; 2012 fv. 1.300e; 2013 ff. 300e
Elszámolt vele</t>
  </si>
  <si>
    <t>2009 ho. 1.200e; 2011 fv. 1.000e; 2013 ka. 300e
Elszámolt vele</t>
  </si>
  <si>
    <t>2013 közüzemi vezeték (gázhálózat) 500e
Elszámolt vele</t>
  </si>
  <si>
    <t>2013 tetőfelújítás 600e
Elszámolt vele</t>
  </si>
  <si>
    <t>2013 külső homl. felújítás 300e
Elszámolt vele</t>
  </si>
  <si>
    <t>2013 közüzemi vezeték (vízhálózat) 300e
Elszámolt vele</t>
  </si>
  <si>
    <t>2013 kémények felújítása 500e
Elszámolt vele</t>
  </si>
  <si>
    <t>2013 tűzfal felújítása 300e
Elszámolt vele</t>
  </si>
  <si>
    <t>2013 külső, belső homl. felújítás 600e
Elszámolt vele</t>
  </si>
  <si>
    <t>2013 külső homl. felújítás 400e
Elszámolt vele</t>
  </si>
  <si>
    <t>2013 tetőfelújítás 300e
Elszámolt vele</t>
  </si>
  <si>
    <t>2013 belső homl. és kapualj felújítás
Visszalépett a pályázattól</t>
  </si>
  <si>
    <t>2013 tetőfelújítás 400e
Elszámolt vele</t>
  </si>
  <si>
    <t>2013 fűtéskorszerűsítés 600e
Elszámolt vele</t>
  </si>
  <si>
    <t>2013 közüzemi vezeték (csatorna, víz) 500e
Elszámolt vele</t>
  </si>
  <si>
    <t>2013 tetőfelújítás 500e
Elszámolt vele</t>
  </si>
  <si>
    <t>2013 lépcsőház felújítás 300e
Elszámolt vele</t>
  </si>
  <si>
    <t>2013 függőfolyosó 300e
Elszámolt vele</t>
  </si>
  <si>
    <t>2013 tető és kémények felújítása 1900e
Visszalépett a pályázattól</t>
  </si>
  <si>
    <t>2013 udvar, függőfolyosó, előtető felújítás 800e
Elszámolt vele</t>
  </si>
  <si>
    <t>2013 kémény felújítás 800e
Elszámolt vele</t>
  </si>
  <si>
    <t>2013 felvonó felújítás 350e
Elszámolt vele</t>
  </si>
  <si>
    <t>2013 kémény felújítás 700e
Elszámolt vele</t>
  </si>
  <si>
    <t>2013 belső homl. felújítása 700e
Elszámolt vele</t>
  </si>
  <si>
    <t>2013 belső homl. felújítása 700e
Visszalépett a pályázattól</t>
  </si>
  <si>
    <t>2013 külső homl. felújítása 600e
Visszalépett a pályázattól</t>
  </si>
  <si>
    <t>2013 tető és kémény felújítás 400e
Elszámolt vele</t>
  </si>
  <si>
    <t>2013 belső homl. felújítása 720.800.-
Elszámolt vele</t>
  </si>
  <si>
    <t>2013 közüzemi vezeték (elektromos) 600e
Visszalépett a pályázattól</t>
  </si>
  <si>
    <t>2013 közüzemi vezeték (gáz) 500e
Elszámolt vele</t>
  </si>
  <si>
    <t>2013 közüzemi vezeték (elektromos) 500e
Az elszámolást máj. 31-ig leadta, hiánypótlás folyamatban.</t>
  </si>
  <si>
    <t>2013 felvonó felújítása 400e
Elszámolt vele</t>
  </si>
  <si>
    <t>2013 tetőfelújítás 700e
Elszámolt vele</t>
  </si>
  <si>
    <t>2013 közüzemi vezeték (elektromos) 300e
Elszámolt vele</t>
  </si>
  <si>
    <t>2013 közüzemi vezeték (elektromos) 300e, kapualj felújítása 300e
Elszámolt vele</t>
  </si>
  <si>
    <t>2013 közüzemi vezeték (elektromos) 500e
Elszámolt vele</t>
  </si>
  <si>
    <t>2013 külső homl. felújítása 700e
Elszámolt vele</t>
  </si>
  <si>
    <t>2013 függőfolyosó 1050e
Elszámolt vele</t>
  </si>
  <si>
    <t>2013 tetőfelújítás 650e
Elszámolt vele</t>
  </si>
  <si>
    <t>2013 függőfolyosó 700e
Elszámolt vele</t>
  </si>
  <si>
    <t>2013 felvonó felújítása 700e
Visszalépett a pályázattól</t>
  </si>
  <si>
    <t>2013 közüzemi vezeték (csatorna) 350e
Elszámolt vele</t>
  </si>
  <si>
    <t>2013 erkély, körfolyosó, lph. 700e
Elszámolt vele</t>
  </si>
  <si>
    <t>2013 kéményfelújítás 300e
Elszámolt vele</t>
  </si>
  <si>
    <t>2013 függőfolyosó felújítása 300e
Visszalépett a pályázattól</t>
  </si>
  <si>
    <t>2013 kapualj, lph. 300e
Elszámolt vele</t>
  </si>
  <si>
    <t>2013 felvonó felújítás 400e
Elszámolt vele</t>
  </si>
  <si>
    <t>2013 erkély felújítása 640e
Elszámolt vele</t>
  </si>
  <si>
    <t>2013 közüzemi vezeték (gáz) 1500e
Elszámolt vele</t>
  </si>
  <si>
    <t>2013 belső homl. felújítás 700e
Elszámolt vele</t>
  </si>
  <si>
    <t>2013 kéményfelújítás 530e
Elszámolt vele</t>
  </si>
  <si>
    <t>2013 függyőfolyosó felújítás 1200e
Elszámolt vele</t>
  </si>
  <si>
    <t>2013 erkély felújítása 1000e
Elszámolt vele</t>
  </si>
  <si>
    <t>2013 belső homl. felújítása 300e
Elszámolt vele</t>
  </si>
  <si>
    <t>2013 külső homl. Felújítása 500e
Visszalépett a pályázattól</t>
  </si>
  <si>
    <t>2012 év: 1.300e Ft vf. hősz.; 2013 év: hom. szig. 1.000e Ft  Elszámolt vele</t>
  </si>
  <si>
    <t xml:space="preserve">2013 lph. Üvegportál csere, bej. akadálymentesítése 300e
Visszalépett a pályázattól </t>
  </si>
  <si>
    <t xml:space="preserve">2013 homl. felújítás 1400e
Elszámolt vele </t>
  </si>
  <si>
    <t>2013 tetőfelújítás 900e
Elszámolt vele</t>
  </si>
  <si>
    <t>2013 közüzemi vezeték (elektromos) 700e
Elszámolt vele</t>
  </si>
  <si>
    <t>2013 közüzemi vezeték (melegvíz) 1100e
Elszámolt vele</t>
  </si>
  <si>
    <t>2013 lph.-i portál felújítás 300e
Elszámolt vele</t>
  </si>
  <si>
    <t>2013 homl. felújítása, függ. teherhordó szerk. megerősítése 1400e
Visszalépett a pályázattól</t>
  </si>
  <si>
    <t>2013 homl. felújítása, függ. teherhordó szerk. megerősítése 1300e
Elszámolt vele</t>
  </si>
  <si>
    <t>2013 év: erkély felújítás 700e Ft
Elszámolt vele</t>
  </si>
  <si>
    <t>2013 lph. felújítása 700e
Elszámolt vele</t>
  </si>
  <si>
    <t>2013 közüzemi vezeték (gáz) 700e
Elszámolt vele</t>
  </si>
  <si>
    <t>2013 tetőfelújítás 800e
Visszalépett a pályázattól</t>
  </si>
  <si>
    <t>2013 bejárati nyílászárók cseréje 400e
Elszámolt vele</t>
  </si>
  <si>
    <t>2013 lph. felújítás 700e
Elszámolt vele</t>
  </si>
  <si>
    <t>KIEMELT BERUHÁZÁST, KÖTELEZETTSÉG VÁLLALÁST 2015-RE KÉR
(az adható maximum 60 % esetében 5.160.000 Ft)</t>
  </si>
  <si>
    <t>2010 ké. 500; 2012 elekt. 350e; 2013 lh. 400e
Elszámolt vele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</si>
</sst>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30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3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9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top"/>
    </xf>
    <xf numFmtId="3" fontId="3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/>
    </xf>
    <xf numFmtId="164" fontId="2" fillId="0" borderId="10" xfId="43" applyNumberFormat="1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horizontal="center" vertical="top"/>
    </xf>
    <xf numFmtId="3" fontId="2" fillId="24" borderId="10" xfId="0" applyNumberFormat="1" applyFont="1" applyFill="1" applyBorder="1" applyAlignment="1">
      <alignment vertical="top" wrapText="1"/>
    </xf>
    <xf numFmtId="164" fontId="10" fillId="0" borderId="10" xfId="43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164" fontId="3" fillId="0" borderId="10" xfId="43" applyNumberFormat="1" applyFont="1" applyFill="1" applyBorder="1" applyAlignment="1">
      <alignment vertical="top" wrapText="1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164" fontId="3" fillId="0" borderId="10" xfId="43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top" wrapText="1"/>
    </xf>
    <xf numFmtId="3" fontId="4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center" vertical="top" wrapText="1"/>
    </xf>
    <xf numFmtId="0" fontId="2" fillId="21" borderId="10" xfId="0" applyFont="1" applyFill="1" applyBorder="1" applyAlignment="1">
      <alignment horizontal="center" vertical="top"/>
    </xf>
    <xf numFmtId="0" fontId="2" fillId="21" borderId="10" xfId="0" applyFont="1" applyFill="1" applyBorder="1" applyAlignment="1">
      <alignment vertical="top" wrapText="1"/>
    </xf>
    <xf numFmtId="0" fontId="29" fillId="21" borderId="10" xfId="0" applyFont="1" applyFill="1" applyBorder="1" applyAlignment="1">
      <alignment vertical="center" wrapText="1"/>
    </xf>
    <xf numFmtId="3" fontId="3" fillId="21" borderId="10" xfId="0" applyNumberFormat="1" applyFont="1" applyFill="1" applyBorder="1" applyAlignment="1">
      <alignment vertical="top" wrapText="1"/>
    </xf>
    <xf numFmtId="164" fontId="3" fillId="21" borderId="10" xfId="43" applyNumberFormat="1" applyFont="1" applyFill="1" applyBorder="1" applyAlignment="1">
      <alignment vertical="top" wrapText="1"/>
    </xf>
    <xf numFmtId="3" fontId="2" fillId="21" borderId="10" xfId="0" applyNumberFormat="1" applyFont="1" applyFill="1" applyBorder="1" applyAlignment="1">
      <alignment vertical="top" wrapText="1"/>
    </xf>
    <xf numFmtId="164" fontId="2" fillId="21" borderId="10" xfId="43" applyNumberFormat="1" applyFont="1" applyFill="1" applyBorder="1" applyAlignment="1">
      <alignment horizontal="right" vertical="top" wrapText="1"/>
    </xf>
    <xf numFmtId="0" fontId="3" fillId="21" borderId="1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164" fontId="10" fillId="0" borderId="11" xfId="43" applyNumberFormat="1" applyFont="1" applyFill="1" applyBorder="1" applyAlignment="1">
      <alignment vertical="center" wrapText="1"/>
    </xf>
    <xf numFmtId="164" fontId="10" fillId="0" borderId="12" xfId="43" applyNumberFormat="1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164" fontId="10" fillId="0" borderId="11" xfId="43" applyNumberFormat="1" applyFont="1" applyFill="1" applyBorder="1" applyAlignment="1">
      <alignment horizontal="center" vertical="center" wrapText="1"/>
    </xf>
    <xf numFmtId="164" fontId="10" fillId="0" borderId="12" xfId="4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44" fontId="2" fillId="0" borderId="11" xfId="55" applyFont="1" applyFill="1" applyBorder="1" applyAlignment="1">
      <alignment vertical="top" wrapText="1"/>
    </xf>
    <xf numFmtId="44" fontId="2" fillId="0" borderId="12" xfId="55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64" fontId="2" fillId="0" borderId="11" xfId="43" applyNumberFormat="1" applyFont="1" applyFill="1" applyBorder="1" applyAlignment="1">
      <alignment vertical="center" wrapText="1"/>
    </xf>
    <xf numFmtId="164" fontId="2" fillId="0" borderId="12" xfId="43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164" fontId="2" fillId="0" borderId="13" xfId="43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8"/>
  <sheetViews>
    <sheetView tabSelected="1" zoomScale="75" zoomScaleNormal="75" zoomScaleSheetLayoutView="75" zoomScalePageLayoutView="0" workbookViewId="0" topLeftCell="A16">
      <selection activeCell="M6" sqref="A6:IV6"/>
    </sheetView>
  </sheetViews>
  <sheetFormatPr defaultColWidth="14.25390625" defaultRowHeight="12.75"/>
  <cols>
    <col min="1" max="1" width="8.125" style="7" customWidth="1"/>
    <col min="2" max="2" width="5.375" style="7" hidden="1" customWidth="1"/>
    <col min="3" max="3" width="6.875" style="7" hidden="1" customWidth="1"/>
    <col min="4" max="4" width="26.75390625" style="8" customWidth="1"/>
    <col min="5" max="5" width="10.125" style="25" hidden="1" customWidth="1"/>
    <col min="6" max="6" width="0.12890625" style="25" customWidth="1"/>
    <col min="7" max="7" width="10.00390625" style="7" customWidth="1"/>
    <col min="8" max="8" width="21.375" style="7" customWidth="1"/>
    <col min="9" max="9" width="22.75390625" style="11" customWidth="1"/>
    <col min="10" max="10" width="13.25390625" style="32" hidden="1" customWidth="1"/>
    <col min="11" max="11" width="15.625" style="17" customWidth="1"/>
    <col min="12" max="12" width="14.75390625" style="11" hidden="1" customWidth="1"/>
    <col min="13" max="13" width="16.00390625" style="17" customWidth="1"/>
    <col min="14" max="14" width="13.75390625" style="17" customWidth="1"/>
    <col min="15" max="15" width="13.00390625" style="49" customWidth="1"/>
    <col min="16" max="16" width="11.75390625" style="49" hidden="1" customWidth="1"/>
    <col min="17" max="17" width="12.125" style="11" customWidth="1"/>
    <col min="18" max="18" width="19.625" style="11" customWidth="1"/>
    <col min="19" max="19" width="20.125" style="11" customWidth="1"/>
    <col min="20" max="20" width="19.125" style="8" bestFit="1" customWidth="1"/>
    <col min="21" max="16384" width="14.25390625" style="11" customWidth="1"/>
  </cols>
  <sheetData>
    <row r="1" spans="1:20" ht="18.75">
      <c r="A1" s="96" t="s">
        <v>294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4" spans="1:20" ht="116.25" customHeight="1">
      <c r="A4" s="1" t="s">
        <v>156</v>
      </c>
      <c r="B4" s="1" t="s">
        <v>157</v>
      </c>
      <c r="C4" s="1" t="s">
        <v>108</v>
      </c>
      <c r="D4" s="1" t="s">
        <v>0</v>
      </c>
      <c r="E4" s="1" t="s">
        <v>702</v>
      </c>
      <c r="F4" s="1" t="s">
        <v>113</v>
      </c>
      <c r="G4" s="1" t="s">
        <v>1</v>
      </c>
      <c r="H4" s="1" t="s">
        <v>305</v>
      </c>
      <c r="I4" s="1" t="s">
        <v>2</v>
      </c>
      <c r="J4" s="1" t="s">
        <v>727</v>
      </c>
      <c r="K4" s="1" t="s">
        <v>162</v>
      </c>
      <c r="L4" s="1" t="s">
        <v>734</v>
      </c>
      <c r="M4" s="1" t="s">
        <v>163</v>
      </c>
      <c r="N4" s="1" t="s">
        <v>737</v>
      </c>
      <c r="O4" s="1" t="s">
        <v>160</v>
      </c>
      <c r="P4" s="1" t="s">
        <v>164</v>
      </c>
      <c r="Q4" s="1" t="s">
        <v>740</v>
      </c>
      <c r="R4" s="1" t="s">
        <v>735</v>
      </c>
      <c r="S4" s="1" t="s">
        <v>295</v>
      </c>
      <c r="T4" s="1" t="s">
        <v>3</v>
      </c>
    </row>
    <row r="5" spans="1:20" ht="38.25">
      <c r="A5" s="13" t="s">
        <v>21</v>
      </c>
      <c r="B5" s="13" t="s">
        <v>21</v>
      </c>
      <c r="C5" s="35">
        <v>25824</v>
      </c>
      <c r="D5" s="6" t="s">
        <v>487</v>
      </c>
      <c r="E5" s="14"/>
      <c r="F5" s="14"/>
      <c r="G5" s="14">
        <v>25</v>
      </c>
      <c r="H5" s="2" t="s">
        <v>298</v>
      </c>
      <c r="I5" s="51" t="s">
        <v>556</v>
      </c>
      <c r="J5" s="9"/>
      <c r="K5" s="9">
        <v>4690000</v>
      </c>
      <c r="L5" s="6">
        <f>IF(K5&lt;750000,0,IF(E5=0,(IF(K5*0.4&lt;=G5*70000+300000,K5*0.4,G5*70000+300000)),(IF(F5=1,K5*0.6,(IF(K5*0.4&lt;=G5*100000+500000,K5*0.4,G5*100000+500000))))))</f>
        <v>1876000</v>
      </c>
      <c r="M5" s="6">
        <f aca="true" t="shared" si="0" ref="M5:M26">K5</f>
        <v>4690000</v>
      </c>
      <c r="N5" s="9">
        <f aca="true" t="shared" si="1" ref="N5:N12">IF(F5=1,L5+0,(IF(L5+0&gt;P5,P5,L5+0)))</f>
        <v>1876000</v>
      </c>
      <c r="O5" s="30">
        <f aca="true" t="shared" si="2" ref="O5:O26">IF(G5&gt;=30,300000,G5*10000)</f>
        <v>250000</v>
      </c>
      <c r="P5" s="30">
        <f aca="true" t="shared" si="3" ref="P5:P28">IF(E5=0,G5*70000+300000,G5*100000+500000)</f>
        <v>2050000</v>
      </c>
      <c r="Q5" s="6">
        <v>2820044</v>
      </c>
      <c r="R5" s="6"/>
      <c r="S5" s="5"/>
      <c r="T5" s="6"/>
    </row>
    <row r="6" spans="1:20" ht="25.5">
      <c r="A6" s="13" t="s">
        <v>5</v>
      </c>
      <c r="B6" s="13" t="s">
        <v>5</v>
      </c>
      <c r="C6" s="35">
        <v>26249</v>
      </c>
      <c r="D6" s="6" t="s">
        <v>508</v>
      </c>
      <c r="E6" s="14"/>
      <c r="F6" s="14"/>
      <c r="G6" s="14">
        <v>20</v>
      </c>
      <c r="H6" s="2" t="s">
        <v>546</v>
      </c>
      <c r="I6" s="51" t="s">
        <v>544</v>
      </c>
      <c r="J6" s="9"/>
      <c r="K6" s="9">
        <v>1831000</v>
      </c>
      <c r="L6" s="6">
        <f>IF(K6&lt;750000,0,IF(E6=0,(IF(K6*0.4&lt;=G6*70000+300000,K6*0.4,G6*70000+300000)),(IF(F6=1,K6*0.6,(IF(K6*0.4&lt;=G6*100000+500000,K6*0.4,G6*100000+500000))))))</f>
        <v>732400</v>
      </c>
      <c r="M6" s="6">
        <f t="shared" si="0"/>
        <v>1831000</v>
      </c>
      <c r="N6" s="9">
        <f t="shared" si="1"/>
        <v>732400</v>
      </c>
      <c r="O6" s="30">
        <f t="shared" si="2"/>
        <v>200000</v>
      </c>
      <c r="P6" s="30">
        <f t="shared" si="3"/>
        <v>1700000</v>
      </c>
      <c r="Q6" s="6">
        <v>1099340</v>
      </c>
      <c r="R6" s="6"/>
      <c r="S6" s="5" t="s">
        <v>712</v>
      </c>
      <c r="T6" s="6"/>
    </row>
    <row r="7" spans="1:20" ht="38.25">
      <c r="A7" s="13" t="s">
        <v>6</v>
      </c>
      <c r="B7" s="13" t="s">
        <v>6</v>
      </c>
      <c r="C7" s="35">
        <v>24837</v>
      </c>
      <c r="D7" s="6" t="s">
        <v>368</v>
      </c>
      <c r="E7" s="14"/>
      <c r="F7" s="14"/>
      <c r="G7" s="14">
        <v>19</v>
      </c>
      <c r="H7" s="2" t="s">
        <v>298</v>
      </c>
      <c r="I7" s="51" t="s">
        <v>556</v>
      </c>
      <c r="J7" s="9"/>
      <c r="K7" s="9">
        <v>2000000</v>
      </c>
      <c r="L7" s="6">
        <f aca="true" t="shared" si="4" ref="L7:L26">IF(K7&lt;750000,0,IF(E7=0,(IF(K7*0.4&lt;=G7*70000+300000,K7*0.4,G7*70000+300000)),(IF(F7=1,K7*0.6,(IF(K7*0.4&lt;=G7*100000+500000,K7*0.4,G7*100000+500000))))))</f>
        <v>800000</v>
      </c>
      <c r="M7" s="6">
        <f t="shared" si="0"/>
        <v>2000000</v>
      </c>
      <c r="N7" s="9">
        <f t="shared" si="1"/>
        <v>800000</v>
      </c>
      <c r="O7" s="30">
        <f t="shared" si="2"/>
        <v>190000</v>
      </c>
      <c r="P7" s="30">
        <f t="shared" si="3"/>
        <v>1630000</v>
      </c>
      <c r="Q7" s="6">
        <v>1200000</v>
      </c>
      <c r="R7" s="6"/>
      <c r="S7" s="5" t="s">
        <v>713</v>
      </c>
      <c r="T7" s="6"/>
    </row>
    <row r="8" spans="1:20" ht="38.25">
      <c r="A8" s="13" t="s">
        <v>7</v>
      </c>
      <c r="B8" s="13" t="s">
        <v>7</v>
      </c>
      <c r="C8" s="35">
        <v>24839</v>
      </c>
      <c r="D8" s="6" t="s">
        <v>182</v>
      </c>
      <c r="E8" s="14"/>
      <c r="F8" s="14"/>
      <c r="G8" s="14">
        <v>5</v>
      </c>
      <c r="H8" s="2" t="s">
        <v>545</v>
      </c>
      <c r="I8" s="51" t="s">
        <v>664</v>
      </c>
      <c r="J8" s="9"/>
      <c r="K8" s="9">
        <v>4228000</v>
      </c>
      <c r="L8" s="6">
        <f t="shared" si="4"/>
        <v>650000</v>
      </c>
      <c r="M8" s="6">
        <f t="shared" si="0"/>
        <v>4228000</v>
      </c>
      <c r="N8" s="9">
        <f t="shared" si="1"/>
        <v>650000</v>
      </c>
      <c r="O8" s="30">
        <f t="shared" si="2"/>
        <v>50000</v>
      </c>
      <c r="P8" s="30">
        <f t="shared" si="3"/>
        <v>650000</v>
      </c>
      <c r="Q8" s="6">
        <v>2537000</v>
      </c>
      <c r="R8" s="6"/>
      <c r="S8" s="5" t="s">
        <v>741</v>
      </c>
      <c r="T8" s="6"/>
    </row>
    <row r="9" spans="1:20" ht="38.25">
      <c r="A9" s="13" t="s">
        <v>22</v>
      </c>
      <c r="B9" s="13" t="s">
        <v>22</v>
      </c>
      <c r="C9" s="35">
        <v>25067</v>
      </c>
      <c r="D9" s="6" t="s">
        <v>387</v>
      </c>
      <c r="E9" s="14">
        <v>3</v>
      </c>
      <c r="F9" s="14"/>
      <c r="G9" s="14">
        <v>47</v>
      </c>
      <c r="H9" s="2" t="s">
        <v>298</v>
      </c>
      <c r="I9" s="51" t="s">
        <v>540</v>
      </c>
      <c r="J9" s="9"/>
      <c r="K9" s="9">
        <v>20000000</v>
      </c>
      <c r="L9" s="6">
        <f t="shared" si="4"/>
        <v>5200000</v>
      </c>
      <c r="M9" s="6">
        <f t="shared" si="0"/>
        <v>20000000</v>
      </c>
      <c r="N9" s="9">
        <f t="shared" si="1"/>
        <v>5200000</v>
      </c>
      <c r="O9" s="30">
        <f t="shared" si="2"/>
        <v>300000</v>
      </c>
      <c r="P9" s="30">
        <f t="shared" si="3"/>
        <v>5200000</v>
      </c>
      <c r="Q9" s="6">
        <v>16500000</v>
      </c>
      <c r="R9" s="6"/>
      <c r="S9" s="5"/>
      <c r="T9" s="6"/>
    </row>
    <row r="10" spans="1:20" ht="38.25">
      <c r="A10" s="13" t="s">
        <v>23</v>
      </c>
      <c r="B10" s="13" t="s">
        <v>23</v>
      </c>
      <c r="C10" s="35">
        <v>25891</v>
      </c>
      <c r="D10" s="6" t="s">
        <v>127</v>
      </c>
      <c r="E10" s="14"/>
      <c r="F10" s="14"/>
      <c r="G10" s="14">
        <v>54</v>
      </c>
      <c r="H10" s="2" t="s">
        <v>546</v>
      </c>
      <c r="I10" s="51" t="s">
        <v>544</v>
      </c>
      <c r="J10" s="9"/>
      <c r="K10" s="9">
        <v>1924000</v>
      </c>
      <c r="L10" s="6">
        <f t="shared" si="4"/>
        <v>769600</v>
      </c>
      <c r="M10" s="6">
        <f t="shared" si="0"/>
        <v>1924000</v>
      </c>
      <c r="N10" s="9">
        <f t="shared" si="1"/>
        <v>769600</v>
      </c>
      <c r="O10" s="30">
        <f t="shared" si="2"/>
        <v>300000</v>
      </c>
      <c r="P10" s="30">
        <f t="shared" si="3"/>
        <v>4080000</v>
      </c>
      <c r="Q10" s="6">
        <v>1154000</v>
      </c>
      <c r="R10" s="6"/>
      <c r="S10" s="5" t="s">
        <v>821</v>
      </c>
      <c r="T10" s="6"/>
    </row>
    <row r="11" spans="1:20" ht="63.75">
      <c r="A11" s="13" t="s">
        <v>24</v>
      </c>
      <c r="B11" s="13" t="s">
        <v>24</v>
      </c>
      <c r="C11" s="35">
        <v>25388</v>
      </c>
      <c r="D11" s="6" t="s">
        <v>406</v>
      </c>
      <c r="E11" s="14"/>
      <c r="F11" s="14"/>
      <c r="G11" s="14">
        <v>34</v>
      </c>
      <c r="H11" s="2" t="s">
        <v>550</v>
      </c>
      <c r="I11" s="51" t="s">
        <v>684</v>
      </c>
      <c r="J11" s="9"/>
      <c r="K11" s="9">
        <v>2000000</v>
      </c>
      <c r="L11" s="6">
        <f t="shared" si="4"/>
        <v>800000</v>
      </c>
      <c r="M11" s="6">
        <f t="shared" si="0"/>
        <v>2000000</v>
      </c>
      <c r="N11" s="9">
        <f t="shared" si="1"/>
        <v>800000</v>
      </c>
      <c r="O11" s="30">
        <f t="shared" si="2"/>
        <v>300000</v>
      </c>
      <c r="P11" s="30">
        <f t="shared" si="3"/>
        <v>2680000</v>
      </c>
      <c r="Q11" s="6">
        <v>1200000</v>
      </c>
      <c r="R11" s="6"/>
      <c r="S11" s="5"/>
      <c r="T11" s="6" t="s">
        <v>541</v>
      </c>
    </row>
    <row r="12" spans="1:20" ht="38.25">
      <c r="A12" s="13" t="s">
        <v>8</v>
      </c>
      <c r="B12" s="13" t="s">
        <v>8</v>
      </c>
      <c r="C12" s="35">
        <v>25826</v>
      </c>
      <c r="D12" s="6" t="s">
        <v>486</v>
      </c>
      <c r="E12" s="14"/>
      <c r="F12" s="14"/>
      <c r="G12" s="14">
        <v>20</v>
      </c>
      <c r="H12" s="2" t="s">
        <v>298</v>
      </c>
      <c r="I12" s="51" t="s">
        <v>583</v>
      </c>
      <c r="J12" s="9"/>
      <c r="K12" s="9">
        <v>6303000</v>
      </c>
      <c r="L12" s="6">
        <f t="shared" si="4"/>
        <v>1700000</v>
      </c>
      <c r="M12" s="6">
        <f t="shared" si="0"/>
        <v>6303000</v>
      </c>
      <c r="N12" s="9">
        <f t="shared" si="1"/>
        <v>1700000</v>
      </c>
      <c r="O12" s="30">
        <f t="shared" si="2"/>
        <v>200000</v>
      </c>
      <c r="P12" s="30">
        <f t="shared" si="3"/>
        <v>1700000</v>
      </c>
      <c r="Q12" s="6">
        <v>3782000</v>
      </c>
      <c r="R12" s="6"/>
      <c r="S12" s="5" t="s">
        <v>742</v>
      </c>
      <c r="T12" s="6" t="s">
        <v>591</v>
      </c>
    </row>
    <row r="13" spans="1:20" ht="63.75">
      <c r="A13" s="13" t="s">
        <v>9</v>
      </c>
      <c r="B13" s="13" t="s">
        <v>9</v>
      </c>
      <c r="C13" s="35">
        <v>24337</v>
      </c>
      <c r="D13" s="6" t="s">
        <v>351</v>
      </c>
      <c r="E13" s="14"/>
      <c r="F13" s="14"/>
      <c r="G13" s="14">
        <v>20</v>
      </c>
      <c r="H13" s="2" t="s">
        <v>550</v>
      </c>
      <c r="I13" s="51" t="s">
        <v>665</v>
      </c>
      <c r="J13" s="9"/>
      <c r="K13" s="9">
        <v>1871000</v>
      </c>
      <c r="L13" s="6">
        <f t="shared" si="4"/>
        <v>748400</v>
      </c>
      <c r="M13" s="6">
        <f t="shared" si="0"/>
        <v>1871000</v>
      </c>
      <c r="N13" s="9">
        <f aca="true" t="shared" si="5" ref="N13:N26">IF(F13=1,L13+0,(IF(L13+0&gt;P13,P13,L13+0)))</f>
        <v>748400</v>
      </c>
      <c r="O13" s="30">
        <f t="shared" si="2"/>
        <v>200000</v>
      </c>
      <c r="P13" s="30">
        <f t="shared" si="3"/>
        <v>1700000</v>
      </c>
      <c r="Q13" s="6">
        <v>1123000</v>
      </c>
      <c r="R13" s="6"/>
      <c r="S13" s="5" t="s">
        <v>714</v>
      </c>
      <c r="T13" s="5"/>
    </row>
    <row r="14" spans="1:20" ht="63.75">
      <c r="A14" s="13" t="s">
        <v>25</v>
      </c>
      <c r="B14" s="13" t="s">
        <v>25</v>
      </c>
      <c r="C14" s="35">
        <v>25074</v>
      </c>
      <c r="D14" s="6" t="s">
        <v>410</v>
      </c>
      <c r="E14" s="14"/>
      <c r="F14" s="14"/>
      <c r="G14" s="14">
        <v>9</v>
      </c>
      <c r="H14" s="2" t="s">
        <v>550</v>
      </c>
      <c r="I14" s="51" t="s">
        <v>542</v>
      </c>
      <c r="J14" s="9"/>
      <c r="K14" s="9">
        <v>800000</v>
      </c>
      <c r="L14" s="6">
        <f t="shared" si="4"/>
        <v>320000</v>
      </c>
      <c r="M14" s="6">
        <f t="shared" si="0"/>
        <v>800000</v>
      </c>
      <c r="N14" s="9">
        <f t="shared" si="5"/>
        <v>320000</v>
      </c>
      <c r="O14" s="30">
        <f t="shared" si="2"/>
        <v>90000</v>
      </c>
      <c r="P14" s="30">
        <f t="shared" si="3"/>
        <v>930000</v>
      </c>
      <c r="Q14" s="6">
        <v>480000</v>
      </c>
      <c r="R14" s="6"/>
      <c r="S14" s="5"/>
      <c r="T14" s="5"/>
    </row>
    <row r="15" spans="1:20" ht="63.75">
      <c r="A15" s="13" t="s">
        <v>10</v>
      </c>
      <c r="B15" s="13" t="s">
        <v>10</v>
      </c>
      <c r="C15" s="35">
        <v>25098</v>
      </c>
      <c r="D15" s="6" t="s">
        <v>389</v>
      </c>
      <c r="E15" s="14"/>
      <c r="F15" s="14"/>
      <c r="G15" s="14">
        <v>18</v>
      </c>
      <c r="H15" s="2" t="s">
        <v>550</v>
      </c>
      <c r="I15" s="51" t="s">
        <v>543</v>
      </c>
      <c r="J15" s="9"/>
      <c r="K15" s="9">
        <v>3902000</v>
      </c>
      <c r="L15" s="6">
        <f t="shared" si="4"/>
        <v>1560000</v>
      </c>
      <c r="M15" s="6">
        <f t="shared" si="0"/>
        <v>3902000</v>
      </c>
      <c r="N15" s="9">
        <f t="shared" si="5"/>
        <v>1560000</v>
      </c>
      <c r="O15" s="30">
        <f t="shared" si="2"/>
        <v>180000</v>
      </c>
      <c r="P15" s="30">
        <f t="shared" si="3"/>
        <v>1560000</v>
      </c>
      <c r="Q15" s="6">
        <v>2360000</v>
      </c>
      <c r="R15" s="6"/>
      <c r="S15" s="5" t="s">
        <v>715</v>
      </c>
      <c r="T15" s="5"/>
    </row>
    <row r="16" spans="1:20" ht="25.5">
      <c r="A16" s="13" t="s">
        <v>26</v>
      </c>
      <c r="B16" s="13" t="s">
        <v>26</v>
      </c>
      <c r="C16" s="35">
        <v>25096</v>
      </c>
      <c r="D16" s="6" t="s">
        <v>390</v>
      </c>
      <c r="E16" s="14"/>
      <c r="F16" s="14"/>
      <c r="G16" s="14">
        <v>22</v>
      </c>
      <c r="H16" s="2" t="s">
        <v>546</v>
      </c>
      <c r="I16" s="51" t="s">
        <v>544</v>
      </c>
      <c r="J16" s="9"/>
      <c r="K16" s="9">
        <v>1564000</v>
      </c>
      <c r="L16" s="6">
        <f t="shared" si="4"/>
        <v>625600</v>
      </c>
      <c r="M16" s="6">
        <f t="shared" si="0"/>
        <v>1564000</v>
      </c>
      <c r="N16" s="9">
        <f t="shared" si="5"/>
        <v>625600</v>
      </c>
      <c r="O16" s="30">
        <f t="shared" si="2"/>
        <v>220000</v>
      </c>
      <c r="P16" s="30">
        <f>IF(E16=0,G16*70000+300000,G16*100000+500000)</f>
        <v>1840000</v>
      </c>
      <c r="Q16" s="6">
        <v>1000000</v>
      </c>
      <c r="R16" s="6"/>
      <c r="S16" s="5"/>
      <c r="T16" s="5"/>
    </row>
    <row r="17" spans="1:20" ht="38.25">
      <c r="A17" s="13" t="s">
        <v>27</v>
      </c>
      <c r="B17" s="13" t="s">
        <v>27</v>
      </c>
      <c r="C17" s="35">
        <v>25085</v>
      </c>
      <c r="D17" s="6" t="s">
        <v>175</v>
      </c>
      <c r="E17" s="14" t="s">
        <v>553</v>
      </c>
      <c r="F17" s="14"/>
      <c r="G17" s="14">
        <v>17</v>
      </c>
      <c r="H17" s="2" t="s">
        <v>296</v>
      </c>
      <c r="I17" s="51" t="s">
        <v>552</v>
      </c>
      <c r="J17" s="9"/>
      <c r="K17" s="9">
        <v>4127000</v>
      </c>
      <c r="L17" s="6">
        <f t="shared" si="4"/>
        <v>1650800</v>
      </c>
      <c r="M17" s="6">
        <f t="shared" si="0"/>
        <v>4127000</v>
      </c>
      <c r="N17" s="9">
        <f t="shared" si="5"/>
        <v>1650800</v>
      </c>
      <c r="O17" s="30">
        <f t="shared" si="2"/>
        <v>170000</v>
      </c>
      <c r="P17" s="30">
        <f t="shared" si="3"/>
        <v>2200000</v>
      </c>
      <c r="Q17" s="6">
        <v>2500000</v>
      </c>
      <c r="R17" s="6"/>
      <c r="S17" s="5" t="s">
        <v>743</v>
      </c>
      <c r="T17" s="6" t="s">
        <v>731</v>
      </c>
    </row>
    <row r="18" spans="1:20" ht="38.25">
      <c r="A18" s="13" t="s">
        <v>11</v>
      </c>
      <c r="B18" s="13" t="s">
        <v>11</v>
      </c>
      <c r="C18" s="35">
        <v>26194</v>
      </c>
      <c r="D18" s="6" t="s">
        <v>509</v>
      </c>
      <c r="E18" s="14"/>
      <c r="F18" s="14"/>
      <c r="G18" s="14">
        <v>39</v>
      </c>
      <c r="H18" s="2" t="s">
        <v>548</v>
      </c>
      <c r="I18" s="51" t="s">
        <v>563</v>
      </c>
      <c r="J18" s="9"/>
      <c r="K18" s="9">
        <v>3744000</v>
      </c>
      <c r="L18" s="6">
        <f t="shared" si="4"/>
        <v>1497600</v>
      </c>
      <c r="M18" s="6">
        <f t="shared" si="0"/>
        <v>3744000</v>
      </c>
      <c r="N18" s="9">
        <f t="shared" si="5"/>
        <v>1497600</v>
      </c>
      <c r="O18" s="30">
        <f t="shared" si="2"/>
        <v>300000</v>
      </c>
      <c r="P18" s="30">
        <f t="shared" si="3"/>
        <v>3030000</v>
      </c>
      <c r="Q18" s="6">
        <v>2246000</v>
      </c>
      <c r="R18" s="6"/>
      <c r="S18" s="5"/>
      <c r="T18" s="5"/>
    </row>
    <row r="19" spans="1:20" ht="38.25">
      <c r="A19" s="13" t="s">
        <v>28</v>
      </c>
      <c r="B19" s="13" t="s">
        <v>28</v>
      </c>
      <c r="C19" s="35">
        <v>25080</v>
      </c>
      <c r="D19" s="6" t="s">
        <v>173</v>
      </c>
      <c r="E19" s="14"/>
      <c r="F19" s="14"/>
      <c r="G19" s="14">
        <v>31</v>
      </c>
      <c r="H19" s="2" t="s">
        <v>548</v>
      </c>
      <c r="I19" s="51" t="s">
        <v>554</v>
      </c>
      <c r="J19" s="9"/>
      <c r="K19" s="9">
        <v>1433000</v>
      </c>
      <c r="L19" s="6">
        <f t="shared" si="4"/>
        <v>573200</v>
      </c>
      <c r="M19" s="6">
        <f t="shared" si="0"/>
        <v>1433000</v>
      </c>
      <c r="N19" s="9">
        <f t="shared" si="5"/>
        <v>573200</v>
      </c>
      <c r="O19" s="30">
        <f t="shared" si="2"/>
        <v>300000</v>
      </c>
      <c r="P19" s="30">
        <f t="shared" si="3"/>
        <v>2470000</v>
      </c>
      <c r="Q19" s="6">
        <v>900000</v>
      </c>
      <c r="R19" s="6"/>
      <c r="S19" s="5" t="s">
        <v>746</v>
      </c>
      <c r="T19" s="5"/>
    </row>
    <row r="20" spans="1:20" ht="63.75">
      <c r="A20" s="13" t="s">
        <v>12</v>
      </c>
      <c r="B20" s="13" t="s">
        <v>12</v>
      </c>
      <c r="C20" s="35">
        <v>25827</v>
      </c>
      <c r="D20" s="6" t="s">
        <v>196</v>
      </c>
      <c r="E20" s="14"/>
      <c r="F20" s="14"/>
      <c r="G20" s="14">
        <v>37</v>
      </c>
      <c r="H20" s="2" t="s">
        <v>550</v>
      </c>
      <c r="I20" s="51" t="s">
        <v>602</v>
      </c>
      <c r="J20" s="9"/>
      <c r="K20" s="9">
        <v>3403000</v>
      </c>
      <c r="L20" s="6">
        <f>IF(K20&lt;750000,0,IF(E20=0,(IF(K20*0.4&lt;=G20*70000+300000,K20*0.4,G20*70000+300000)),(IF(F20=1,K20*0.6,(IF(K20*0.4&lt;=G20*100000+500000,K20*0.4,G20*100000+500000))))))</f>
        <v>1361200</v>
      </c>
      <c r="M20" s="6">
        <f t="shared" si="0"/>
        <v>3403000</v>
      </c>
      <c r="N20" s="9">
        <f>IF(F20=1,L20+0,(IF(L20+0&gt;P20,P20,L20+0)))</f>
        <v>1361200</v>
      </c>
      <c r="O20" s="30">
        <f t="shared" si="2"/>
        <v>300000</v>
      </c>
      <c r="P20" s="30">
        <f t="shared" si="3"/>
        <v>2890000</v>
      </c>
      <c r="Q20" s="6">
        <v>2042000</v>
      </c>
      <c r="R20" s="6"/>
      <c r="S20" s="5" t="s">
        <v>744</v>
      </c>
      <c r="T20" s="5"/>
    </row>
    <row r="21" spans="1:20" ht="38.25">
      <c r="A21" s="13" t="s">
        <v>29</v>
      </c>
      <c r="B21" s="13" t="s">
        <v>29</v>
      </c>
      <c r="C21" s="35">
        <v>26244</v>
      </c>
      <c r="D21" s="6" t="s">
        <v>524</v>
      </c>
      <c r="E21" s="14"/>
      <c r="F21" s="14"/>
      <c r="G21" s="14">
        <v>101</v>
      </c>
      <c r="H21" s="2" t="s">
        <v>558</v>
      </c>
      <c r="I21" s="51" t="s">
        <v>538</v>
      </c>
      <c r="J21" s="9"/>
      <c r="K21" s="9">
        <v>3630000</v>
      </c>
      <c r="L21" s="6">
        <f>IF(K21&lt;750000,0,IF(E21=0,(IF(K21*0.4&lt;=G21*70000+300000,K21*0.4,G21*70000+300000)),(IF(F21=1,K21*0.6,(IF(K21*0.4&lt;=G21*100000+500000,K21*0.4,G21*100000+500000))))))</f>
        <v>1452000</v>
      </c>
      <c r="M21" s="6">
        <f t="shared" si="0"/>
        <v>3630000</v>
      </c>
      <c r="N21" s="9">
        <f>IF(F21=1,L21+0,(IF(L21+0&gt;P21,P21,L21+0)))</f>
        <v>1452000</v>
      </c>
      <c r="O21" s="30">
        <f t="shared" si="2"/>
        <v>300000</v>
      </c>
      <c r="P21" s="30">
        <f t="shared" si="3"/>
        <v>7370000</v>
      </c>
      <c r="Q21" s="6">
        <v>3630940</v>
      </c>
      <c r="R21" s="6"/>
      <c r="S21" s="5" t="s">
        <v>745</v>
      </c>
      <c r="T21" s="5"/>
    </row>
    <row r="22" spans="1:20" ht="25.5">
      <c r="A22" s="13" t="s">
        <v>30</v>
      </c>
      <c r="B22" s="13" t="s">
        <v>30</v>
      </c>
      <c r="C22" s="35">
        <v>26220</v>
      </c>
      <c r="D22" s="6" t="s">
        <v>525</v>
      </c>
      <c r="E22" s="14"/>
      <c r="F22" s="14"/>
      <c r="G22" s="14">
        <v>9</v>
      </c>
      <c r="H22" s="2" t="s">
        <v>296</v>
      </c>
      <c r="I22" s="51" t="s">
        <v>683</v>
      </c>
      <c r="J22" s="9"/>
      <c r="K22" s="9">
        <v>873000</v>
      </c>
      <c r="L22" s="6">
        <f>IF(K22&lt;750000,0,IF(E22=0,(IF(K22*0.4&lt;=G22*70000+300000,K22*0.4,G22*70000+300000)),(IF(F22=1,K22*0.6,(IF(K22*0.4&lt;=G22*100000+500000,K22*0.4,G22*100000+500000))))))</f>
        <v>349200</v>
      </c>
      <c r="M22" s="6">
        <f t="shared" si="0"/>
        <v>873000</v>
      </c>
      <c r="N22" s="9">
        <f>IF(F22=1,L22+0,(IF(L22+0&gt;P22,P22,L22+0)))</f>
        <v>349200</v>
      </c>
      <c r="O22" s="30">
        <f t="shared" si="2"/>
        <v>90000</v>
      </c>
      <c r="P22" s="30">
        <f t="shared" si="3"/>
        <v>930000</v>
      </c>
      <c r="Q22" s="6">
        <v>523000</v>
      </c>
      <c r="R22" s="6"/>
      <c r="S22" s="5"/>
      <c r="T22" s="5"/>
    </row>
    <row r="23" spans="1:20" ht="63.75">
      <c r="A23" s="13" t="s">
        <v>31</v>
      </c>
      <c r="B23" s="13" t="s">
        <v>31</v>
      </c>
      <c r="C23" s="35">
        <v>25077</v>
      </c>
      <c r="D23" s="6" t="s">
        <v>131</v>
      </c>
      <c r="E23" s="14" t="s">
        <v>555</v>
      </c>
      <c r="F23" s="14"/>
      <c r="G23" s="14">
        <v>23</v>
      </c>
      <c r="H23" s="2" t="s">
        <v>550</v>
      </c>
      <c r="I23" s="51" t="s">
        <v>666</v>
      </c>
      <c r="J23" s="9"/>
      <c r="K23" s="9">
        <v>1715000</v>
      </c>
      <c r="L23" s="6">
        <f t="shared" si="4"/>
        <v>686000</v>
      </c>
      <c r="M23" s="6">
        <f t="shared" si="0"/>
        <v>1715000</v>
      </c>
      <c r="N23" s="9">
        <f t="shared" si="5"/>
        <v>686000</v>
      </c>
      <c r="O23" s="30">
        <f t="shared" si="2"/>
        <v>230000</v>
      </c>
      <c r="P23" s="30">
        <f t="shared" si="3"/>
        <v>2800000</v>
      </c>
      <c r="Q23" s="6">
        <v>1100000</v>
      </c>
      <c r="R23" s="6"/>
      <c r="S23" s="5" t="s">
        <v>747</v>
      </c>
      <c r="T23" s="5"/>
    </row>
    <row r="24" spans="1:20" ht="63.75">
      <c r="A24" s="13" t="s">
        <v>32</v>
      </c>
      <c r="B24" s="13" t="s">
        <v>32</v>
      </c>
      <c r="C24" s="35">
        <v>25578</v>
      </c>
      <c r="D24" s="6" t="s">
        <v>408</v>
      </c>
      <c r="E24" s="14"/>
      <c r="F24" s="14"/>
      <c r="G24" s="14">
        <v>32</v>
      </c>
      <c r="H24" s="2" t="s">
        <v>550</v>
      </c>
      <c r="I24" s="51" t="s">
        <v>600</v>
      </c>
      <c r="J24" s="9"/>
      <c r="K24" s="9">
        <v>850000</v>
      </c>
      <c r="L24" s="6">
        <f t="shared" si="4"/>
        <v>340000</v>
      </c>
      <c r="M24" s="6">
        <f t="shared" si="0"/>
        <v>850000</v>
      </c>
      <c r="N24" s="9">
        <f t="shared" si="5"/>
        <v>340000</v>
      </c>
      <c r="O24" s="30">
        <f t="shared" si="2"/>
        <v>300000</v>
      </c>
      <c r="P24" s="30">
        <f t="shared" si="3"/>
        <v>2540000</v>
      </c>
      <c r="Q24" s="6">
        <v>1100000</v>
      </c>
      <c r="R24" s="6"/>
      <c r="S24" s="5"/>
      <c r="T24" s="5"/>
    </row>
    <row r="25" spans="1:20" ht="38.25">
      <c r="A25" s="13" t="s">
        <v>33</v>
      </c>
      <c r="B25" s="13" t="s">
        <v>33</v>
      </c>
      <c r="C25" s="35">
        <v>25892</v>
      </c>
      <c r="D25" s="6" t="s">
        <v>427</v>
      </c>
      <c r="E25" s="14"/>
      <c r="F25" s="14"/>
      <c r="G25" s="14">
        <v>48</v>
      </c>
      <c r="H25" s="2" t="s">
        <v>549</v>
      </c>
      <c r="I25" s="51" t="s">
        <v>729</v>
      </c>
      <c r="J25" s="9"/>
      <c r="K25" s="9">
        <v>2342000</v>
      </c>
      <c r="L25" s="6">
        <f>IF(K25&lt;750000,0,IF(E25=0,(IF(K25*0.4&lt;=G25*70000+300000,K25*0.4,G25*70000+300000)),(IF(F25=1,K25*0.6,(IF(K25*0.4&lt;=G25*100000+500000,K25*0.4,G25*100000+500000))))))</f>
        <v>936800</v>
      </c>
      <c r="M25" s="6">
        <f t="shared" si="0"/>
        <v>2342000</v>
      </c>
      <c r="N25" s="9">
        <f>IF(F25=1,L25+0,(IF(L25+0&gt;P25,P25,L25+0)))</f>
        <v>936800</v>
      </c>
      <c r="O25" s="30">
        <f t="shared" si="2"/>
        <v>300000</v>
      </c>
      <c r="P25" s="30">
        <f t="shared" si="3"/>
        <v>3660000</v>
      </c>
      <c r="Q25" s="6">
        <v>1410000</v>
      </c>
      <c r="R25" s="6"/>
      <c r="S25" s="5" t="s">
        <v>716</v>
      </c>
      <c r="T25" s="5"/>
    </row>
    <row r="26" spans="1:20" ht="25.5">
      <c r="A26" s="13" t="s">
        <v>13</v>
      </c>
      <c r="B26" s="13" t="s">
        <v>13</v>
      </c>
      <c r="C26" s="35">
        <v>25580</v>
      </c>
      <c r="D26" s="6" t="s">
        <v>176</v>
      </c>
      <c r="E26" s="14"/>
      <c r="F26" s="14"/>
      <c r="G26" s="14">
        <v>35</v>
      </c>
      <c r="H26" s="2" t="s">
        <v>296</v>
      </c>
      <c r="I26" s="51" t="s">
        <v>667</v>
      </c>
      <c r="J26" s="9"/>
      <c r="K26" s="9">
        <v>1587000</v>
      </c>
      <c r="L26" s="6">
        <f t="shared" si="4"/>
        <v>634800</v>
      </c>
      <c r="M26" s="6">
        <f t="shared" si="0"/>
        <v>1587000</v>
      </c>
      <c r="N26" s="9">
        <f t="shared" si="5"/>
        <v>634800</v>
      </c>
      <c r="O26" s="30">
        <f t="shared" si="2"/>
        <v>300000</v>
      </c>
      <c r="P26" s="30">
        <f t="shared" si="3"/>
        <v>2750000</v>
      </c>
      <c r="Q26" s="6">
        <v>1500000</v>
      </c>
      <c r="R26" s="6"/>
      <c r="S26" s="5" t="s">
        <v>748</v>
      </c>
      <c r="T26" s="5"/>
    </row>
    <row r="27" spans="1:20" ht="63.75">
      <c r="A27" s="13" t="s">
        <v>34</v>
      </c>
      <c r="B27" s="13" t="s">
        <v>34</v>
      </c>
      <c r="C27" s="35">
        <v>25829</v>
      </c>
      <c r="D27" s="6" t="s">
        <v>485</v>
      </c>
      <c r="E27" s="14"/>
      <c r="F27" s="14"/>
      <c r="G27" s="14">
        <v>44</v>
      </c>
      <c r="H27" s="2" t="s">
        <v>550</v>
      </c>
      <c r="I27" s="51" t="s">
        <v>575</v>
      </c>
      <c r="J27" s="9"/>
      <c r="K27" s="9">
        <v>1031000</v>
      </c>
      <c r="L27" s="6">
        <f aca="true" t="shared" si="6" ref="L27:L34">IF(K27&lt;750000,0,IF(E27=0,(IF(K27*0.4&lt;=G27*70000+300000,K27*0.4,G27*70000+300000)),(IF(F27=1,K27*0.6,(IF(K27*0.4&lt;=G27*100000+500000,K27*0.4,G27*100000+500000))))))</f>
        <v>412400</v>
      </c>
      <c r="M27" s="6">
        <f aca="true" t="shared" si="7" ref="M27:M34">K27</f>
        <v>1031000</v>
      </c>
      <c r="N27" s="9">
        <f aca="true" t="shared" si="8" ref="N27:N34">IF(F27=1,L27+0,(IF(L27+0&gt;P27,P27,L27+0)))</f>
        <v>412400</v>
      </c>
      <c r="O27" s="30">
        <f aca="true" t="shared" si="9" ref="O27:O34">IF(G27&gt;=30,300000,G27*10000)</f>
        <v>300000</v>
      </c>
      <c r="P27" s="30">
        <f t="shared" si="3"/>
        <v>3380000</v>
      </c>
      <c r="Q27" s="6">
        <v>834185</v>
      </c>
      <c r="R27" s="6"/>
      <c r="S27" s="5"/>
      <c r="T27" s="5"/>
    </row>
    <row r="28" spans="1:20" ht="63.75">
      <c r="A28" s="13" t="s">
        <v>35</v>
      </c>
      <c r="B28" s="13" t="s">
        <v>35</v>
      </c>
      <c r="C28" s="35">
        <v>26216</v>
      </c>
      <c r="D28" s="6" t="s">
        <v>495</v>
      </c>
      <c r="E28" s="14"/>
      <c r="F28" s="14"/>
      <c r="G28" s="14">
        <v>64</v>
      </c>
      <c r="H28" s="2" t="s">
        <v>550</v>
      </c>
      <c r="I28" s="51" t="s">
        <v>709</v>
      </c>
      <c r="J28" s="9"/>
      <c r="K28" s="9">
        <v>5600000</v>
      </c>
      <c r="L28" s="6">
        <f>IF(K28&lt;750000,0,IF(E28=0,(IF(K28*0.4&lt;=G28*70000+300000,K28*0.4,G28*70000+300000)),(IF(F28=1,K28*0.6,(IF(K28*0.4&lt;=G28*100000+500000,K28*0.4,G28*100000+500000))))))</f>
        <v>2240000</v>
      </c>
      <c r="M28" s="6">
        <f>K28</f>
        <v>5600000</v>
      </c>
      <c r="N28" s="9">
        <f>IF(F28=1,L28+0,(IF(L28+0&gt;P28,P28,L28+0)))</f>
        <v>2240000</v>
      </c>
      <c r="O28" s="30">
        <f>IF(G28&gt;=30,300000,G28*10000)</f>
        <v>300000</v>
      </c>
      <c r="P28" s="30">
        <f t="shared" si="3"/>
        <v>4780000</v>
      </c>
      <c r="Q28" s="6">
        <v>4000000</v>
      </c>
      <c r="R28" s="6"/>
      <c r="S28" s="5" t="s">
        <v>749</v>
      </c>
      <c r="T28" s="6" t="s">
        <v>541</v>
      </c>
    </row>
    <row r="29" spans="1:20" ht="38.25">
      <c r="A29" s="13" t="s">
        <v>14</v>
      </c>
      <c r="B29" s="13" t="s">
        <v>14</v>
      </c>
      <c r="C29" s="35">
        <v>25830</v>
      </c>
      <c r="D29" s="6" t="s">
        <v>139</v>
      </c>
      <c r="E29" s="14"/>
      <c r="F29" s="14"/>
      <c r="G29" s="14">
        <v>20</v>
      </c>
      <c r="H29" s="2" t="s">
        <v>549</v>
      </c>
      <c r="I29" s="51" t="s">
        <v>592</v>
      </c>
      <c r="J29" s="9"/>
      <c r="K29" s="9">
        <v>2652000</v>
      </c>
      <c r="L29" s="6">
        <f t="shared" si="6"/>
        <v>1060800</v>
      </c>
      <c r="M29" s="6">
        <f t="shared" si="7"/>
        <v>2652000</v>
      </c>
      <c r="N29" s="9">
        <f t="shared" si="8"/>
        <v>1060800</v>
      </c>
      <c r="O29" s="30">
        <f t="shared" si="9"/>
        <v>200000</v>
      </c>
      <c r="P29" s="30">
        <f>IF(E29=0,G29*70000+300000,G29*100000+500000)</f>
        <v>1700000</v>
      </c>
      <c r="Q29" s="6">
        <v>1592000</v>
      </c>
      <c r="R29" s="6"/>
      <c r="S29" s="5" t="s">
        <v>750</v>
      </c>
      <c r="T29" s="5"/>
    </row>
    <row r="30" spans="1:20" ht="63.75">
      <c r="A30" s="13" t="s">
        <v>15</v>
      </c>
      <c r="B30" s="13" t="s">
        <v>15</v>
      </c>
      <c r="C30" s="35">
        <v>25832</v>
      </c>
      <c r="D30" s="6" t="s">
        <v>198</v>
      </c>
      <c r="E30" s="14"/>
      <c r="F30" s="14"/>
      <c r="G30" s="14">
        <v>43</v>
      </c>
      <c r="H30" s="2" t="s">
        <v>550</v>
      </c>
      <c r="I30" s="51" t="s">
        <v>600</v>
      </c>
      <c r="J30" s="9"/>
      <c r="K30" s="9">
        <v>3531000</v>
      </c>
      <c r="L30" s="6">
        <f t="shared" si="6"/>
        <v>1412400</v>
      </c>
      <c r="M30" s="6">
        <f t="shared" si="7"/>
        <v>3531000</v>
      </c>
      <c r="N30" s="9">
        <f t="shared" si="8"/>
        <v>1412400</v>
      </c>
      <c r="O30" s="30">
        <f t="shared" si="9"/>
        <v>300000</v>
      </c>
      <c r="P30" s="30">
        <f>IF(E30=0,G30*70000+300000,G30*100000+500000)</f>
        <v>3310000</v>
      </c>
      <c r="Q30" s="6">
        <v>2118600</v>
      </c>
      <c r="R30" s="6"/>
      <c r="S30" s="5" t="s">
        <v>717</v>
      </c>
      <c r="T30" s="5"/>
    </row>
    <row r="31" spans="1:20" ht="63.75">
      <c r="A31" s="13" t="s">
        <v>36</v>
      </c>
      <c r="B31" s="13" t="s">
        <v>36</v>
      </c>
      <c r="C31" s="35">
        <v>25893</v>
      </c>
      <c r="D31" s="6" t="s">
        <v>199</v>
      </c>
      <c r="E31" s="14"/>
      <c r="F31" s="14"/>
      <c r="G31" s="14">
        <v>16</v>
      </c>
      <c r="H31" s="2" t="s">
        <v>550</v>
      </c>
      <c r="I31" s="51" t="s">
        <v>537</v>
      </c>
      <c r="J31" s="9"/>
      <c r="K31" s="9">
        <v>2042000</v>
      </c>
      <c r="L31" s="6">
        <f t="shared" si="6"/>
        <v>816800</v>
      </c>
      <c r="M31" s="6">
        <f t="shared" si="7"/>
        <v>2042000</v>
      </c>
      <c r="N31" s="9">
        <f t="shared" si="8"/>
        <v>816800</v>
      </c>
      <c r="O31" s="30">
        <f t="shared" si="9"/>
        <v>160000</v>
      </c>
      <c r="P31" s="30">
        <f aca="true" t="shared" si="10" ref="P31:P66">IF(E31=0,G31*70000+300000,G31*100000+500000)</f>
        <v>1420000</v>
      </c>
      <c r="Q31" s="6">
        <v>1225000</v>
      </c>
      <c r="R31" s="6"/>
      <c r="S31" s="5" t="s">
        <v>751</v>
      </c>
      <c r="T31" s="6" t="s">
        <v>541</v>
      </c>
    </row>
    <row r="32" spans="1:20" ht="25.5">
      <c r="A32" s="13" t="s">
        <v>37</v>
      </c>
      <c r="B32" s="13" t="s">
        <v>37</v>
      </c>
      <c r="C32" s="35">
        <v>25894</v>
      </c>
      <c r="D32" s="6" t="s">
        <v>428</v>
      </c>
      <c r="E32" s="14"/>
      <c r="F32" s="14"/>
      <c r="G32" s="14">
        <v>8</v>
      </c>
      <c r="H32" s="2" t="s">
        <v>546</v>
      </c>
      <c r="I32" s="51" t="s">
        <v>609</v>
      </c>
      <c r="J32" s="9"/>
      <c r="K32" s="9">
        <v>1199000</v>
      </c>
      <c r="L32" s="6">
        <f t="shared" si="6"/>
        <v>479600</v>
      </c>
      <c r="M32" s="6">
        <f t="shared" si="7"/>
        <v>1199000</v>
      </c>
      <c r="N32" s="9">
        <f t="shared" si="8"/>
        <v>479600</v>
      </c>
      <c r="O32" s="30">
        <f t="shared" si="9"/>
        <v>80000</v>
      </c>
      <c r="P32" s="30">
        <f t="shared" si="10"/>
        <v>860000</v>
      </c>
      <c r="Q32" s="6">
        <v>719000</v>
      </c>
      <c r="R32" s="6"/>
      <c r="S32" s="5"/>
      <c r="T32" s="5"/>
    </row>
    <row r="33" spans="1:20" ht="63.75">
      <c r="A33" s="13" t="s">
        <v>16</v>
      </c>
      <c r="B33" s="13" t="s">
        <v>16</v>
      </c>
      <c r="C33" s="35">
        <v>25833</v>
      </c>
      <c r="D33" s="6" t="s">
        <v>484</v>
      </c>
      <c r="E33" s="14"/>
      <c r="F33" s="14"/>
      <c r="G33" s="14">
        <v>19</v>
      </c>
      <c r="H33" s="2" t="s">
        <v>550</v>
      </c>
      <c r="I33" s="51" t="s">
        <v>537</v>
      </c>
      <c r="J33" s="9"/>
      <c r="K33" s="9">
        <v>2832000</v>
      </c>
      <c r="L33" s="6">
        <f t="shared" si="6"/>
        <v>1132800</v>
      </c>
      <c r="M33" s="6">
        <f t="shared" si="7"/>
        <v>2832000</v>
      </c>
      <c r="N33" s="9">
        <f t="shared" si="8"/>
        <v>1132800</v>
      </c>
      <c r="O33" s="30">
        <f t="shared" si="9"/>
        <v>190000</v>
      </c>
      <c r="P33" s="30">
        <f t="shared" si="10"/>
        <v>1630000</v>
      </c>
      <c r="Q33" s="6">
        <v>1699200</v>
      </c>
      <c r="R33" s="6"/>
      <c r="S33" s="5"/>
      <c r="T33" s="6" t="s">
        <v>541</v>
      </c>
    </row>
    <row r="34" spans="1:20" ht="38.25">
      <c r="A34" s="13" t="s">
        <v>38</v>
      </c>
      <c r="B34" s="13" t="s">
        <v>38</v>
      </c>
      <c r="C34" s="35">
        <v>26193</v>
      </c>
      <c r="D34" s="6" t="s">
        <v>511</v>
      </c>
      <c r="E34" s="14"/>
      <c r="F34" s="14"/>
      <c r="G34" s="14">
        <v>27</v>
      </c>
      <c r="H34" s="2" t="s">
        <v>298</v>
      </c>
      <c r="I34" s="51" t="s">
        <v>583</v>
      </c>
      <c r="J34" s="9"/>
      <c r="K34" s="9">
        <v>14653000</v>
      </c>
      <c r="L34" s="6">
        <f t="shared" si="6"/>
        <v>2190000</v>
      </c>
      <c r="M34" s="6">
        <f t="shared" si="7"/>
        <v>14653000</v>
      </c>
      <c r="N34" s="9">
        <f t="shared" si="8"/>
        <v>2190000</v>
      </c>
      <c r="O34" s="30">
        <f t="shared" si="9"/>
        <v>270000</v>
      </c>
      <c r="P34" s="30">
        <f t="shared" si="10"/>
        <v>2190000</v>
      </c>
      <c r="Q34" s="6">
        <v>8792000</v>
      </c>
      <c r="R34" s="6"/>
      <c r="S34" s="5"/>
      <c r="T34" s="5"/>
    </row>
    <row r="35" spans="1:20" ht="38.25">
      <c r="A35" s="13" t="s">
        <v>39</v>
      </c>
      <c r="B35" s="13" t="s">
        <v>39</v>
      </c>
      <c r="C35" s="35">
        <v>25895</v>
      </c>
      <c r="D35" s="6" t="s">
        <v>423</v>
      </c>
      <c r="E35" s="14"/>
      <c r="F35" s="14"/>
      <c r="G35" s="14">
        <v>18</v>
      </c>
      <c r="H35" s="2" t="s">
        <v>548</v>
      </c>
      <c r="I35" s="51" t="s">
        <v>563</v>
      </c>
      <c r="J35" s="9"/>
      <c r="K35" s="9">
        <v>3028000</v>
      </c>
      <c r="L35" s="6">
        <f>IF(K35&lt;750000,0,IF(E35=0,(IF(K35*0.4&lt;=G35*70000+300000,K35*0.4,G35*70000+300000)),(IF(F35=1,K35*0.6,(IF(K35*0.4&lt;=G35*100000+500000,K35*0.4,G35*100000+500000))))))</f>
        <v>1211200</v>
      </c>
      <c r="M35" s="6">
        <f>K35</f>
        <v>3028000</v>
      </c>
      <c r="N35" s="9">
        <f>IF(F35=1,L35+0,(IF(L35+0&gt;P35,P35,L35+0)))</f>
        <v>1211200</v>
      </c>
      <c r="O35" s="30">
        <f>IF(G35&gt;=30,300000,G35*10000)</f>
        <v>180000</v>
      </c>
      <c r="P35" s="30">
        <f t="shared" si="10"/>
        <v>1560000</v>
      </c>
      <c r="Q35" s="6">
        <v>1816000</v>
      </c>
      <c r="R35" s="6"/>
      <c r="S35" s="5"/>
      <c r="T35" s="5"/>
    </row>
    <row r="36" spans="1:20" ht="63.75">
      <c r="A36" s="13" t="s">
        <v>40</v>
      </c>
      <c r="B36" s="13" t="s">
        <v>40</v>
      </c>
      <c r="C36" s="35">
        <v>25897</v>
      </c>
      <c r="D36" s="6" t="s">
        <v>429</v>
      </c>
      <c r="E36" s="14"/>
      <c r="F36" s="14"/>
      <c r="G36" s="14">
        <v>16</v>
      </c>
      <c r="H36" s="2" t="s">
        <v>550</v>
      </c>
      <c r="I36" s="51" t="s">
        <v>598</v>
      </c>
      <c r="J36" s="9"/>
      <c r="K36" s="9">
        <v>2924000</v>
      </c>
      <c r="L36" s="6">
        <f aca="true" t="shared" si="11" ref="L36:L65">IF(K36&lt;750000,0,IF(E36=0,(IF(K36*0.4&lt;=G36*70000+300000,K36*0.4,G36*70000+300000)),(IF(F36=1,K36*0.6,(IF(K36*0.4&lt;=G36*100000+500000,K36*0.4,G36*100000+500000))))))</f>
        <v>1169600</v>
      </c>
      <c r="M36" s="6">
        <f aca="true" t="shared" si="12" ref="M36:M65">K36</f>
        <v>2924000</v>
      </c>
      <c r="N36" s="9">
        <f aca="true" t="shared" si="13" ref="N36:N65">IF(F36=1,L36+0,(IF(L36+0&gt;P36,P36,L36+0)))</f>
        <v>1169600</v>
      </c>
      <c r="O36" s="30">
        <f aca="true" t="shared" si="14" ref="O36:O65">IF(G36&gt;=30,300000,G36*10000)</f>
        <v>160000</v>
      </c>
      <c r="P36" s="30">
        <f t="shared" si="10"/>
        <v>1420000</v>
      </c>
      <c r="Q36" s="6">
        <v>1754000</v>
      </c>
      <c r="R36" s="6"/>
      <c r="S36" s="5"/>
      <c r="T36" s="5"/>
    </row>
    <row r="37" spans="1:20" ht="63.75">
      <c r="A37" s="13" t="s">
        <v>41</v>
      </c>
      <c r="B37" s="13" t="s">
        <v>41</v>
      </c>
      <c r="C37" s="35">
        <v>26192</v>
      </c>
      <c r="D37" s="6" t="s">
        <v>200</v>
      </c>
      <c r="E37" s="14"/>
      <c r="F37" s="14"/>
      <c r="G37" s="14">
        <v>20</v>
      </c>
      <c r="H37" s="2" t="s">
        <v>550</v>
      </c>
      <c r="I37" s="51" t="s">
        <v>685</v>
      </c>
      <c r="J37" s="9"/>
      <c r="K37" s="9">
        <v>2161000</v>
      </c>
      <c r="L37" s="6">
        <f t="shared" si="11"/>
        <v>864400</v>
      </c>
      <c r="M37" s="6">
        <f t="shared" si="12"/>
        <v>2161000</v>
      </c>
      <c r="N37" s="9">
        <f t="shared" si="13"/>
        <v>864400</v>
      </c>
      <c r="O37" s="30">
        <f t="shared" si="14"/>
        <v>200000</v>
      </c>
      <c r="P37" s="30">
        <f t="shared" si="10"/>
        <v>1700000</v>
      </c>
      <c r="Q37" s="6">
        <v>1297000</v>
      </c>
      <c r="R37" s="6"/>
      <c r="S37" s="5" t="s">
        <v>752</v>
      </c>
      <c r="T37" s="5"/>
    </row>
    <row r="38" spans="1:20" ht="63.75">
      <c r="A38" s="13" t="s">
        <v>42</v>
      </c>
      <c r="B38" s="13" t="s">
        <v>42</v>
      </c>
      <c r="C38" s="35">
        <v>25073</v>
      </c>
      <c r="D38" s="6" t="s">
        <v>172</v>
      </c>
      <c r="E38" s="14"/>
      <c r="F38" s="14"/>
      <c r="G38" s="14">
        <v>23</v>
      </c>
      <c r="H38" s="2" t="s">
        <v>550</v>
      </c>
      <c r="I38" s="51" t="s">
        <v>557</v>
      </c>
      <c r="J38" s="9"/>
      <c r="K38" s="9">
        <v>1141000</v>
      </c>
      <c r="L38" s="6">
        <f t="shared" si="11"/>
        <v>456400</v>
      </c>
      <c r="M38" s="6">
        <f t="shared" si="12"/>
        <v>1141000</v>
      </c>
      <c r="N38" s="9">
        <f t="shared" si="13"/>
        <v>456400</v>
      </c>
      <c r="O38" s="30">
        <f t="shared" si="14"/>
        <v>230000</v>
      </c>
      <c r="P38" s="30">
        <f t="shared" si="10"/>
        <v>1910000</v>
      </c>
      <c r="Q38" s="6">
        <v>700000</v>
      </c>
      <c r="R38" s="6"/>
      <c r="S38" s="5" t="s">
        <v>753</v>
      </c>
      <c r="T38" s="5"/>
    </row>
    <row r="39" spans="1:20" ht="63.75">
      <c r="A39" s="13" t="s">
        <v>43</v>
      </c>
      <c r="B39" s="13" t="s">
        <v>43</v>
      </c>
      <c r="C39" s="35">
        <v>24838</v>
      </c>
      <c r="D39" s="6" t="s">
        <v>411</v>
      </c>
      <c r="E39" s="14"/>
      <c r="F39" s="14"/>
      <c r="G39" s="14">
        <v>14</v>
      </c>
      <c r="H39" s="2" t="s">
        <v>550</v>
      </c>
      <c r="I39" s="51" t="s">
        <v>605</v>
      </c>
      <c r="J39" s="9"/>
      <c r="K39" s="9">
        <v>1443000</v>
      </c>
      <c r="L39" s="6">
        <f t="shared" si="11"/>
        <v>577200</v>
      </c>
      <c r="M39" s="6">
        <f t="shared" si="12"/>
        <v>1443000</v>
      </c>
      <c r="N39" s="9">
        <f t="shared" si="13"/>
        <v>577200</v>
      </c>
      <c r="O39" s="30">
        <f t="shared" si="14"/>
        <v>140000</v>
      </c>
      <c r="P39" s="30">
        <f>IF(E39=0,G39*70000+300000,G39*100000+500000)</f>
        <v>1280000</v>
      </c>
      <c r="Q39" s="6">
        <v>866000</v>
      </c>
      <c r="R39" s="6"/>
      <c r="S39" s="5"/>
      <c r="T39" s="5"/>
    </row>
    <row r="40" spans="1:20" ht="25.5">
      <c r="A40" s="13" t="s">
        <v>44</v>
      </c>
      <c r="B40" s="13" t="s">
        <v>44</v>
      </c>
      <c r="C40" s="35">
        <v>25835</v>
      </c>
      <c r="D40" s="6" t="s">
        <v>483</v>
      </c>
      <c r="E40" s="14"/>
      <c r="F40" s="14"/>
      <c r="G40" s="14">
        <v>28</v>
      </c>
      <c r="H40" s="2" t="s">
        <v>549</v>
      </c>
      <c r="I40" s="51" t="s">
        <v>592</v>
      </c>
      <c r="J40" s="9"/>
      <c r="K40" s="9">
        <v>3950000</v>
      </c>
      <c r="L40" s="6">
        <f t="shared" si="11"/>
        <v>1580000</v>
      </c>
      <c r="M40" s="6">
        <f t="shared" si="12"/>
        <v>3950000</v>
      </c>
      <c r="N40" s="9">
        <f t="shared" si="13"/>
        <v>1580000</v>
      </c>
      <c r="O40" s="30">
        <f t="shared" si="14"/>
        <v>280000</v>
      </c>
      <c r="P40" s="30">
        <f t="shared" si="10"/>
        <v>2260000</v>
      </c>
      <c r="Q40" s="6">
        <v>2369879</v>
      </c>
      <c r="R40" s="6"/>
      <c r="S40" s="5"/>
      <c r="T40" s="5"/>
    </row>
    <row r="41" spans="1:20" ht="38.25">
      <c r="A41" s="13" t="s">
        <v>45</v>
      </c>
      <c r="B41" s="13" t="s">
        <v>45</v>
      </c>
      <c r="C41" s="35">
        <v>24840</v>
      </c>
      <c r="D41" s="6" t="s">
        <v>133</v>
      </c>
      <c r="E41" s="14"/>
      <c r="F41" s="14"/>
      <c r="G41" s="14">
        <v>31</v>
      </c>
      <c r="H41" s="2" t="s">
        <v>298</v>
      </c>
      <c r="I41" s="51" t="s">
        <v>556</v>
      </c>
      <c r="J41" s="9"/>
      <c r="K41" s="9">
        <v>4000000</v>
      </c>
      <c r="L41" s="6">
        <f t="shared" si="11"/>
        <v>1600000</v>
      </c>
      <c r="M41" s="6">
        <f t="shared" si="12"/>
        <v>4000000</v>
      </c>
      <c r="N41" s="9">
        <f t="shared" si="13"/>
        <v>1600000</v>
      </c>
      <c r="O41" s="30">
        <f t="shared" si="14"/>
        <v>300000</v>
      </c>
      <c r="P41" s="30">
        <f t="shared" si="10"/>
        <v>2470000</v>
      </c>
      <c r="Q41" s="6">
        <v>2400000</v>
      </c>
      <c r="R41" s="6"/>
      <c r="S41" s="5" t="s">
        <v>754</v>
      </c>
      <c r="T41" s="5"/>
    </row>
    <row r="42" spans="1:20" ht="38.25">
      <c r="A42" s="13" t="s">
        <v>46</v>
      </c>
      <c r="B42" s="13" t="s">
        <v>46</v>
      </c>
      <c r="C42" s="35">
        <v>25898</v>
      </c>
      <c r="D42" s="6" t="s">
        <v>430</v>
      </c>
      <c r="E42" s="14"/>
      <c r="F42" s="14"/>
      <c r="G42" s="14">
        <v>25</v>
      </c>
      <c r="H42" s="2" t="s">
        <v>558</v>
      </c>
      <c r="I42" s="51" t="s">
        <v>627</v>
      </c>
      <c r="J42" s="9"/>
      <c r="K42" s="9">
        <v>4098000</v>
      </c>
      <c r="L42" s="6">
        <f t="shared" si="11"/>
        <v>1639200</v>
      </c>
      <c r="M42" s="6">
        <f t="shared" si="12"/>
        <v>4098000</v>
      </c>
      <c r="N42" s="9">
        <f t="shared" si="13"/>
        <v>1639200</v>
      </c>
      <c r="O42" s="30">
        <f t="shared" si="14"/>
        <v>250000</v>
      </c>
      <c r="P42" s="30">
        <f t="shared" si="10"/>
        <v>2050000</v>
      </c>
      <c r="Q42" s="6">
        <v>2459000</v>
      </c>
      <c r="R42" s="6"/>
      <c r="S42" s="5"/>
      <c r="T42" s="5"/>
    </row>
    <row r="43" spans="1:20" ht="63.75">
      <c r="A43" s="13" t="s">
        <v>47</v>
      </c>
      <c r="B43" s="13" t="s">
        <v>47</v>
      </c>
      <c r="C43" s="35">
        <v>26272</v>
      </c>
      <c r="D43" s="6" t="s">
        <v>488</v>
      </c>
      <c r="E43" s="14"/>
      <c r="F43" s="14"/>
      <c r="G43" s="14">
        <v>47</v>
      </c>
      <c r="H43" s="2" t="s">
        <v>550</v>
      </c>
      <c r="I43" s="51" t="s">
        <v>696</v>
      </c>
      <c r="J43" s="9"/>
      <c r="K43" s="9">
        <v>2340000</v>
      </c>
      <c r="L43" s="6">
        <f t="shared" si="11"/>
        <v>936000</v>
      </c>
      <c r="M43" s="6">
        <f t="shared" si="12"/>
        <v>2340000</v>
      </c>
      <c r="N43" s="9">
        <f t="shared" si="13"/>
        <v>936000</v>
      </c>
      <c r="O43" s="30">
        <f t="shared" si="14"/>
        <v>300000</v>
      </c>
      <c r="P43" s="30">
        <f t="shared" si="10"/>
        <v>3590000</v>
      </c>
      <c r="Q43" s="6">
        <v>1800000</v>
      </c>
      <c r="R43" s="6"/>
      <c r="S43" s="5"/>
      <c r="T43" s="6" t="s">
        <v>541</v>
      </c>
    </row>
    <row r="44" spans="1:20" ht="63.75">
      <c r="A44" s="13" t="s">
        <v>48</v>
      </c>
      <c r="B44" s="13" t="s">
        <v>48</v>
      </c>
      <c r="C44" s="35">
        <v>25836</v>
      </c>
      <c r="D44" s="6" t="s">
        <v>201</v>
      </c>
      <c r="E44" s="14"/>
      <c r="F44" s="14"/>
      <c r="G44" s="14">
        <v>37</v>
      </c>
      <c r="H44" s="2" t="s">
        <v>550</v>
      </c>
      <c r="I44" s="51" t="s">
        <v>578</v>
      </c>
      <c r="J44" s="9"/>
      <c r="K44" s="9">
        <v>1791000</v>
      </c>
      <c r="L44" s="6">
        <f t="shared" si="11"/>
        <v>716400</v>
      </c>
      <c r="M44" s="6">
        <f t="shared" si="12"/>
        <v>1791000</v>
      </c>
      <c r="N44" s="9">
        <f t="shared" si="13"/>
        <v>716400</v>
      </c>
      <c r="O44" s="30">
        <f>IF(G44&gt;=30,300000,G44*10000)</f>
        <v>300000</v>
      </c>
      <c r="P44" s="30">
        <f t="shared" si="10"/>
        <v>2890000</v>
      </c>
      <c r="Q44" s="6">
        <v>1074519</v>
      </c>
      <c r="R44" s="6"/>
      <c r="S44" s="5" t="s">
        <v>755</v>
      </c>
      <c r="T44" s="5"/>
    </row>
    <row r="45" spans="1:20" ht="38.25">
      <c r="A45" s="13" t="s">
        <v>49</v>
      </c>
      <c r="B45" s="13" t="s">
        <v>49</v>
      </c>
      <c r="C45" s="35">
        <v>26221</v>
      </c>
      <c r="D45" s="6" t="s">
        <v>532</v>
      </c>
      <c r="E45" s="14"/>
      <c r="F45" s="14"/>
      <c r="G45" s="14">
        <v>20</v>
      </c>
      <c r="H45" s="2" t="s">
        <v>548</v>
      </c>
      <c r="I45" s="51" t="s">
        <v>710</v>
      </c>
      <c r="J45" s="9"/>
      <c r="K45" s="9">
        <v>832000</v>
      </c>
      <c r="L45" s="6">
        <f>IF(K45&lt;750000,0,IF(E45=0,(IF(K45*0.4&lt;=G45*70000+300000,K45*0.4,G45*70000+300000)),(IF(F45=1,K45*0.6,(IF(K45*0.4&lt;=G45*100000+500000,K45*0.4,G45*100000+500000))))))</f>
        <v>332800</v>
      </c>
      <c r="M45" s="6">
        <f>K45</f>
        <v>832000</v>
      </c>
      <c r="N45" s="9">
        <f>IF(F45=1,L45+0,(IF(L45+0&gt;P45,P45,L45+0)))</f>
        <v>332800</v>
      </c>
      <c r="O45" s="30">
        <f>IF(G45&gt;=30,300000,G45*10000)</f>
        <v>200000</v>
      </c>
      <c r="P45" s="30">
        <f t="shared" si="10"/>
        <v>1700000</v>
      </c>
      <c r="Q45" s="6">
        <v>532000</v>
      </c>
      <c r="R45" s="6"/>
      <c r="S45" s="5"/>
      <c r="T45" s="5"/>
    </row>
    <row r="46" spans="1:20" ht="38.25">
      <c r="A46" s="13" t="s">
        <v>17</v>
      </c>
      <c r="B46" s="13" t="s">
        <v>17</v>
      </c>
      <c r="C46" s="35">
        <v>26191</v>
      </c>
      <c r="D46" s="6" t="s">
        <v>202</v>
      </c>
      <c r="E46" s="14" t="s">
        <v>555</v>
      </c>
      <c r="F46" s="14"/>
      <c r="G46" s="14">
        <v>24</v>
      </c>
      <c r="H46" s="2" t="s">
        <v>548</v>
      </c>
      <c r="I46" s="51" t="s">
        <v>585</v>
      </c>
      <c r="J46" s="9"/>
      <c r="K46" s="9">
        <v>4763000</v>
      </c>
      <c r="L46" s="6">
        <f>IF(K46&lt;750000,0,IF(E46=0,(IF(K46*0.4&lt;=G46*70000+300000,K46*0.4,G46*70000+300000)),(IF(F46=1,K46*0.6,(IF(K46*0.4&lt;=G46*100000+500000,K46*0.4,G46*100000+500000))))))</f>
        <v>1905200</v>
      </c>
      <c r="M46" s="6">
        <f>K46</f>
        <v>4763000</v>
      </c>
      <c r="N46" s="9">
        <f>IF(F46=1,L46+0,(IF(L46+0&gt;P46,P46,L46+0)))</f>
        <v>1905200</v>
      </c>
      <c r="O46" s="30">
        <f>IF(G46&gt;=30,300000,G46*10000)</f>
        <v>240000</v>
      </c>
      <c r="P46" s="30">
        <f t="shared" si="10"/>
        <v>2900000</v>
      </c>
      <c r="Q46" s="6">
        <v>2858000</v>
      </c>
      <c r="R46" s="6"/>
      <c r="S46" s="5"/>
      <c r="T46" s="5"/>
    </row>
    <row r="47" spans="1:20" ht="25.5">
      <c r="A47" s="13" t="s">
        <v>50</v>
      </c>
      <c r="B47" s="13" t="s">
        <v>50</v>
      </c>
      <c r="C47" s="35">
        <v>25839</v>
      </c>
      <c r="D47" s="6" t="s">
        <v>482</v>
      </c>
      <c r="E47" s="14"/>
      <c r="F47" s="14"/>
      <c r="G47" s="14">
        <v>36</v>
      </c>
      <c r="H47" s="2" t="s">
        <v>296</v>
      </c>
      <c r="I47" s="51" t="s">
        <v>601</v>
      </c>
      <c r="J47" s="9"/>
      <c r="K47" s="9">
        <v>3367000</v>
      </c>
      <c r="L47" s="6">
        <f t="shared" si="11"/>
        <v>1346800</v>
      </c>
      <c r="M47" s="6">
        <f t="shared" si="12"/>
        <v>3367000</v>
      </c>
      <c r="N47" s="9">
        <f t="shared" si="13"/>
        <v>1346800</v>
      </c>
      <c r="O47" s="30">
        <f t="shared" si="14"/>
        <v>300000</v>
      </c>
      <c r="P47" s="30">
        <f t="shared" si="10"/>
        <v>2820000</v>
      </c>
      <c r="Q47" s="6">
        <v>2020000</v>
      </c>
      <c r="R47" s="6"/>
      <c r="S47" s="5"/>
      <c r="T47" s="5"/>
    </row>
    <row r="48" spans="1:20" ht="38.25">
      <c r="A48" s="13" t="s">
        <v>51</v>
      </c>
      <c r="B48" s="13" t="s">
        <v>51</v>
      </c>
      <c r="C48" s="35">
        <v>25841</v>
      </c>
      <c r="D48" s="6" t="s">
        <v>481</v>
      </c>
      <c r="E48" s="14"/>
      <c r="F48" s="14"/>
      <c r="G48" s="14">
        <v>20</v>
      </c>
      <c r="H48" s="2" t="s">
        <v>548</v>
      </c>
      <c r="I48" s="51" t="s">
        <v>563</v>
      </c>
      <c r="J48" s="9"/>
      <c r="K48" s="9">
        <v>2410000</v>
      </c>
      <c r="L48" s="6">
        <f t="shared" si="11"/>
        <v>964000</v>
      </c>
      <c r="M48" s="6">
        <f t="shared" si="12"/>
        <v>2410000</v>
      </c>
      <c r="N48" s="9">
        <f t="shared" si="13"/>
        <v>964000</v>
      </c>
      <c r="O48" s="30">
        <f t="shared" si="14"/>
        <v>200000</v>
      </c>
      <c r="P48" s="30">
        <f t="shared" si="10"/>
        <v>1700000</v>
      </c>
      <c r="Q48" s="6">
        <v>1446000</v>
      </c>
      <c r="R48" s="6"/>
      <c r="S48" s="5"/>
      <c r="T48" s="5"/>
    </row>
    <row r="49" spans="1:20" ht="63.75">
      <c r="A49" s="13" t="s">
        <v>18</v>
      </c>
      <c r="B49" s="13" t="s">
        <v>18</v>
      </c>
      <c r="C49" s="35">
        <v>25788</v>
      </c>
      <c r="D49" s="6" t="s">
        <v>480</v>
      </c>
      <c r="E49" s="14"/>
      <c r="F49" s="14"/>
      <c r="G49" s="14">
        <v>39</v>
      </c>
      <c r="H49" s="2" t="s">
        <v>550</v>
      </c>
      <c r="I49" s="51" t="s">
        <v>600</v>
      </c>
      <c r="J49" s="9"/>
      <c r="K49" s="9">
        <v>4578000</v>
      </c>
      <c r="L49" s="6">
        <f t="shared" si="11"/>
        <v>1831200</v>
      </c>
      <c r="M49" s="6">
        <f t="shared" si="12"/>
        <v>4578000</v>
      </c>
      <c r="N49" s="9">
        <f t="shared" si="13"/>
        <v>1831200</v>
      </c>
      <c r="O49" s="30">
        <f t="shared" si="14"/>
        <v>300000</v>
      </c>
      <c r="P49" s="30">
        <f>IF(E49=0,G49*70000+300000,G49*100000+500000)</f>
        <v>3030000</v>
      </c>
      <c r="Q49" s="6">
        <v>2746939</v>
      </c>
      <c r="R49" s="6"/>
      <c r="S49" s="5"/>
      <c r="T49" s="5"/>
    </row>
    <row r="50" spans="1:20" ht="63.75">
      <c r="A50" s="13" t="s">
        <v>52</v>
      </c>
      <c r="B50" s="13" t="s">
        <v>52</v>
      </c>
      <c r="C50" s="35">
        <v>25899</v>
      </c>
      <c r="D50" s="6" t="s">
        <v>431</v>
      </c>
      <c r="E50" s="14"/>
      <c r="F50" s="14"/>
      <c r="G50" s="14">
        <v>31</v>
      </c>
      <c r="H50" s="2" t="s">
        <v>550</v>
      </c>
      <c r="I50" s="51" t="s">
        <v>610</v>
      </c>
      <c r="J50" s="9"/>
      <c r="K50" s="9">
        <v>1536000</v>
      </c>
      <c r="L50" s="6">
        <f t="shared" si="11"/>
        <v>614400</v>
      </c>
      <c r="M50" s="6">
        <f t="shared" si="12"/>
        <v>1536000</v>
      </c>
      <c r="N50" s="9">
        <f t="shared" si="13"/>
        <v>614400</v>
      </c>
      <c r="O50" s="30">
        <f t="shared" si="14"/>
        <v>300000</v>
      </c>
      <c r="P50" s="30">
        <f t="shared" si="10"/>
        <v>2470000</v>
      </c>
      <c r="Q50" s="6">
        <v>922000</v>
      </c>
      <c r="R50" s="6"/>
      <c r="S50" s="5"/>
      <c r="T50" s="5"/>
    </row>
    <row r="51" spans="1:20" ht="63.75">
      <c r="A51" s="13" t="s">
        <v>53</v>
      </c>
      <c r="B51" s="13" t="s">
        <v>53</v>
      </c>
      <c r="C51" s="35">
        <v>25069</v>
      </c>
      <c r="D51" s="6" t="s">
        <v>171</v>
      </c>
      <c r="E51" s="14"/>
      <c r="F51" s="14"/>
      <c r="G51" s="14">
        <v>45</v>
      </c>
      <c r="H51" s="2" t="s">
        <v>550</v>
      </c>
      <c r="I51" s="51" t="s">
        <v>557</v>
      </c>
      <c r="J51" s="9"/>
      <c r="K51" s="9">
        <v>2592000</v>
      </c>
      <c r="L51" s="6">
        <f t="shared" si="11"/>
        <v>1036800</v>
      </c>
      <c r="M51" s="6">
        <f t="shared" si="12"/>
        <v>2592000</v>
      </c>
      <c r="N51" s="9">
        <f t="shared" si="13"/>
        <v>1036800</v>
      </c>
      <c r="O51" s="30">
        <f t="shared" si="14"/>
        <v>300000</v>
      </c>
      <c r="P51" s="30">
        <f t="shared" si="10"/>
        <v>3450000</v>
      </c>
      <c r="Q51" s="6">
        <v>1600000</v>
      </c>
      <c r="R51" s="6"/>
      <c r="S51" s="5" t="s">
        <v>756</v>
      </c>
      <c r="T51" s="5"/>
    </row>
    <row r="52" spans="1:20" ht="63.75">
      <c r="A52" s="13" t="s">
        <v>54</v>
      </c>
      <c r="B52" s="13" t="s">
        <v>54</v>
      </c>
      <c r="C52" s="35">
        <v>25066</v>
      </c>
      <c r="D52" s="6" t="s">
        <v>391</v>
      </c>
      <c r="E52" s="14"/>
      <c r="F52" s="14"/>
      <c r="G52" s="14">
        <v>31</v>
      </c>
      <c r="H52" s="2" t="s">
        <v>550</v>
      </c>
      <c r="I52" s="51" t="s">
        <v>668</v>
      </c>
      <c r="J52" s="9"/>
      <c r="K52" s="9">
        <v>1334000</v>
      </c>
      <c r="L52" s="6">
        <f t="shared" si="11"/>
        <v>533600</v>
      </c>
      <c r="M52" s="6">
        <f t="shared" si="12"/>
        <v>1334000</v>
      </c>
      <c r="N52" s="9">
        <f t="shared" si="13"/>
        <v>533600</v>
      </c>
      <c r="O52" s="30">
        <f t="shared" si="14"/>
        <v>300000</v>
      </c>
      <c r="P52" s="30">
        <f t="shared" si="10"/>
        <v>2470000</v>
      </c>
      <c r="Q52" s="6">
        <v>900000</v>
      </c>
      <c r="R52" s="6"/>
      <c r="S52" s="5"/>
      <c r="T52" s="5"/>
    </row>
    <row r="53" spans="1:20" ht="25.5">
      <c r="A53" s="13" t="s">
        <v>55</v>
      </c>
      <c r="B53" s="13" t="s">
        <v>55</v>
      </c>
      <c r="C53" s="35">
        <v>25900</v>
      </c>
      <c r="D53" s="6" t="s">
        <v>425</v>
      </c>
      <c r="E53" s="14"/>
      <c r="F53" s="14"/>
      <c r="G53" s="14">
        <v>86</v>
      </c>
      <c r="H53" s="2" t="s">
        <v>296</v>
      </c>
      <c r="I53" s="51" t="s">
        <v>562</v>
      </c>
      <c r="J53" s="9"/>
      <c r="K53" s="9">
        <v>1600000</v>
      </c>
      <c r="L53" s="6">
        <f t="shared" si="11"/>
        <v>640000</v>
      </c>
      <c r="M53" s="6">
        <f t="shared" si="12"/>
        <v>1600000</v>
      </c>
      <c r="N53" s="9">
        <f t="shared" si="13"/>
        <v>640000</v>
      </c>
      <c r="O53" s="30">
        <f t="shared" si="14"/>
        <v>300000</v>
      </c>
      <c r="P53" s="30">
        <f t="shared" si="10"/>
        <v>6320000</v>
      </c>
      <c r="Q53" s="6">
        <v>570000</v>
      </c>
      <c r="R53" s="6"/>
      <c r="S53" s="5"/>
      <c r="T53" s="5" t="s">
        <v>611</v>
      </c>
    </row>
    <row r="54" spans="1:20" ht="38.25">
      <c r="A54" s="13" t="s">
        <v>87</v>
      </c>
      <c r="B54" s="13" t="s">
        <v>87</v>
      </c>
      <c r="C54" s="35">
        <v>25387</v>
      </c>
      <c r="D54" s="6" t="s">
        <v>401</v>
      </c>
      <c r="E54" s="14"/>
      <c r="F54" s="14"/>
      <c r="G54" s="14">
        <v>85</v>
      </c>
      <c r="H54" s="2" t="s">
        <v>558</v>
      </c>
      <c r="I54" s="51" t="s">
        <v>559</v>
      </c>
      <c r="J54" s="9"/>
      <c r="K54" s="9">
        <v>5500000</v>
      </c>
      <c r="L54" s="6">
        <f t="shared" si="11"/>
        <v>2200000</v>
      </c>
      <c r="M54" s="6">
        <f t="shared" si="12"/>
        <v>5500000</v>
      </c>
      <c r="N54" s="9">
        <f t="shared" si="13"/>
        <v>2200000</v>
      </c>
      <c r="O54" s="30">
        <f>IF(G54&gt;=30,300000,G54*10000)</f>
        <v>300000</v>
      </c>
      <c r="P54" s="30">
        <f t="shared" si="10"/>
        <v>6250000</v>
      </c>
      <c r="Q54" s="6">
        <v>4000000</v>
      </c>
      <c r="R54" s="6"/>
      <c r="S54" s="5"/>
      <c r="T54" s="5" t="s">
        <v>560</v>
      </c>
    </row>
    <row r="55" spans="1:20" ht="38.25">
      <c r="A55" s="13" t="s">
        <v>88</v>
      </c>
      <c r="B55" s="13" t="s">
        <v>88</v>
      </c>
      <c r="C55" s="35">
        <v>26215</v>
      </c>
      <c r="D55" s="6" t="s">
        <v>496</v>
      </c>
      <c r="E55" s="14"/>
      <c r="F55" s="14"/>
      <c r="G55" s="14">
        <v>31</v>
      </c>
      <c r="H55" s="2" t="s">
        <v>548</v>
      </c>
      <c r="I55" s="51" t="s">
        <v>563</v>
      </c>
      <c r="J55" s="9"/>
      <c r="K55" s="9">
        <v>4282000</v>
      </c>
      <c r="L55" s="6">
        <f>IF(K55&lt;750000,0,IF(E55=0,(IF(K55*0.4&lt;=G55*70000+300000,K55*0.4,G55*70000+300000)),(IF(F55=1,K55*0.6,(IF(K55*0.4&lt;=G55*100000+500000,K55*0.4,G55*100000+500000))))))</f>
        <v>1712800</v>
      </c>
      <c r="M55" s="6">
        <f>K55</f>
        <v>4282000</v>
      </c>
      <c r="N55" s="9">
        <f>IF(F55=1,L55+0,(IF(L55+0&gt;P55,P55,L55+0)))</f>
        <v>1712800</v>
      </c>
      <c r="O55" s="30">
        <f>IF(G55&gt;=30,300000,G55*10000)</f>
        <v>300000</v>
      </c>
      <c r="P55" s="30">
        <f t="shared" si="10"/>
        <v>2470000</v>
      </c>
      <c r="Q55" s="6">
        <v>2569000</v>
      </c>
      <c r="R55" s="6"/>
      <c r="S55" s="5"/>
      <c r="T55" s="5"/>
    </row>
    <row r="56" spans="1:20" ht="25.5">
      <c r="A56" s="13" t="s">
        <v>89</v>
      </c>
      <c r="B56" s="13" t="s">
        <v>89</v>
      </c>
      <c r="C56" s="35">
        <v>26190</v>
      </c>
      <c r="D56" s="6" t="s">
        <v>512</v>
      </c>
      <c r="E56" s="14"/>
      <c r="F56" s="14"/>
      <c r="G56" s="14">
        <v>34</v>
      </c>
      <c r="H56" s="2" t="s">
        <v>296</v>
      </c>
      <c r="I56" s="51" t="s">
        <v>597</v>
      </c>
      <c r="J56" s="9"/>
      <c r="K56" s="9">
        <v>13983000</v>
      </c>
      <c r="L56" s="6">
        <f>IF(K56&lt;750000,0,IF(E56=0,(IF(K56*0.4&lt;=G56*70000+300000,K56*0.4,G56*70000+300000)),(IF(F56=1,K56*0.6,(IF(K56*0.4&lt;=G56*100000+500000,K56*0.4,G56*100000+500000))))))</f>
        <v>2680000</v>
      </c>
      <c r="M56" s="6">
        <f>K56</f>
        <v>13983000</v>
      </c>
      <c r="N56" s="9">
        <f>IF(F56=1,L56+0,(IF(L56+0&gt;P56,P56,L56+0)))</f>
        <v>2680000</v>
      </c>
      <c r="O56" s="30">
        <f>IF(G56&gt;=30,300000,G56*10000)</f>
        <v>300000</v>
      </c>
      <c r="P56" s="30">
        <f t="shared" si="10"/>
        <v>2680000</v>
      </c>
      <c r="Q56" s="6">
        <v>8390000</v>
      </c>
      <c r="R56" s="6"/>
      <c r="S56" s="5"/>
      <c r="T56" s="5"/>
    </row>
    <row r="57" spans="1:20" ht="38.25">
      <c r="A57" s="13" t="s">
        <v>56</v>
      </c>
      <c r="B57" s="13" t="s">
        <v>56</v>
      </c>
      <c r="C57" s="35">
        <v>26209</v>
      </c>
      <c r="D57" s="6" t="s">
        <v>528</v>
      </c>
      <c r="E57" s="14"/>
      <c r="F57" s="14"/>
      <c r="G57" s="14">
        <v>38</v>
      </c>
      <c r="H57" s="2" t="s">
        <v>296</v>
      </c>
      <c r="I57" s="51" t="s">
        <v>686</v>
      </c>
      <c r="J57" s="9"/>
      <c r="K57" s="9">
        <v>5573000</v>
      </c>
      <c r="L57" s="6">
        <f>IF(K57&lt;750000,0,IF(E57=0,(IF(K57*0.4&lt;=G57*70000+300000,K57*0.4,G57*70000+300000)),(IF(F57=1,K57*0.6,(IF(K57*0.4&lt;=G57*100000+500000,K57*0.4,G57*100000+500000))))))</f>
        <v>2229200</v>
      </c>
      <c r="M57" s="6">
        <f>K57</f>
        <v>5573000</v>
      </c>
      <c r="N57" s="9">
        <f>IF(F57=1,L57+0,(IF(L57+0&gt;P57,P57,L57+0)))</f>
        <v>2229200</v>
      </c>
      <c r="O57" s="30">
        <f>IF(G57&gt;=30,300000,G57*10000)</f>
        <v>300000</v>
      </c>
      <c r="P57" s="30">
        <f t="shared" si="10"/>
        <v>2960000</v>
      </c>
      <c r="Q57" s="6">
        <v>3344000</v>
      </c>
      <c r="R57" s="6"/>
      <c r="S57" s="5" t="s">
        <v>757</v>
      </c>
      <c r="T57" s="5"/>
    </row>
    <row r="58" spans="1:20" ht="25.5">
      <c r="A58" s="13" t="s">
        <v>90</v>
      </c>
      <c r="B58" s="13" t="s">
        <v>90</v>
      </c>
      <c r="C58" s="35">
        <v>25793</v>
      </c>
      <c r="D58" s="6" t="s">
        <v>497</v>
      </c>
      <c r="E58" s="14"/>
      <c r="F58" s="14"/>
      <c r="G58" s="14">
        <v>62</v>
      </c>
      <c r="H58" s="2" t="s">
        <v>546</v>
      </c>
      <c r="I58" s="51" t="s">
        <v>669</v>
      </c>
      <c r="J58" s="9"/>
      <c r="K58" s="9">
        <v>4308000</v>
      </c>
      <c r="L58" s="6">
        <f t="shared" si="11"/>
        <v>1723200</v>
      </c>
      <c r="M58" s="6">
        <f t="shared" si="12"/>
        <v>4308000</v>
      </c>
      <c r="N58" s="9">
        <f t="shared" si="13"/>
        <v>1723200</v>
      </c>
      <c r="O58" s="30">
        <f>IF(G58&gt;=30,300000,G58*10000)</f>
        <v>300000</v>
      </c>
      <c r="P58" s="30">
        <f t="shared" si="10"/>
        <v>4640000</v>
      </c>
      <c r="Q58" s="6">
        <v>2585000</v>
      </c>
      <c r="R58" s="6"/>
      <c r="S58" s="5"/>
      <c r="T58" s="5"/>
    </row>
    <row r="59" spans="1:20" ht="38.25">
      <c r="A59" s="13" t="s">
        <v>91</v>
      </c>
      <c r="B59" s="13" t="s">
        <v>91</v>
      </c>
      <c r="C59" s="35">
        <v>25795</v>
      </c>
      <c r="D59" s="6" t="s">
        <v>479</v>
      </c>
      <c r="E59" s="14"/>
      <c r="F59" s="14"/>
      <c r="G59" s="14">
        <v>5</v>
      </c>
      <c r="H59" s="2" t="s">
        <v>298</v>
      </c>
      <c r="I59" s="51" t="s">
        <v>583</v>
      </c>
      <c r="J59" s="9"/>
      <c r="K59" s="9">
        <v>7210000</v>
      </c>
      <c r="L59" s="6">
        <f t="shared" si="11"/>
        <v>650000</v>
      </c>
      <c r="M59" s="6">
        <f t="shared" si="12"/>
        <v>7210000</v>
      </c>
      <c r="N59" s="9">
        <f t="shared" si="13"/>
        <v>650000</v>
      </c>
      <c r="O59" s="30">
        <f t="shared" si="14"/>
        <v>50000</v>
      </c>
      <c r="P59" s="30">
        <f>IF(E59=0,G59*70000+300000,G59*100000+500000)</f>
        <v>650000</v>
      </c>
      <c r="Q59" s="6">
        <v>500000</v>
      </c>
      <c r="R59" s="6"/>
      <c r="S59" s="5"/>
      <c r="T59" s="69" t="s">
        <v>738</v>
      </c>
    </row>
    <row r="60" spans="1:20" ht="25.5">
      <c r="A60" s="13" t="s">
        <v>92</v>
      </c>
      <c r="B60" s="13" t="s">
        <v>92</v>
      </c>
      <c r="C60" s="35">
        <v>25796</v>
      </c>
      <c r="D60" s="6" t="s">
        <v>203</v>
      </c>
      <c r="E60" s="14"/>
      <c r="F60" s="14"/>
      <c r="G60" s="14">
        <v>12</v>
      </c>
      <c r="H60" s="2" t="s">
        <v>296</v>
      </c>
      <c r="I60" s="51" t="s">
        <v>697</v>
      </c>
      <c r="J60" s="9"/>
      <c r="K60" s="9">
        <v>3355000</v>
      </c>
      <c r="L60" s="6">
        <f t="shared" si="11"/>
        <v>1140000</v>
      </c>
      <c r="M60" s="6">
        <f t="shared" si="12"/>
        <v>3355000</v>
      </c>
      <c r="N60" s="9">
        <f t="shared" si="13"/>
        <v>1140000</v>
      </c>
      <c r="O60" s="30">
        <f t="shared" si="14"/>
        <v>120000</v>
      </c>
      <c r="P60" s="30">
        <f t="shared" si="10"/>
        <v>1140000</v>
      </c>
      <c r="Q60" s="6">
        <v>2013000</v>
      </c>
      <c r="R60" s="6"/>
      <c r="S60" s="5"/>
      <c r="T60" s="5"/>
    </row>
    <row r="61" spans="1:20" ht="38.25">
      <c r="A61" s="13" t="s">
        <v>57</v>
      </c>
      <c r="B61" s="13" t="s">
        <v>57</v>
      </c>
      <c r="C61" s="35">
        <v>25798</v>
      </c>
      <c r="D61" s="6" t="s">
        <v>204</v>
      </c>
      <c r="E61" s="14"/>
      <c r="F61" s="14"/>
      <c r="G61" s="14">
        <v>25</v>
      </c>
      <c r="H61" s="2" t="s">
        <v>548</v>
      </c>
      <c r="I61" s="51" t="s">
        <v>585</v>
      </c>
      <c r="J61" s="9"/>
      <c r="K61" s="9">
        <v>3954000</v>
      </c>
      <c r="L61" s="6">
        <f t="shared" si="11"/>
        <v>1581600</v>
      </c>
      <c r="M61" s="6">
        <f t="shared" si="12"/>
        <v>3954000</v>
      </c>
      <c r="N61" s="9">
        <f t="shared" si="13"/>
        <v>1581600</v>
      </c>
      <c r="O61" s="30">
        <f t="shared" si="14"/>
        <v>250000</v>
      </c>
      <c r="P61" s="30">
        <f t="shared" si="10"/>
        <v>2050000</v>
      </c>
      <c r="Q61" s="6">
        <v>2372000</v>
      </c>
      <c r="R61" s="6"/>
      <c r="S61" s="5" t="s">
        <v>758</v>
      </c>
      <c r="T61" s="5" t="s">
        <v>599</v>
      </c>
    </row>
    <row r="62" spans="1:20" ht="38.25">
      <c r="A62" s="13" t="s">
        <v>19</v>
      </c>
      <c r="B62" s="13" t="s">
        <v>19</v>
      </c>
      <c r="C62" s="35">
        <v>25902</v>
      </c>
      <c r="D62" s="6" t="s">
        <v>166</v>
      </c>
      <c r="E62" s="14">
        <v>3</v>
      </c>
      <c r="F62" s="14"/>
      <c r="G62" s="14">
        <v>20</v>
      </c>
      <c r="H62" s="2" t="s">
        <v>298</v>
      </c>
      <c r="I62" s="51" t="s">
        <v>612</v>
      </c>
      <c r="J62" s="9"/>
      <c r="K62" s="9">
        <v>1780000</v>
      </c>
      <c r="L62" s="6">
        <f t="shared" si="11"/>
        <v>712000</v>
      </c>
      <c r="M62" s="6">
        <f t="shared" si="12"/>
        <v>1780000</v>
      </c>
      <c r="N62" s="9">
        <f t="shared" si="13"/>
        <v>712000</v>
      </c>
      <c r="O62" s="30">
        <f t="shared" si="14"/>
        <v>200000</v>
      </c>
      <c r="P62" s="30">
        <f t="shared" si="10"/>
        <v>2500000</v>
      </c>
      <c r="Q62" s="6">
        <v>1068000</v>
      </c>
      <c r="R62" s="6"/>
      <c r="S62" s="5" t="s">
        <v>759</v>
      </c>
      <c r="T62" s="6"/>
    </row>
    <row r="63" spans="1:20" ht="25.5">
      <c r="A63" s="13" t="s">
        <v>20</v>
      </c>
      <c r="B63" s="13" t="s">
        <v>20</v>
      </c>
      <c r="C63" s="35">
        <v>25906</v>
      </c>
      <c r="D63" s="6" t="s">
        <v>432</v>
      </c>
      <c r="E63" s="14"/>
      <c r="F63" s="14"/>
      <c r="G63" s="14">
        <v>26</v>
      </c>
      <c r="H63" s="2" t="s">
        <v>546</v>
      </c>
      <c r="I63" s="51" t="s">
        <v>609</v>
      </c>
      <c r="J63" s="9"/>
      <c r="K63" s="9">
        <v>1497000</v>
      </c>
      <c r="L63" s="6">
        <f t="shared" si="11"/>
        <v>598800</v>
      </c>
      <c r="M63" s="6">
        <f t="shared" si="12"/>
        <v>1497000</v>
      </c>
      <c r="N63" s="9">
        <f t="shared" si="13"/>
        <v>598800</v>
      </c>
      <c r="O63" s="30">
        <f t="shared" si="14"/>
        <v>260000</v>
      </c>
      <c r="P63" s="30">
        <f t="shared" si="10"/>
        <v>2120000</v>
      </c>
      <c r="Q63" s="6">
        <v>898000</v>
      </c>
      <c r="R63" s="6"/>
      <c r="S63" s="5"/>
      <c r="T63" s="5"/>
    </row>
    <row r="64" spans="1:20" ht="63.75">
      <c r="A64" s="13" t="s">
        <v>58</v>
      </c>
      <c r="B64" s="13" t="s">
        <v>58</v>
      </c>
      <c r="C64" s="35">
        <v>25907</v>
      </c>
      <c r="D64" s="6" t="s">
        <v>433</v>
      </c>
      <c r="E64" s="14"/>
      <c r="F64" s="14"/>
      <c r="G64" s="14">
        <v>60</v>
      </c>
      <c r="H64" s="2" t="s">
        <v>550</v>
      </c>
      <c r="I64" s="51" t="s">
        <v>605</v>
      </c>
      <c r="J64" s="9"/>
      <c r="K64" s="9">
        <v>3727000</v>
      </c>
      <c r="L64" s="6">
        <f t="shared" si="11"/>
        <v>1490800</v>
      </c>
      <c r="M64" s="6">
        <f t="shared" si="12"/>
        <v>3727000</v>
      </c>
      <c r="N64" s="9">
        <f t="shared" si="13"/>
        <v>1490800</v>
      </c>
      <c r="O64" s="30">
        <f t="shared" si="14"/>
        <v>300000</v>
      </c>
      <c r="P64" s="30">
        <f t="shared" si="10"/>
        <v>4500000</v>
      </c>
      <c r="Q64" s="6">
        <v>2400000</v>
      </c>
      <c r="R64" s="6"/>
      <c r="S64" s="5"/>
      <c r="T64" s="5"/>
    </row>
    <row r="65" spans="1:20" ht="63.75">
      <c r="A65" s="13" t="s">
        <v>93</v>
      </c>
      <c r="B65" s="13" t="s">
        <v>93</v>
      </c>
      <c r="C65" s="35">
        <v>25801</v>
      </c>
      <c r="D65" s="6" t="s">
        <v>179</v>
      </c>
      <c r="E65" s="14"/>
      <c r="F65" s="14"/>
      <c r="G65" s="14">
        <v>24</v>
      </c>
      <c r="H65" s="2" t="s">
        <v>550</v>
      </c>
      <c r="I65" s="51" t="s">
        <v>598</v>
      </c>
      <c r="J65" s="9"/>
      <c r="K65" s="9">
        <v>2941000</v>
      </c>
      <c r="L65" s="6">
        <f t="shared" si="11"/>
        <v>1176400</v>
      </c>
      <c r="M65" s="6">
        <f t="shared" si="12"/>
        <v>2941000</v>
      </c>
      <c r="N65" s="9">
        <f t="shared" si="13"/>
        <v>1176400</v>
      </c>
      <c r="O65" s="30">
        <f t="shared" si="14"/>
        <v>240000</v>
      </c>
      <c r="P65" s="30">
        <f t="shared" si="10"/>
        <v>1980000</v>
      </c>
      <c r="Q65" s="6">
        <v>1764409</v>
      </c>
      <c r="R65" s="6"/>
      <c r="S65" s="5" t="s">
        <v>760</v>
      </c>
      <c r="T65" s="5"/>
    </row>
    <row r="66" spans="1:20" ht="63.75">
      <c r="A66" s="13" t="s">
        <v>59</v>
      </c>
      <c r="B66" s="13" t="s">
        <v>59</v>
      </c>
      <c r="C66" s="35">
        <v>25568</v>
      </c>
      <c r="D66" s="6" t="s">
        <v>409</v>
      </c>
      <c r="E66" s="14"/>
      <c r="F66" s="14"/>
      <c r="G66" s="14">
        <v>31</v>
      </c>
      <c r="H66" s="2" t="s">
        <v>550</v>
      </c>
      <c r="I66" s="51" t="s">
        <v>613</v>
      </c>
      <c r="J66" s="9"/>
      <c r="K66" s="9">
        <v>8414000</v>
      </c>
      <c r="L66" s="6">
        <f aca="true" t="shared" si="15" ref="L66:L78">IF(K66&lt;750000,0,IF(E66=0,(IF(K66*0.4&lt;=G66*70000+300000,K66*0.4,G66*70000+300000)),(IF(F66=1,K66*0.6,(IF(K66*0.4&lt;=G66*100000+500000,K66*0.4,G66*100000+500000))))))</f>
        <v>2470000</v>
      </c>
      <c r="M66" s="6">
        <f>K66</f>
        <v>8414000</v>
      </c>
      <c r="N66" s="9">
        <f>IF(F66=1,L66+0,(IF(L66+0&gt;P66,P66,L66+0)))</f>
        <v>2470000</v>
      </c>
      <c r="O66" s="30">
        <f aca="true" t="shared" si="16" ref="O66:O78">IF(G66&gt;=30,300000,G66*10000)</f>
        <v>300000</v>
      </c>
      <c r="P66" s="30">
        <f t="shared" si="10"/>
        <v>2470000</v>
      </c>
      <c r="Q66" s="6">
        <v>5000000</v>
      </c>
      <c r="R66" s="6"/>
      <c r="S66" s="5"/>
      <c r="T66" s="5"/>
    </row>
    <row r="67" spans="1:20" ht="63.75">
      <c r="A67" s="13" t="s">
        <v>60</v>
      </c>
      <c r="B67" s="13" t="s">
        <v>60</v>
      </c>
      <c r="C67" s="35">
        <v>25382</v>
      </c>
      <c r="D67" s="6" t="s">
        <v>561</v>
      </c>
      <c r="E67" s="14"/>
      <c r="F67" s="14"/>
      <c r="G67" s="14">
        <v>11</v>
      </c>
      <c r="H67" s="2" t="s">
        <v>550</v>
      </c>
      <c r="I67" s="51" t="s">
        <v>684</v>
      </c>
      <c r="J67" s="9"/>
      <c r="K67" s="9">
        <v>1749000</v>
      </c>
      <c r="L67" s="6">
        <f t="shared" si="15"/>
        <v>699600</v>
      </c>
      <c r="M67" s="82">
        <f>K67+K68</f>
        <v>2679000</v>
      </c>
      <c r="N67" s="84">
        <f>IF(F67=1,L67+L68,(IF(L67+L68&gt;P67,P67,L67+L68)))</f>
        <v>1071600</v>
      </c>
      <c r="O67" s="30">
        <f t="shared" si="16"/>
        <v>110000</v>
      </c>
      <c r="P67" s="30">
        <f>IF(E66=0,G66*70000+300000,G66*100000+500000)</f>
        <v>2470000</v>
      </c>
      <c r="Q67" s="82">
        <v>1800000</v>
      </c>
      <c r="R67" s="6"/>
      <c r="S67" s="99" t="s">
        <v>761</v>
      </c>
      <c r="T67" s="101" t="s">
        <v>541</v>
      </c>
    </row>
    <row r="68" spans="1:20" ht="25.5">
      <c r="A68" s="13" t="s">
        <v>61</v>
      </c>
      <c r="B68" s="13"/>
      <c r="C68" s="35">
        <v>25382</v>
      </c>
      <c r="D68" s="6" t="s">
        <v>561</v>
      </c>
      <c r="E68" s="14"/>
      <c r="F68" s="14"/>
      <c r="G68" s="14">
        <v>11</v>
      </c>
      <c r="H68" s="2" t="s">
        <v>296</v>
      </c>
      <c r="I68" s="51" t="s">
        <v>562</v>
      </c>
      <c r="J68" s="9"/>
      <c r="K68" s="9">
        <v>930000</v>
      </c>
      <c r="L68" s="6">
        <f t="shared" si="15"/>
        <v>372000</v>
      </c>
      <c r="M68" s="83"/>
      <c r="N68" s="85"/>
      <c r="O68" s="30">
        <f t="shared" si="16"/>
        <v>110000</v>
      </c>
      <c r="P68" s="52" t="s">
        <v>112</v>
      </c>
      <c r="Q68" s="83"/>
      <c r="R68" s="41"/>
      <c r="S68" s="100"/>
      <c r="T68" s="102"/>
    </row>
    <row r="69" spans="1:20" ht="38.25">
      <c r="A69" s="13" t="s">
        <v>62</v>
      </c>
      <c r="B69" s="13" t="s">
        <v>61</v>
      </c>
      <c r="C69" s="35">
        <v>24841</v>
      </c>
      <c r="D69" s="6" t="s">
        <v>707</v>
      </c>
      <c r="E69" s="14"/>
      <c r="F69" s="14"/>
      <c r="G69" s="14">
        <v>16</v>
      </c>
      <c r="H69" s="2" t="s">
        <v>298</v>
      </c>
      <c r="I69" s="51" t="s">
        <v>556</v>
      </c>
      <c r="J69" s="9"/>
      <c r="K69" s="9">
        <v>5000000</v>
      </c>
      <c r="L69" s="6">
        <f t="shared" si="15"/>
        <v>1420000</v>
      </c>
      <c r="M69" s="6">
        <f aca="true" t="shared" si="17" ref="M69:M74">K69</f>
        <v>5000000</v>
      </c>
      <c r="N69" s="9">
        <f aca="true" t="shared" si="18" ref="N69:N74">IF(F69=1,L69+0,(IF(L69+0&gt;P69,P69,L69+0)))</f>
        <v>1420000</v>
      </c>
      <c r="O69" s="30">
        <f t="shared" si="16"/>
        <v>160000</v>
      </c>
      <c r="P69" s="30">
        <f aca="true" t="shared" si="19" ref="P69:P74">IF(E69=0,G69*70000+300000,G69*100000+500000)</f>
        <v>1420000</v>
      </c>
      <c r="Q69" s="6">
        <v>3000000</v>
      </c>
      <c r="R69" s="6"/>
      <c r="S69" s="5" t="s">
        <v>762</v>
      </c>
      <c r="T69" s="5"/>
    </row>
    <row r="70" spans="1:20" ht="63.75">
      <c r="A70" s="13" t="s">
        <v>63</v>
      </c>
      <c r="B70" s="13" t="s">
        <v>62</v>
      </c>
      <c r="C70" s="35">
        <v>25911</v>
      </c>
      <c r="D70" s="6" t="s">
        <v>708</v>
      </c>
      <c r="E70" s="14" t="s">
        <v>555</v>
      </c>
      <c r="F70" s="14"/>
      <c r="G70" s="14">
        <v>17</v>
      </c>
      <c r="H70" s="2" t="s">
        <v>550</v>
      </c>
      <c r="I70" s="51" t="s">
        <v>602</v>
      </c>
      <c r="J70" s="9"/>
      <c r="K70" s="9">
        <v>4077000</v>
      </c>
      <c r="L70" s="6">
        <f t="shared" si="15"/>
        <v>1630800</v>
      </c>
      <c r="M70" s="6">
        <f t="shared" si="17"/>
        <v>4077000</v>
      </c>
      <c r="N70" s="9">
        <f t="shared" si="18"/>
        <v>1630800</v>
      </c>
      <c r="O70" s="30">
        <f t="shared" si="16"/>
        <v>170000</v>
      </c>
      <c r="P70" s="30">
        <f t="shared" si="19"/>
        <v>2200000</v>
      </c>
      <c r="Q70" s="6">
        <v>2446000</v>
      </c>
      <c r="R70" s="6"/>
      <c r="S70" s="5"/>
      <c r="T70" s="5"/>
    </row>
    <row r="71" spans="1:20" ht="25.5">
      <c r="A71" s="13" t="s">
        <v>64</v>
      </c>
      <c r="B71" s="13" t="s">
        <v>63</v>
      </c>
      <c r="C71" s="35">
        <v>26189</v>
      </c>
      <c r="D71" s="6" t="s">
        <v>513</v>
      </c>
      <c r="E71" s="14"/>
      <c r="F71" s="14"/>
      <c r="G71" s="14">
        <v>56</v>
      </c>
      <c r="H71" s="2" t="s">
        <v>546</v>
      </c>
      <c r="I71" s="51" t="s">
        <v>687</v>
      </c>
      <c r="J71" s="9"/>
      <c r="K71" s="9">
        <v>3985000</v>
      </c>
      <c r="L71" s="6">
        <f t="shared" si="15"/>
        <v>1594000</v>
      </c>
      <c r="M71" s="6">
        <f t="shared" si="17"/>
        <v>3985000</v>
      </c>
      <c r="N71" s="9">
        <f t="shared" si="18"/>
        <v>1594000</v>
      </c>
      <c r="O71" s="30">
        <f t="shared" si="16"/>
        <v>300000</v>
      </c>
      <c r="P71" s="30">
        <f t="shared" si="19"/>
        <v>4220000</v>
      </c>
      <c r="Q71" s="6">
        <v>2391000</v>
      </c>
      <c r="R71" s="6"/>
      <c r="S71" s="5"/>
      <c r="T71" s="5"/>
    </row>
    <row r="72" spans="1:20" ht="38.25">
      <c r="A72" s="13" t="s">
        <v>94</v>
      </c>
      <c r="B72" s="13" t="s">
        <v>64</v>
      </c>
      <c r="C72" s="35">
        <v>26188</v>
      </c>
      <c r="D72" s="6" t="s">
        <v>514</v>
      </c>
      <c r="E72" s="14"/>
      <c r="F72" s="14"/>
      <c r="G72" s="14">
        <v>39</v>
      </c>
      <c r="H72" s="2" t="s">
        <v>558</v>
      </c>
      <c r="I72" s="51" t="s">
        <v>538</v>
      </c>
      <c r="J72" s="9"/>
      <c r="K72" s="9">
        <v>3902000</v>
      </c>
      <c r="L72" s="6">
        <f t="shared" si="15"/>
        <v>1560800</v>
      </c>
      <c r="M72" s="6">
        <f t="shared" si="17"/>
        <v>3902000</v>
      </c>
      <c r="N72" s="9">
        <f t="shared" si="18"/>
        <v>1560800</v>
      </c>
      <c r="O72" s="30">
        <f t="shared" si="16"/>
        <v>300000</v>
      </c>
      <c r="P72" s="30">
        <f t="shared" si="19"/>
        <v>3030000</v>
      </c>
      <c r="Q72" s="6">
        <v>2342000</v>
      </c>
      <c r="R72" s="6"/>
      <c r="S72" s="5"/>
      <c r="T72" s="5"/>
    </row>
    <row r="73" spans="1:20" ht="63.75">
      <c r="A73" s="13" t="s">
        <v>153</v>
      </c>
      <c r="B73" s="13" t="s">
        <v>94</v>
      </c>
      <c r="C73" s="35">
        <v>25915</v>
      </c>
      <c r="D73" s="6" t="s">
        <v>223</v>
      </c>
      <c r="E73" s="14"/>
      <c r="F73" s="14"/>
      <c r="G73" s="14">
        <v>44</v>
      </c>
      <c r="H73" s="2" t="s">
        <v>550</v>
      </c>
      <c r="I73" s="51" t="s">
        <v>613</v>
      </c>
      <c r="J73" s="9"/>
      <c r="K73" s="9">
        <v>3677000</v>
      </c>
      <c r="L73" s="6">
        <f t="shared" si="15"/>
        <v>1470800</v>
      </c>
      <c r="M73" s="6">
        <f t="shared" si="17"/>
        <v>3677000</v>
      </c>
      <c r="N73" s="9">
        <f t="shared" si="18"/>
        <v>1470800</v>
      </c>
      <c r="O73" s="30">
        <f t="shared" si="16"/>
        <v>300000</v>
      </c>
      <c r="P73" s="30">
        <f t="shared" si="19"/>
        <v>3380000</v>
      </c>
      <c r="Q73" s="6">
        <v>2206360</v>
      </c>
      <c r="R73" s="6"/>
      <c r="S73" s="5" t="s">
        <v>760</v>
      </c>
      <c r="T73" s="5" t="s">
        <v>614</v>
      </c>
    </row>
    <row r="74" spans="1:20" ht="38.25">
      <c r="A74" s="13" t="s">
        <v>66</v>
      </c>
      <c r="B74" s="13" t="s">
        <v>153</v>
      </c>
      <c r="C74" s="35">
        <v>25385</v>
      </c>
      <c r="D74" s="6" t="s">
        <v>402</v>
      </c>
      <c r="E74" s="14"/>
      <c r="F74" s="14"/>
      <c r="G74" s="14">
        <v>24</v>
      </c>
      <c r="H74" s="2" t="s">
        <v>558</v>
      </c>
      <c r="I74" s="51" t="s">
        <v>538</v>
      </c>
      <c r="J74" s="9"/>
      <c r="K74" s="9">
        <v>4100000</v>
      </c>
      <c r="L74" s="6">
        <f t="shared" si="15"/>
        <v>1640000</v>
      </c>
      <c r="M74" s="6">
        <f t="shared" si="17"/>
        <v>4100000</v>
      </c>
      <c r="N74" s="9">
        <f t="shared" si="18"/>
        <v>1640000</v>
      </c>
      <c r="O74" s="30">
        <f t="shared" si="16"/>
        <v>240000</v>
      </c>
      <c r="P74" s="30">
        <f t="shared" si="19"/>
        <v>1980000</v>
      </c>
      <c r="Q74" s="6">
        <v>2500000</v>
      </c>
      <c r="R74" s="6"/>
      <c r="S74" s="5"/>
      <c r="T74" s="5"/>
    </row>
    <row r="75" spans="1:20" ht="25.5">
      <c r="A75" s="13" t="s">
        <v>95</v>
      </c>
      <c r="B75" s="13" t="s">
        <v>66</v>
      </c>
      <c r="C75" s="35">
        <v>23808</v>
      </c>
      <c r="D75" s="6" t="s">
        <v>222</v>
      </c>
      <c r="E75" s="14"/>
      <c r="F75" s="14"/>
      <c r="G75" s="14">
        <v>29</v>
      </c>
      <c r="H75" s="2" t="s">
        <v>549</v>
      </c>
      <c r="I75" s="51" t="s">
        <v>347</v>
      </c>
      <c r="J75" s="9"/>
      <c r="K75" s="9">
        <v>3300000</v>
      </c>
      <c r="L75" s="6">
        <f t="shared" si="15"/>
        <v>1320000</v>
      </c>
      <c r="M75" s="82">
        <f>K75+K76</f>
        <v>7375000</v>
      </c>
      <c r="N75" s="84">
        <f>IF(F75=1,L75+L76,(IF(L75+L76&gt;P75,P75,L75+L76)))</f>
        <v>2330000</v>
      </c>
      <c r="O75" s="30">
        <f t="shared" si="16"/>
        <v>290000</v>
      </c>
      <c r="P75" s="30">
        <f>IF(E75=0,G75*70000+300000,G75*100000+500000)</f>
        <v>2330000</v>
      </c>
      <c r="Q75" s="82">
        <f>1980000+2445000</f>
        <v>4425000</v>
      </c>
      <c r="R75" s="6"/>
      <c r="S75" s="99" t="s">
        <v>349</v>
      </c>
      <c r="T75" s="5"/>
    </row>
    <row r="76" spans="1:20" ht="25.5">
      <c r="A76" s="13" t="s">
        <v>96</v>
      </c>
      <c r="B76" s="13"/>
      <c r="C76" s="35">
        <v>23808</v>
      </c>
      <c r="D76" s="6" t="s">
        <v>222</v>
      </c>
      <c r="E76" s="14"/>
      <c r="F76" s="14"/>
      <c r="G76" s="14">
        <v>29</v>
      </c>
      <c r="H76" s="2" t="s">
        <v>546</v>
      </c>
      <c r="I76" s="51" t="s">
        <v>348</v>
      </c>
      <c r="J76" s="9"/>
      <c r="K76" s="9">
        <v>4075000</v>
      </c>
      <c r="L76" s="6">
        <f t="shared" si="15"/>
        <v>1630000</v>
      </c>
      <c r="M76" s="83"/>
      <c r="N76" s="85"/>
      <c r="O76" s="30">
        <f t="shared" si="16"/>
        <v>290000</v>
      </c>
      <c r="P76" s="52" t="s">
        <v>112</v>
      </c>
      <c r="Q76" s="83"/>
      <c r="R76" s="41"/>
      <c r="S76" s="100"/>
      <c r="T76" s="6"/>
    </row>
    <row r="77" spans="1:20" ht="25.5">
      <c r="A77" s="13" t="s">
        <v>67</v>
      </c>
      <c r="B77" s="13" t="s">
        <v>95</v>
      </c>
      <c r="C77" s="35">
        <v>26302</v>
      </c>
      <c r="D77" s="6" t="s">
        <v>515</v>
      </c>
      <c r="E77" s="14"/>
      <c r="F77" s="14"/>
      <c r="G77" s="14">
        <v>26</v>
      </c>
      <c r="H77" s="2" t="s">
        <v>296</v>
      </c>
      <c r="I77" s="51" t="s">
        <v>597</v>
      </c>
      <c r="J77" s="9"/>
      <c r="K77" s="9">
        <v>1431000</v>
      </c>
      <c r="L77" s="6">
        <f t="shared" si="15"/>
        <v>572400</v>
      </c>
      <c r="M77" s="6">
        <f>K77</f>
        <v>1431000</v>
      </c>
      <c r="N77" s="9">
        <f>IF(F77=1,L77+0,(IF(L77+0&gt;P77,P77,L77+0)))</f>
        <v>572400</v>
      </c>
      <c r="O77" s="30">
        <f t="shared" si="16"/>
        <v>260000</v>
      </c>
      <c r="P77" s="30">
        <f>IF(E77=0,G77*70000+300000,G77*100000+500000)</f>
        <v>2120000</v>
      </c>
      <c r="Q77" s="41">
        <v>858000</v>
      </c>
      <c r="R77" s="41"/>
      <c r="S77" s="38"/>
      <c r="T77" s="6"/>
    </row>
    <row r="78" spans="1:20" ht="38.25">
      <c r="A78" s="13" t="s">
        <v>225</v>
      </c>
      <c r="B78" s="13" t="s">
        <v>96</v>
      </c>
      <c r="C78" s="35">
        <v>25063</v>
      </c>
      <c r="D78" s="6" t="s">
        <v>170</v>
      </c>
      <c r="E78" s="14"/>
      <c r="F78" s="14"/>
      <c r="G78" s="14">
        <v>34</v>
      </c>
      <c r="H78" s="2" t="s">
        <v>548</v>
      </c>
      <c r="I78" s="51" t="s">
        <v>563</v>
      </c>
      <c r="J78" s="9"/>
      <c r="K78" s="9">
        <v>1690000</v>
      </c>
      <c r="L78" s="6">
        <f t="shared" si="15"/>
        <v>676000</v>
      </c>
      <c r="M78" s="6">
        <f>K78</f>
        <v>1690000</v>
      </c>
      <c r="N78" s="9">
        <f>IF(F78=1,L78+0,(IF(L78+0&gt;P78,P78,L78+0)))</f>
        <v>676000</v>
      </c>
      <c r="O78" s="30">
        <f t="shared" si="16"/>
        <v>300000</v>
      </c>
      <c r="P78" s="30">
        <f aca="true" t="shared" si="20" ref="P78:P106">IF(E78=0,G78*70000+300000,G78*100000+500000)</f>
        <v>2680000</v>
      </c>
      <c r="Q78" s="41">
        <v>1100000</v>
      </c>
      <c r="R78" s="41"/>
      <c r="S78" s="42" t="s">
        <v>760</v>
      </c>
      <c r="T78" s="6"/>
    </row>
    <row r="79" spans="1:20" ht="38.25">
      <c r="A79" s="13" t="s">
        <v>97</v>
      </c>
      <c r="B79" s="13" t="s">
        <v>67</v>
      </c>
      <c r="C79" s="35">
        <v>25803</v>
      </c>
      <c r="D79" s="6" t="s">
        <v>205</v>
      </c>
      <c r="E79" s="14"/>
      <c r="F79" s="14"/>
      <c r="G79" s="14">
        <v>34</v>
      </c>
      <c r="H79" s="2" t="s">
        <v>547</v>
      </c>
      <c r="I79" s="51" t="s">
        <v>571</v>
      </c>
      <c r="J79" s="9"/>
      <c r="K79" s="9">
        <v>14999000</v>
      </c>
      <c r="L79" s="6">
        <f aca="true" t="shared" si="21" ref="L79:L105">IF(K79&lt;750000,0,IF(E79=0,(IF(K79*0.4&lt;=G79*70000+300000,K79*0.4,G79*70000+300000)),(IF(F79=1,K79*0.6,(IF(K79*0.4&lt;=G79*100000+500000,K79*0.4,G79*100000+500000))))))</f>
        <v>2680000</v>
      </c>
      <c r="M79" s="6">
        <f aca="true" t="shared" si="22" ref="M79:M105">K79</f>
        <v>14999000</v>
      </c>
      <c r="N79" s="9">
        <f aca="true" t="shared" si="23" ref="N79:N105">IF(F79=1,L79+0,(IF(L79+0&gt;P79,P79,L79+0)))</f>
        <v>2680000</v>
      </c>
      <c r="O79" s="30">
        <f aca="true" t="shared" si="24" ref="O79:O105">IF(G79&gt;=30,300000,G79*10000)</f>
        <v>300000</v>
      </c>
      <c r="P79" s="30">
        <f t="shared" si="20"/>
        <v>2680000</v>
      </c>
      <c r="Q79" s="41">
        <v>8999000</v>
      </c>
      <c r="R79" s="41"/>
      <c r="S79" s="42" t="s">
        <v>763</v>
      </c>
      <c r="T79" s="6"/>
    </row>
    <row r="80" spans="1:20" ht="38.25">
      <c r="A80" s="13" t="s">
        <v>98</v>
      </c>
      <c r="B80" s="13" t="s">
        <v>225</v>
      </c>
      <c r="C80" s="39">
        <v>24842</v>
      </c>
      <c r="D80" s="40" t="s">
        <v>132</v>
      </c>
      <c r="E80" s="14"/>
      <c r="F80" s="14"/>
      <c r="G80" s="14">
        <v>29</v>
      </c>
      <c r="H80" s="2" t="s">
        <v>548</v>
      </c>
      <c r="I80" s="51" t="s">
        <v>564</v>
      </c>
      <c r="J80" s="9"/>
      <c r="K80" s="9">
        <v>3500000</v>
      </c>
      <c r="L80" s="6">
        <f t="shared" si="21"/>
        <v>1400000</v>
      </c>
      <c r="M80" s="6">
        <f t="shared" si="22"/>
        <v>3500000</v>
      </c>
      <c r="N80" s="9">
        <f t="shared" si="23"/>
        <v>1400000</v>
      </c>
      <c r="O80" s="30">
        <f t="shared" si="24"/>
        <v>290000</v>
      </c>
      <c r="P80" s="30">
        <f t="shared" si="20"/>
        <v>2330000</v>
      </c>
      <c r="Q80" s="41">
        <v>2100000</v>
      </c>
      <c r="R80" s="41"/>
      <c r="S80" s="42" t="s">
        <v>764</v>
      </c>
      <c r="T80" s="6"/>
    </row>
    <row r="81" spans="1:20" ht="38.25">
      <c r="A81" s="13" t="s">
        <v>226</v>
      </c>
      <c r="B81" s="13" t="s">
        <v>97</v>
      </c>
      <c r="C81" s="35">
        <v>25078</v>
      </c>
      <c r="D81" s="6" t="s">
        <v>386</v>
      </c>
      <c r="E81" s="14" t="s">
        <v>555</v>
      </c>
      <c r="F81" s="14"/>
      <c r="G81" s="14">
        <v>42</v>
      </c>
      <c r="H81" s="2" t="s">
        <v>558</v>
      </c>
      <c r="I81" s="51" t="s">
        <v>538</v>
      </c>
      <c r="J81" s="9"/>
      <c r="K81" s="9">
        <v>2900000</v>
      </c>
      <c r="L81" s="6">
        <f t="shared" si="21"/>
        <v>1160000</v>
      </c>
      <c r="M81" s="6">
        <f t="shared" si="22"/>
        <v>2900000</v>
      </c>
      <c r="N81" s="9">
        <f t="shared" si="23"/>
        <v>1160000</v>
      </c>
      <c r="O81" s="30">
        <f t="shared" si="24"/>
        <v>300000</v>
      </c>
      <c r="P81" s="30">
        <f t="shared" si="20"/>
        <v>4700000</v>
      </c>
      <c r="Q81" s="41">
        <v>1740000</v>
      </c>
      <c r="R81" s="41"/>
      <c r="S81" s="41"/>
      <c r="T81" s="6"/>
    </row>
    <row r="82" spans="1:20" ht="38.25">
      <c r="A82" s="13" t="s">
        <v>68</v>
      </c>
      <c r="B82" s="13" t="s">
        <v>98</v>
      </c>
      <c r="C82" s="35">
        <v>26301</v>
      </c>
      <c r="D82" s="6" t="s">
        <v>206</v>
      </c>
      <c r="E82" s="14" t="s">
        <v>555</v>
      </c>
      <c r="F82" s="14"/>
      <c r="G82" s="14">
        <v>56</v>
      </c>
      <c r="H82" s="2" t="s">
        <v>548</v>
      </c>
      <c r="I82" s="51" t="s">
        <v>563</v>
      </c>
      <c r="J82" s="9"/>
      <c r="K82" s="9">
        <v>6120000</v>
      </c>
      <c r="L82" s="6">
        <f>IF(K82&lt;750000,0,IF(E82=0,(IF(K82*0.4&lt;=G82*70000+300000,K82*0.4,G82*70000+300000)),(IF(F82=1,K82*0.6,(IF(K82*0.4&lt;=G82*100000+500000,K82*0.4,G82*100000+500000))))))</f>
        <v>2448000</v>
      </c>
      <c r="M82" s="6">
        <f>K82</f>
        <v>6120000</v>
      </c>
      <c r="N82" s="9">
        <f>IF(F82=1,L82+0,(IF(L82+0&gt;P82,P82,L82+0)))</f>
        <v>2448000</v>
      </c>
      <c r="O82" s="30">
        <f>IF(G82&gt;=30,300000,G82*10000)</f>
        <v>300000</v>
      </c>
      <c r="P82" s="30">
        <f t="shared" si="20"/>
        <v>6100000</v>
      </c>
      <c r="Q82" s="41">
        <v>3672000</v>
      </c>
      <c r="R82" s="41"/>
      <c r="S82" s="42" t="s">
        <v>765</v>
      </c>
      <c r="T82" s="6"/>
    </row>
    <row r="83" spans="1:20" ht="63.75">
      <c r="A83" s="13" t="s">
        <v>69</v>
      </c>
      <c r="B83" s="13" t="s">
        <v>226</v>
      </c>
      <c r="C83" s="35">
        <v>26196</v>
      </c>
      <c r="D83" s="6" t="s">
        <v>207</v>
      </c>
      <c r="E83" s="14"/>
      <c r="F83" s="14"/>
      <c r="G83" s="14">
        <v>59</v>
      </c>
      <c r="H83" s="2" t="s">
        <v>550</v>
      </c>
      <c r="I83" s="51" t="s">
        <v>613</v>
      </c>
      <c r="J83" s="9"/>
      <c r="K83" s="9">
        <v>2512000</v>
      </c>
      <c r="L83" s="6">
        <f>IF(K83&lt;750000,0,IF(E83=0,(IF(K83*0.4&lt;=G83*70000+300000,K83*0.4,G83*70000+300000)),(IF(F83=1,K83*0.6,(IF(K83*0.4&lt;=G83*100000+500000,K83*0.4,G83*100000+500000))))))</f>
        <v>1004800</v>
      </c>
      <c r="M83" s="6">
        <f>K83</f>
        <v>2512000</v>
      </c>
      <c r="N83" s="9">
        <f>IF(F83=1,L83+0,(IF(L83+0&gt;P83,P83,L83+0)))</f>
        <v>1004800</v>
      </c>
      <c r="O83" s="30">
        <f>IF(G83&gt;=30,300000,G83*10000)</f>
        <v>300000</v>
      </c>
      <c r="P83" s="30">
        <f>IF(E83=0,G83*70000+300000,G83*100000+500000)</f>
        <v>4430000</v>
      </c>
      <c r="Q83" s="41">
        <v>1507000</v>
      </c>
      <c r="R83" s="41"/>
      <c r="S83" s="38"/>
      <c r="T83" s="6"/>
    </row>
    <row r="84" spans="1:20" ht="38.25">
      <c r="A84" s="13" t="s">
        <v>70</v>
      </c>
      <c r="B84" s="13" t="s">
        <v>68</v>
      </c>
      <c r="C84" s="35">
        <v>25917</v>
      </c>
      <c r="D84" s="6" t="s">
        <v>149</v>
      </c>
      <c r="E84" s="14"/>
      <c r="F84" s="14"/>
      <c r="G84" s="14">
        <v>25</v>
      </c>
      <c r="H84" s="2" t="s">
        <v>548</v>
      </c>
      <c r="I84" s="51" t="s">
        <v>563</v>
      </c>
      <c r="J84" s="9"/>
      <c r="K84" s="9">
        <v>2156000</v>
      </c>
      <c r="L84" s="6">
        <f t="shared" si="21"/>
        <v>862400</v>
      </c>
      <c r="M84" s="6">
        <f t="shared" si="22"/>
        <v>2156000</v>
      </c>
      <c r="N84" s="9">
        <f t="shared" si="23"/>
        <v>862400</v>
      </c>
      <c r="O84" s="30">
        <f t="shared" si="24"/>
        <v>250000</v>
      </c>
      <c r="P84" s="30">
        <f t="shared" si="20"/>
        <v>2050000</v>
      </c>
      <c r="Q84" s="41">
        <v>1294000</v>
      </c>
      <c r="R84" s="41"/>
      <c r="S84" s="42" t="s">
        <v>766</v>
      </c>
      <c r="T84" s="6" t="s">
        <v>728</v>
      </c>
    </row>
    <row r="85" spans="1:20" ht="63.75">
      <c r="A85" s="13" t="s">
        <v>99</v>
      </c>
      <c r="B85" s="13" t="s">
        <v>69</v>
      </c>
      <c r="C85" s="35">
        <v>25919</v>
      </c>
      <c r="D85" s="6" t="s">
        <v>434</v>
      </c>
      <c r="E85" s="14"/>
      <c r="F85" s="14"/>
      <c r="G85" s="14">
        <v>25</v>
      </c>
      <c r="H85" s="2" t="s">
        <v>550</v>
      </c>
      <c r="I85" s="51" t="s">
        <v>600</v>
      </c>
      <c r="J85" s="9"/>
      <c r="K85" s="9">
        <v>1735000</v>
      </c>
      <c r="L85" s="6">
        <f t="shared" si="21"/>
        <v>694000</v>
      </c>
      <c r="M85" s="6">
        <f t="shared" si="22"/>
        <v>1735000</v>
      </c>
      <c r="N85" s="9">
        <f t="shared" si="23"/>
        <v>694000</v>
      </c>
      <c r="O85" s="30">
        <f t="shared" si="24"/>
        <v>250000</v>
      </c>
      <c r="P85" s="30">
        <f t="shared" si="20"/>
        <v>2050000</v>
      </c>
      <c r="Q85" s="41">
        <v>1600000</v>
      </c>
      <c r="R85" s="41"/>
      <c r="S85" s="41"/>
      <c r="T85" s="6"/>
    </row>
    <row r="86" spans="1:20" ht="25.5">
      <c r="A86" s="13" t="s">
        <v>100</v>
      </c>
      <c r="B86" s="13" t="s">
        <v>70</v>
      </c>
      <c r="C86" s="35">
        <v>25921</v>
      </c>
      <c r="D86" s="6" t="s">
        <v>435</v>
      </c>
      <c r="E86" s="14"/>
      <c r="F86" s="14"/>
      <c r="G86" s="14">
        <v>27</v>
      </c>
      <c r="H86" s="2" t="s">
        <v>546</v>
      </c>
      <c r="I86" s="51" t="s">
        <v>608</v>
      </c>
      <c r="J86" s="9"/>
      <c r="K86" s="9">
        <v>2600000</v>
      </c>
      <c r="L86" s="6">
        <f t="shared" si="21"/>
        <v>1040000</v>
      </c>
      <c r="M86" s="6">
        <f t="shared" si="22"/>
        <v>2600000</v>
      </c>
      <c r="N86" s="9">
        <f t="shared" si="23"/>
        <v>1040000</v>
      </c>
      <c r="O86" s="30">
        <f t="shared" si="24"/>
        <v>270000</v>
      </c>
      <c r="P86" s="30">
        <f t="shared" si="20"/>
        <v>2190000</v>
      </c>
      <c r="Q86" s="41">
        <v>2300000</v>
      </c>
      <c r="R86" s="41"/>
      <c r="S86" s="41"/>
      <c r="T86" s="6"/>
    </row>
    <row r="87" spans="1:20" ht="25.5">
      <c r="A87" s="13" t="s">
        <v>227</v>
      </c>
      <c r="B87" s="13" t="s">
        <v>99</v>
      </c>
      <c r="C87" s="35">
        <v>25806</v>
      </c>
      <c r="D87" s="6" t="s">
        <v>208</v>
      </c>
      <c r="E87" s="14"/>
      <c r="F87" s="14"/>
      <c r="G87" s="14">
        <v>60</v>
      </c>
      <c r="H87" s="2" t="s">
        <v>296</v>
      </c>
      <c r="I87" s="51" t="s">
        <v>718</v>
      </c>
      <c r="J87" s="9"/>
      <c r="K87" s="9">
        <v>3000000</v>
      </c>
      <c r="L87" s="6">
        <f t="shared" si="21"/>
        <v>1200000</v>
      </c>
      <c r="M87" s="6">
        <f t="shared" si="22"/>
        <v>3000000</v>
      </c>
      <c r="N87" s="9">
        <f t="shared" si="23"/>
        <v>1200000</v>
      </c>
      <c r="O87" s="30">
        <f t="shared" si="24"/>
        <v>300000</v>
      </c>
      <c r="P87" s="30">
        <f t="shared" si="20"/>
        <v>4500000</v>
      </c>
      <c r="Q87" s="41">
        <v>1800000</v>
      </c>
      <c r="R87" s="41"/>
      <c r="S87" s="42" t="s">
        <v>767</v>
      </c>
      <c r="T87" s="6"/>
    </row>
    <row r="88" spans="1:20" ht="38.25">
      <c r="A88" s="13" t="s">
        <v>71</v>
      </c>
      <c r="B88" s="13" t="s">
        <v>100</v>
      </c>
      <c r="C88" s="35">
        <v>25922</v>
      </c>
      <c r="D88" s="6" t="s">
        <v>436</v>
      </c>
      <c r="E88" s="14"/>
      <c r="F88" s="14"/>
      <c r="G88" s="14">
        <v>22</v>
      </c>
      <c r="H88" s="2" t="s">
        <v>558</v>
      </c>
      <c r="I88" s="51" t="s">
        <v>627</v>
      </c>
      <c r="J88" s="9"/>
      <c r="K88" s="9">
        <v>2381000</v>
      </c>
      <c r="L88" s="6">
        <f t="shared" si="21"/>
        <v>952400</v>
      </c>
      <c r="M88" s="6">
        <f t="shared" si="22"/>
        <v>2381000</v>
      </c>
      <c r="N88" s="9">
        <f t="shared" si="23"/>
        <v>952400</v>
      </c>
      <c r="O88" s="30">
        <f t="shared" si="24"/>
        <v>220000</v>
      </c>
      <c r="P88" s="30">
        <f t="shared" si="20"/>
        <v>1840000</v>
      </c>
      <c r="Q88" s="41">
        <v>1429000</v>
      </c>
      <c r="R88" s="41"/>
      <c r="S88" s="42"/>
      <c r="T88" s="6"/>
    </row>
    <row r="89" spans="1:20" ht="38.25">
      <c r="A89" s="13" t="s">
        <v>228</v>
      </c>
      <c r="B89" s="13" t="s">
        <v>227</v>
      </c>
      <c r="C89" s="35">
        <v>25808</v>
      </c>
      <c r="D89" s="6" t="s">
        <v>478</v>
      </c>
      <c r="E89" s="14"/>
      <c r="F89" s="14"/>
      <c r="G89" s="14">
        <v>28</v>
      </c>
      <c r="H89" s="2" t="s">
        <v>558</v>
      </c>
      <c r="I89" s="51" t="s">
        <v>538</v>
      </c>
      <c r="J89" s="9"/>
      <c r="K89" s="9">
        <v>2496000</v>
      </c>
      <c r="L89" s="6">
        <f t="shared" si="21"/>
        <v>998400</v>
      </c>
      <c r="M89" s="6">
        <f t="shared" si="22"/>
        <v>2496000</v>
      </c>
      <c r="N89" s="9">
        <f t="shared" si="23"/>
        <v>998400</v>
      </c>
      <c r="O89" s="30">
        <f t="shared" si="24"/>
        <v>280000</v>
      </c>
      <c r="P89" s="30">
        <f t="shared" si="20"/>
        <v>2260000</v>
      </c>
      <c r="Q89" s="41">
        <v>1800000</v>
      </c>
      <c r="R89" s="41"/>
      <c r="S89" s="41"/>
      <c r="T89" s="6"/>
    </row>
    <row r="90" spans="1:20" ht="25.5">
      <c r="A90" s="13" t="s">
        <v>72</v>
      </c>
      <c r="B90" s="13" t="s">
        <v>71</v>
      </c>
      <c r="C90" s="35">
        <v>25812</v>
      </c>
      <c r="D90" s="6" t="s">
        <v>424</v>
      </c>
      <c r="E90" s="14"/>
      <c r="F90" s="14"/>
      <c r="G90" s="14">
        <v>42</v>
      </c>
      <c r="H90" s="2" t="s">
        <v>296</v>
      </c>
      <c r="I90" s="51" t="s">
        <v>562</v>
      </c>
      <c r="J90" s="9"/>
      <c r="K90" s="9">
        <v>5500000</v>
      </c>
      <c r="L90" s="6">
        <f t="shared" si="21"/>
        <v>2200000</v>
      </c>
      <c r="M90" s="6">
        <f t="shared" si="22"/>
        <v>5500000</v>
      </c>
      <c r="N90" s="9">
        <f t="shared" si="23"/>
        <v>2200000</v>
      </c>
      <c r="O90" s="30">
        <f t="shared" si="24"/>
        <v>300000</v>
      </c>
      <c r="P90" s="30">
        <f t="shared" si="20"/>
        <v>3240000</v>
      </c>
      <c r="Q90" s="41">
        <v>3500000</v>
      </c>
      <c r="R90" s="41"/>
      <c r="S90" s="41"/>
      <c r="T90" s="6" t="s">
        <v>596</v>
      </c>
    </row>
    <row r="91" spans="1:20" ht="38.25">
      <c r="A91" s="13" t="s">
        <v>73</v>
      </c>
      <c r="B91" s="13" t="s">
        <v>228</v>
      </c>
      <c r="C91" s="35">
        <v>26197</v>
      </c>
      <c r="D91" s="6" t="s">
        <v>516</v>
      </c>
      <c r="E91" s="14"/>
      <c r="F91" s="14"/>
      <c r="G91" s="14">
        <v>32</v>
      </c>
      <c r="H91" s="2" t="s">
        <v>548</v>
      </c>
      <c r="I91" s="51" t="s">
        <v>585</v>
      </c>
      <c r="J91" s="9"/>
      <c r="K91" s="9">
        <v>4490000</v>
      </c>
      <c r="L91" s="6">
        <f>IF(K91&lt;750000,0,IF(E91=0,(IF(K91*0.4&lt;=G91*70000+300000,K91*0.4,G91*70000+300000)),(IF(F91=1,K91*0.6,(IF(K91*0.4&lt;=G91*100000+500000,K91*0.4,G91*100000+500000))))))</f>
        <v>1796000</v>
      </c>
      <c r="M91" s="90">
        <f>K91+K92</f>
        <v>6480000</v>
      </c>
      <c r="N91" s="92">
        <f>IF(F91=1,L91+L92,(IF(L91+L92&gt;P91,P91,L91+L92)))</f>
        <v>2540000</v>
      </c>
      <c r="O91" s="30">
        <f t="shared" si="24"/>
        <v>300000</v>
      </c>
      <c r="P91" s="30">
        <f>IF(E91=0,G91*70000+300000,G91*100000+500000)</f>
        <v>2540000</v>
      </c>
      <c r="Q91" s="94">
        <v>3888000</v>
      </c>
      <c r="R91" s="41"/>
      <c r="S91" s="41"/>
      <c r="T91" s="6"/>
    </row>
    <row r="92" spans="1:20" ht="25.5">
      <c r="A92" s="13" t="s">
        <v>101</v>
      </c>
      <c r="B92" s="13"/>
      <c r="C92" s="35">
        <v>26197</v>
      </c>
      <c r="D92" s="6" t="s">
        <v>516</v>
      </c>
      <c r="E92" s="14"/>
      <c r="F92" s="14"/>
      <c r="G92" s="14">
        <v>32</v>
      </c>
      <c r="H92" s="2" t="s">
        <v>546</v>
      </c>
      <c r="I92" s="51" t="s">
        <v>720</v>
      </c>
      <c r="J92" s="9"/>
      <c r="K92" s="9">
        <v>1990000</v>
      </c>
      <c r="L92" s="6">
        <f>IF(K92&lt;750000,0,IF(E92=0,(IF(K92*0.4&lt;=G92*70000+300000,K92*0.4,G92*70000+300000)),(IF(F92=1,K92*0.6,(IF(K92*0.4&lt;=G92*100000+500000,K92*0.4,G92*100000+500000))))))</f>
        <v>796000</v>
      </c>
      <c r="M92" s="91"/>
      <c r="N92" s="93"/>
      <c r="O92" s="30">
        <f t="shared" si="24"/>
        <v>300000</v>
      </c>
      <c r="P92" s="52" t="s">
        <v>112</v>
      </c>
      <c r="Q92" s="95"/>
      <c r="R92" s="41"/>
      <c r="S92" s="38"/>
      <c r="T92" s="6"/>
    </row>
    <row r="93" spans="1:20" ht="38.25">
      <c r="A93" s="13" t="s">
        <v>229</v>
      </c>
      <c r="B93" s="13" t="s">
        <v>72</v>
      </c>
      <c r="C93" s="35">
        <v>26198</v>
      </c>
      <c r="D93" s="6" t="s">
        <v>517</v>
      </c>
      <c r="E93" s="14"/>
      <c r="F93" s="14"/>
      <c r="G93" s="14">
        <v>65</v>
      </c>
      <c r="H93" s="2" t="s">
        <v>548</v>
      </c>
      <c r="I93" s="51" t="s">
        <v>563</v>
      </c>
      <c r="J93" s="9"/>
      <c r="K93" s="9">
        <v>6418000</v>
      </c>
      <c r="L93" s="6">
        <f>IF(K93&lt;750000,0,IF(E93=0,(IF(K93*0.4&lt;=G93*70000+300000,K93*0.4,G93*70000+300000)),(IF(F93=1,K93*0.6,(IF(K93*0.4&lt;=G93*100000+500000,K93*0.4,G93*100000+500000))))))</f>
        <v>2567200</v>
      </c>
      <c r="M93" s="6">
        <f>K93</f>
        <v>6418000</v>
      </c>
      <c r="N93" s="9">
        <f>IF(F93=1,L93+0,(IF(L93+0&gt;P93,P93,L93+0)))</f>
        <v>2567200</v>
      </c>
      <c r="O93" s="30">
        <f>IF(G93&gt;=30,300000,G93*10000)</f>
        <v>300000</v>
      </c>
      <c r="P93" s="30">
        <f t="shared" si="20"/>
        <v>4850000</v>
      </c>
      <c r="Q93" s="41">
        <v>3850000</v>
      </c>
      <c r="R93" s="41"/>
      <c r="S93" s="41"/>
      <c r="T93" s="6"/>
    </row>
    <row r="94" spans="1:20" ht="38.25">
      <c r="A94" s="13" t="s">
        <v>74</v>
      </c>
      <c r="B94" s="13" t="s">
        <v>73</v>
      </c>
      <c r="C94" s="35">
        <v>26200</v>
      </c>
      <c r="D94" s="6" t="s">
        <v>518</v>
      </c>
      <c r="E94" s="14"/>
      <c r="F94" s="14"/>
      <c r="G94" s="14">
        <v>57</v>
      </c>
      <c r="H94" s="2" t="s">
        <v>548</v>
      </c>
      <c r="I94" s="51" t="s">
        <v>563</v>
      </c>
      <c r="J94" s="9"/>
      <c r="K94" s="9">
        <v>5706000</v>
      </c>
      <c r="L94" s="6">
        <f>IF(K94&lt;750000,0,IF(E94=0,(IF(K94*0.4&lt;=G94*70000+300000,K94*0.4,G94*70000+300000)),(IF(F94=1,K94*0.6,(IF(K94*0.4&lt;=G94*100000+500000,K94*0.4,G94*100000+500000))))))</f>
        <v>2282400</v>
      </c>
      <c r="M94" s="6">
        <f>K94</f>
        <v>5706000</v>
      </c>
      <c r="N94" s="9">
        <f>IF(F94=1,L94+0,(IF(L94+0&gt;P94,P94,L94+0)))</f>
        <v>2282400</v>
      </c>
      <c r="O94" s="30">
        <f>IF(G94&gt;=30,300000,G94*10000)</f>
        <v>300000</v>
      </c>
      <c r="P94" s="30">
        <f t="shared" si="20"/>
        <v>4290000</v>
      </c>
      <c r="Q94" s="41">
        <v>3423600</v>
      </c>
      <c r="R94" s="41"/>
      <c r="S94" s="41"/>
      <c r="T94" s="6"/>
    </row>
    <row r="95" spans="1:20" ht="89.25">
      <c r="A95" s="13" t="s">
        <v>75</v>
      </c>
      <c r="B95" s="13" t="s">
        <v>101</v>
      </c>
      <c r="C95" s="35">
        <v>26211</v>
      </c>
      <c r="D95" s="6" t="s">
        <v>527</v>
      </c>
      <c r="E95" s="14" t="s">
        <v>555</v>
      </c>
      <c r="F95" s="14"/>
      <c r="G95" s="14">
        <v>56</v>
      </c>
      <c r="H95" s="2" t="s">
        <v>551</v>
      </c>
      <c r="I95" s="51" t="s">
        <v>730</v>
      </c>
      <c r="J95" s="9"/>
      <c r="K95" s="9">
        <v>8531000</v>
      </c>
      <c r="L95" s="6">
        <f>IF(K95&lt;750000,0,IF(E95=0,(IF(K95*0.4&lt;=G95*70000+300000,K95*0.4,G95*70000+300000)),(IF(F95=1,K95*0.6,(IF(K95*0.4&lt;=G95*100000+500000,K95*0.4,G95*100000+500000))))))</f>
        <v>3412400</v>
      </c>
      <c r="M95" s="6">
        <f>K95</f>
        <v>8531000</v>
      </c>
      <c r="N95" s="9">
        <f>IF(F95=1,L95+0,(IF(L95+0&gt;P95,P95,L95+0)))</f>
        <v>3412400</v>
      </c>
      <c r="O95" s="30">
        <f>IF(G95&gt;=30,300000,G95*10000)</f>
        <v>300000</v>
      </c>
      <c r="P95" s="30">
        <f t="shared" si="20"/>
        <v>6100000</v>
      </c>
      <c r="Q95" s="41">
        <v>3412261</v>
      </c>
      <c r="R95" s="41"/>
      <c r="S95" s="41"/>
      <c r="T95" s="6"/>
    </row>
    <row r="96" spans="1:20" ht="38.25">
      <c r="A96" s="13" t="s">
        <v>230</v>
      </c>
      <c r="B96" s="13" t="s">
        <v>229</v>
      </c>
      <c r="C96" s="35">
        <v>25924</v>
      </c>
      <c r="D96" s="6" t="s">
        <v>437</v>
      </c>
      <c r="E96" s="14"/>
      <c r="F96" s="14"/>
      <c r="G96" s="14">
        <v>13</v>
      </c>
      <c r="H96" s="2" t="s">
        <v>558</v>
      </c>
      <c r="I96" s="51" t="s">
        <v>615</v>
      </c>
      <c r="J96" s="9"/>
      <c r="K96" s="9">
        <v>15113000</v>
      </c>
      <c r="L96" s="6">
        <f t="shared" si="21"/>
        <v>1210000</v>
      </c>
      <c r="M96" s="6">
        <f t="shared" si="22"/>
        <v>15113000</v>
      </c>
      <c r="N96" s="9">
        <f t="shared" si="23"/>
        <v>1210000</v>
      </c>
      <c r="O96" s="30">
        <f t="shared" si="24"/>
        <v>130000</v>
      </c>
      <c r="P96" s="30">
        <f t="shared" si="20"/>
        <v>1210000</v>
      </c>
      <c r="Q96" s="41">
        <v>9068000</v>
      </c>
      <c r="R96" s="41"/>
      <c r="S96" s="41"/>
      <c r="T96" s="6"/>
    </row>
    <row r="97" spans="1:20" ht="25.5">
      <c r="A97" s="13" t="s">
        <v>102</v>
      </c>
      <c r="B97" s="13" t="s">
        <v>74</v>
      </c>
      <c r="C97" s="35">
        <v>26201</v>
      </c>
      <c r="D97" s="6" t="s">
        <v>519</v>
      </c>
      <c r="E97" s="14"/>
      <c r="F97" s="14"/>
      <c r="G97" s="14">
        <v>19</v>
      </c>
      <c r="H97" s="2" t="s">
        <v>296</v>
      </c>
      <c r="I97" s="51" t="s">
        <v>353</v>
      </c>
      <c r="J97" s="9"/>
      <c r="K97" s="9">
        <v>4335000</v>
      </c>
      <c r="L97" s="6">
        <f>IF(K97&lt;750000,0,IF(E97=0,(IF(K97*0.4&lt;=G97*70000+300000,K97*0.4,G97*70000+300000)),(IF(F97=1,K97*0.6,(IF(K97*0.4&lt;=G97*100000+500000,K97*0.4,G97*100000+500000))))))</f>
        <v>1630000</v>
      </c>
      <c r="M97" s="6">
        <f>K97</f>
        <v>4335000</v>
      </c>
      <c r="N97" s="9">
        <f>IF(F97=1,L97+0,(IF(L97+0&gt;P97,P97,L97+0)))</f>
        <v>1630000</v>
      </c>
      <c r="O97" s="30">
        <f>IF(G97&gt;=30,300000,G97*10000)</f>
        <v>190000</v>
      </c>
      <c r="P97" s="30">
        <f t="shared" si="20"/>
        <v>1630000</v>
      </c>
      <c r="Q97" s="41">
        <v>2601000</v>
      </c>
      <c r="R97" s="41"/>
      <c r="S97" s="41"/>
      <c r="T97" s="6"/>
    </row>
    <row r="98" spans="1:20" ht="38.25">
      <c r="A98" s="13" t="s">
        <v>103</v>
      </c>
      <c r="B98" s="13" t="s">
        <v>75</v>
      </c>
      <c r="C98" s="35">
        <v>25925</v>
      </c>
      <c r="D98" s="6" t="s">
        <v>438</v>
      </c>
      <c r="E98" s="14" t="s">
        <v>555</v>
      </c>
      <c r="F98" s="14"/>
      <c r="G98" s="14">
        <v>25</v>
      </c>
      <c r="H98" s="2" t="s">
        <v>548</v>
      </c>
      <c r="I98" s="51" t="s">
        <v>563</v>
      </c>
      <c r="J98" s="9"/>
      <c r="K98" s="9">
        <v>2964000</v>
      </c>
      <c r="L98" s="6">
        <f t="shared" si="21"/>
        <v>1185600</v>
      </c>
      <c r="M98" s="6">
        <f t="shared" si="22"/>
        <v>2964000</v>
      </c>
      <c r="N98" s="9">
        <f t="shared" si="23"/>
        <v>1185600</v>
      </c>
      <c r="O98" s="30">
        <f t="shared" si="24"/>
        <v>250000</v>
      </c>
      <c r="P98" s="30">
        <f t="shared" si="20"/>
        <v>3000000</v>
      </c>
      <c r="Q98" s="41">
        <v>2000000</v>
      </c>
      <c r="R98" s="41"/>
      <c r="S98" s="41"/>
      <c r="T98" s="6"/>
    </row>
    <row r="99" spans="1:20" ht="51">
      <c r="A99" s="13" t="s">
        <v>104</v>
      </c>
      <c r="B99" s="13" t="s">
        <v>230</v>
      </c>
      <c r="C99" s="35">
        <v>25814</v>
      </c>
      <c r="D99" s="6" t="s">
        <v>477</v>
      </c>
      <c r="E99" s="14"/>
      <c r="F99" s="14"/>
      <c r="G99" s="14">
        <v>49</v>
      </c>
      <c r="H99" s="2" t="s">
        <v>296</v>
      </c>
      <c r="I99" s="51" t="s">
        <v>353</v>
      </c>
      <c r="J99" s="9"/>
      <c r="K99" s="9">
        <v>1425000</v>
      </c>
      <c r="L99" s="6">
        <f t="shared" si="21"/>
        <v>570000</v>
      </c>
      <c r="M99" s="6">
        <f t="shared" si="22"/>
        <v>1425000</v>
      </c>
      <c r="N99" s="9">
        <f t="shared" si="23"/>
        <v>570000</v>
      </c>
      <c r="O99" s="30">
        <f t="shared" si="24"/>
        <v>300000</v>
      </c>
      <c r="P99" s="30">
        <f t="shared" si="20"/>
        <v>3730000</v>
      </c>
      <c r="Q99" s="41">
        <v>900000</v>
      </c>
      <c r="R99" s="41"/>
      <c r="S99" s="42" t="s">
        <v>768</v>
      </c>
      <c r="T99" s="6"/>
    </row>
    <row r="100" spans="1:20" ht="25.5">
      <c r="A100" s="13" t="s">
        <v>76</v>
      </c>
      <c r="B100" s="13" t="s">
        <v>102</v>
      </c>
      <c r="C100" s="35">
        <v>25815</v>
      </c>
      <c r="D100" s="6" t="s">
        <v>476</v>
      </c>
      <c r="E100" s="14"/>
      <c r="F100" s="14"/>
      <c r="G100" s="14">
        <v>27</v>
      </c>
      <c r="H100" s="2" t="s">
        <v>546</v>
      </c>
      <c r="I100" s="51" t="s">
        <v>608</v>
      </c>
      <c r="J100" s="9"/>
      <c r="K100" s="9">
        <v>805000</v>
      </c>
      <c r="L100" s="6">
        <f t="shared" si="21"/>
        <v>322000</v>
      </c>
      <c r="M100" s="6">
        <f t="shared" si="22"/>
        <v>805000</v>
      </c>
      <c r="N100" s="9">
        <f t="shared" si="23"/>
        <v>322000</v>
      </c>
      <c r="O100" s="30">
        <f t="shared" si="24"/>
        <v>270000</v>
      </c>
      <c r="P100" s="30">
        <f t="shared" si="20"/>
        <v>2190000</v>
      </c>
      <c r="Q100" s="41">
        <v>483000</v>
      </c>
      <c r="R100" s="41"/>
      <c r="S100" s="41"/>
      <c r="T100" s="6"/>
    </row>
    <row r="101" spans="1:20" ht="25.5">
      <c r="A101" s="13" t="s">
        <v>105</v>
      </c>
      <c r="B101" s="13" t="s">
        <v>103</v>
      </c>
      <c r="C101" s="35">
        <v>25927</v>
      </c>
      <c r="D101" s="6" t="s">
        <v>440</v>
      </c>
      <c r="E101" s="14"/>
      <c r="F101" s="14"/>
      <c r="G101" s="14">
        <v>31</v>
      </c>
      <c r="H101" s="2" t="s">
        <v>296</v>
      </c>
      <c r="I101" s="51" t="s">
        <v>353</v>
      </c>
      <c r="J101" s="9"/>
      <c r="K101" s="9">
        <v>7600000</v>
      </c>
      <c r="L101" s="6">
        <f t="shared" si="21"/>
        <v>2470000</v>
      </c>
      <c r="M101" s="6">
        <f t="shared" si="22"/>
        <v>7600000</v>
      </c>
      <c r="N101" s="9">
        <f t="shared" si="23"/>
        <v>2470000</v>
      </c>
      <c r="O101" s="30">
        <f t="shared" si="24"/>
        <v>300000</v>
      </c>
      <c r="P101" s="30">
        <f t="shared" si="20"/>
        <v>2470000</v>
      </c>
      <c r="Q101" s="41">
        <v>5130000</v>
      </c>
      <c r="R101" s="41"/>
      <c r="S101" s="41"/>
      <c r="T101" s="6"/>
    </row>
    <row r="102" spans="1:20" ht="38.25">
      <c r="A102" s="13" t="s">
        <v>77</v>
      </c>
      <c r="B102" s="13" t="s">
        <v>104</v>
      </c>
      <c r="C102" s="35">
        <v>25816</v>
      </c>
      <c r="D102" s="6" t="s">
        <v>475</v>
      </c>
      <c r="E102" s="14"/>
      <c r="F102" s="14"/>
      <c r="G102" s="14">
        <v>43</v>
      </c>
      <c r="H102" s="2" t="s">
        <v>298</v>
      </c>
      <c r="I102" s="51" t="s">
        <v>618</v>
      </c>
      <c r="J102" s="9"/>
      <c r="K102" s="9">
        <v>3500000</v>
      </c>
      <c r="L102" s="6">
        <f t="shared" si="21"/>
        <v>1400000</v>
      </c>
      <c r="M102" s="6">
        <f t="shared" si="22"/>
        <v>3500000</v>
      </c>
      <c r="N102" s="9">
        <f t="shared" si="23"/>
        <v>1400000</v>
      </c>
      <c r="O102" s="30">
        <f t="shared" si="24"/>
        <v>300000</v>
      </c>
      <c r="P102" s="30">
        <f t="shared" si="20"/>
        <v>3310000</v>
      </c>
      <c r="Q102" s="41">
        <v>2100000</v>
      </c>
      <c r="R102" s="41"/>
      <c r="S102" s="41"/>
      <c r="T102" s="6"/>
    </row>
    <row r="103" spans="1:20" ht="25.5">
      <c r="A103" s="13" t="s">
        <v>78</v>
      </c>
      <c r="B103" s="13" t="s">
        <v>76</v>
      </c>
      <c r="C103" s="35">
        <v>25817</v>
      </c>
      <c r="D103" s="6" t="s">
        <v>474</v>
      </c>
      <c r="E103" s="14"/>
      <c r="F103" s="14"/>
      <c r="G103" s="14">
        <v>41</v>
      </c>
      <c r="H103" s="2" t="s">
        <v>546</v>
      </c>
      <c r="I103" s="51" t="s">
        <v>608</v>
      </c>
      <c r="J103" s="9"/>
      <c r="K103" s="9">
        <v>4509000</v>
      </c>
      <c r="L103" s="6">
        <f t="shared" si="21"/>
        <v>1803600</v>
      </c>
      <c r="M103" s="6">
        <f t="shared" si="22"/>
        <v>4509000</v>
      </c>
      <c r="N103" s="9">
        <f t="shared" si="23"/>
        <v>1803600</v>
      </c>
      <c r="O103" s="30">
        <f t="shared" si="24"/>
        <v>300000</v>
      </c>
      <c r="P103" s="30">
        <f t="shared" si="20"/>
        <v>3170000</v>
      </c>
      <c r="Q103" s="41">
        <v>2705000</v>
      </c>
      <c r="R103" s="41"/>
      <c r="S103" s="41"/>
      <c r="T103" s="6"/>
    </row>
    <row r="104" spans="1:20" ht="25.5">
      <c r="A104" s="13" t="s">
        <v>79</v>
      </c>
      <c r="B104" s="13" t="s">
        <v>105</v>
      </c>
      <c r="C104" s="35">
        <v>26203</v>
      </c>
      <c r="D104" s="6" t="s">
        <v>520</v>
      </c>
      <c r="E104" s="14"/>
      <c r="F104" s="14"/>
      <c r="G104" s="14">
        <v>47</v>
      </c>
      <c r="H104" s="2" t="s">
        <v>549</v>
      </c>
      <c r="I104" s="51" t="s">
        <v>689</v>
      </c>
      <c r="J104" s="9"/>
      <c r="K104" s="9">
        <v>3552000</v>
      </c>
      <c r="L104" s="6">
        <f t="shared" si="21"/>
        <v>1420800</v>
      </c>
      <c r="M104" s="6">
        <f t="shared" si="22"/>
        <v>3552000</v>
      </c>
      <c r="N104" s="9">
        <f t="shared" si="23"/>
        <v>1420800</v>
      </c>
      <c r="O104" s="30">
        <f t="shared" si="24"/>
        <v>300000</v>
      </c>
      <c r="P104" s="30">
        <f t="shared" si="20"/>
        <v>3590000</v>
      </c>
      <c r="Q104" s="41">
        <v>2131000</v>
      </c>
      <c r="R104" s="41"/>
      <c r="S104" s="41"/>
      <c r="T104" s="6"/>
    </row>
    <row r="105" spans="1:20" ht="38.25">
      <c r="A105" s="13" t="s">
        <v>80</v>
      </c>
      <c r="B105" s="13" t="s">
        <v>77</v>
      </c>
      <c r="C105" s="35">
        <v>25929</v>
      </c>
      <c r="D105" s="6" t="s">
        <v>439</v>
      </c>
      <c r="E105" s="14"/>
      <c r="F105" s="14"/>
      <c r="G105" s="14">
        <v>13</v>
      </c>
      <c r="H105" s="2" t="s">
        <v>298</v>
      </c>
      <c r="I105" s="51" t="s">
        <v>670</v>
      </c>
      <c r="J105" s="9"/>
      <c r="K105" s="9">
        <v>3065000</v>
      </c>
      <c r="L105" s="6">
        <f t="shared" si="21"/>
        <v>1210000</v>
      </c>
      <c r="M105" s="6">
        <f t="shared" si="22"/>
        <v>3065000</v>
      </c>
      <c r="N105" s="9">
        <f t="shared" si="23"/>
        <v>1210000</v>
      </c>
      <c r="O105" s="30">
        <f t="shared" si="24"/>
        <v>130000</v>
      </c>
      <c r="P105" s="30">
        <f t="shared" si="20"/>
        <v>1210000</v>
      </c>
      <c r="Q105" s="41">
        <v>1839000</v>
      </c>
      <c r="R105" s="41"/>
      <c r="S105" s="41"/>
      <c r="T105" s="6"/>
    </row>
    <row r="106" spans="1:20" ht="63.75">
      <c r="A106" s="13" t="s">
        <v>106</v>
      </c>
      <c r="B106" s="13" t="s">
        <v>78</v>
      </c>
      <c r="C106" s="35">
        <v>26257</v>
      </c>
      <c r="D106" s="6" t="s">
        <v>490</v>
      </c>
      <c r="E106" s="14" t="s">
        <v>555</v>
      </c>
      <c r="F106" s="14"/>
      <c r="G106" s="14">
        <v>10</v>
      </c>
      <c r="H106" s="2" t="s">
        <v>550</v>
      </c>
      <c r="I106" s="51" t="s">
        <v>711</v>
      </c>
      <c r="J106" s="9"/>
      <c r="K106" s="9">
        <v>6328000</v>
      </c>
      <c r="L106" s="6">
        <f>IF(K106&lt;750000,0,IF(E106=0,(IF(K106*0.4&lt;=G106*70000+300000,K106*0.4,G106*70000+300000)),(IF(F106=1,K106*0.6,(IF(K106*0.4&lt;=G106*100000+500000,K106*0.4,G106*100000+500000))))))</f>
        <v>1500000</v>
      </c>
      <c r="M106" s="6">
        <f>K106</f>
        <v>6328000</v>
      </c>
      <c r="N106" s="9">
        <f>IF(F106=1,L106+0,(IF(L106+0&gt;P106,P106,L106+0)))</f>
        <v>1500000</v>
      </c>
      <c r="O106" s="30">
        <f aca="true" t="shared" si="25" ref="O106:O122">IF(G106&gt;=30,300000,G106*10000)</f>
        <v>100000</v>
      </c>
      <c r="P106" s="30">
        <f t="shared" si="20"/>
        <v>1500000</v>
      </c>
      <c r="Q106" s="41">
        <v>3796500</v>
      </c>
      <c r="R106" s="41"/>
      <c r="S106" s="41"/>
      <c r="T106" s="6"/>
    </row>
    <row r="107" spans="1:20" ht="51" customHeight="1">
      <c r="A107" s="13" t="s">
        <v>81</v>
      </c>
      <c r="B107" s="13" t="s">
        <v>79</v>
      </c>
      <c r="C107" s="35">
        <v>24843</v>
      </c>
      <c r="D107" s="6" t="s">
        <v>183</v>
      </c>
      <c r="E107" s="14"/>
      <c r="F107" s="14"/>
      <c r="G107" s="14">
        <v>22</v>
      </c>
      <c r="H107" s="2" t="s">
        <v>549</v>
      </c>
      <c r="I107" s="51" t="s">
        <v>566</v>
      </c>
      <c r="J107" s="9"/>
      <c r="K107" s="9">
        <v>2409000</v>
      </c>
      <c r="L107" s="6">
        <f>IF(K107&lt;750000,0,IF(E107=0,(IF(K107*0.4&lt;=G107*70000+300000,K107*0.4,G107*70000+300000)),(IF(F107=1,K107*0.6,(IF(K107*0.4&lt;=G107*100000+500000,K107*0.4,G107*100000+500000))))))</f>
        <v>963600</v>
      </c>
      <c r="M107" s="82">
        <f>K107+K108</f>
        <v>4000000</v>
      </c>
      <c r="N107" s="84">
        <f>IF(F107=1,L107+L108,(IF(L107+L108&gt;P107,P107,L107+L108)))</f>
        <v>1600000</v>
      </c>
      <c r="O107" s="30">
        <f t="shared" si="25"/>
        <v>220000</v>
      </c>
      <c r="P107" s="30">
        <f>IF(E107=0,G107*70000+300000,G107*100000+500000)</f>
        <v>1840000</v>
      </c>
      <c r="Q107" s="88">
        <v>2400000</v>
      </c>
      <c r="R107" s="41"/>
      <c r="S107" s="103" t="s">
        <v>769</v>
      </c>
      <c r="T107" s="6"/>
    </row>
    <row r="108" spans="1:20" ht="38.25">
      <c r="A108" s="13" t="s">
        <v>82</v>
      </c>
      <c r="B108" s="13"/>
      <c r="C108" s="35">
        <v>28843</v>
      </c>
      <c r="D108" s="6" t="s">
        <v>183</v>
      </c>
      <c r="E108" s="14"/>
      <c r="F108" s="14"/>
      <c r="G108" s="14">
        <v>22</v>
      </c>
      <c r="H108" s="2" t="s">
        <v>548</v>
      </c>
      <c r="I108" s="51" t="s">
        <v>565</v>
      </c>
      <c r="J108" s="9"/>
      <c r="K108" s="9">
        <v>1591000</v>
      </c>
      <c r="L108" s="6">
        <f>IF(K108&lt;750000,0,IF(E108=0,(IF(K108*0.4&lt;=G108*70000+300000,K108*0.4,G108*70000+300000)),(IF(F108=1,K108*0.6,(IF(K108*0.4&lt;=G108*100000+500000,K108*0.4,G108*100000+500000))))))</f>
        <v>636400</v>
      </c>
      <c r="M108" s="83"/>
      <c r="N108" s="85"/>
      <c r="O108" s="30">
        <f t="shared" si="25"/>
        <v>220000</v>
      </c>
      <c r="P108" s="52" t="s">
        <v>112</v>
      </c>
      <c r="Q108" s="89"/>
      <c r="R108" s="41"/>
      <c r="S108" s="104"/>
      <c r="T108" s="6"/>
    </row>
    <row r="109" spans="1:20" ht="25.5">
      <c r="A109" s="13" t="s">
        <v>231</v>
      </c>
      <c r="B109" s="13" t="s">
        <v>80</v>
      </c>
      <c r="C109" s="35">
        <v>25930</v>
      </c>
      <c r="D109" s="6" t="s">
        <v>441</v>
      </c>
      <c r="E109" s="14"/>
      <c r="F109" s="14"/>
      <c r="G109" s="14">
        <v>50</v>
      </c>
      <c r="H109" s="2" t="s">
        <v>546</v>
      </c>
      <c r="I109" s="51" t="s">
        <v>616</v>
      </c>
      <c r="J109" s="9"/>
      <c r="K109" s="9">
        <v>2998000</v>
      </c>
      <c r="L109" s="6">
        <f>IF(K109&lt;750000,0,IF(E109=0,(IF(K109*0.4&lt;=G109*70000+300000,K109*0.4,G109*70000+300000)),(IF(F109=1,K109*0.6,(IF(K109*0.4&lt;=G109*100000+500000,K109*0.4,G109*100000+500000))))))</f>
        <v>1199200</v>
      </c>
      <c r="M109" s="6">
        <f aca="true" t="shared" si="26" ref="M109:M122">K109</f>
        <v>2998000</v>
      </c>
      <c r="N109" s="9">
        <f>IF(F109=1,L109+0,(IF(L109+0&gt;P109,P109,L109+0)))</f>
        <v>1199200</v>
      </c>
      <c r="O109" s="30">
        <f t="shared" si="25"/>
        <v>300000</v>
      </c>
      <c r="P109" s="30">
        <f aca="true" t="shared" si="27" ref="P109:P123">IF(E109=0,G109*70000+300000,G109*100000+500000)</f>
        <v>3800000</v>
      </c>
      <c r="Q109" s="41">
        <v>1498000</v>
      </c>
      <c r="R109" s="41"/>
      <c r="S109" s="38"/>
      <c r="T109" s="6"/>
    </row>
    <row r="110" spans="1:20" ht="38.25">
      <c r="A110" s="13" t="s">
        <v>107</v>
      </c>
      <c r="B110" s="13" t="s">
        <v>106</v>
      </c>
      <c r="C110" s="35">
        <v>25383</v>
      </c>
      <c r="D110" s="6" t="s">
        <v>123</v>
      </c>
      <c r="E110" s="14" t="s">
        <v>555</v>
      </c>
      <c r="F110" s="14"/>
      <c r="G110" s="14">
        <v>56</v>
      </c>
      <c r="H110" s="2" t="s">
        <v>296</v>
      </c>
      <c r="I110" s="51" t="s">
        <v>567</v>
      </c>
      <c r="J110" s="9"/>
      <c r="K110" s="9">
        <v>2900000</v>
      </c>
      <c r="L110" s="6">
        <f>IF(K110&lt;750000,0,IF(E110=0,(IF(K110*0.4&lt;=G110*70000+300000,K110*0.4,G110*70000+300000)),(IF(F110=1,K110*0.6,(IF(K110*0.4&lt;=G110*100000+500000,K110*0.4,G110*100000+500000))))))</f>
        <v>1160000</v>
      </c>
      <c r="M110" s="6">
        <f t="shared" si="26"/>
        <v>2900000</v>
      </c>
      <c r="N110" s="9">
        <f>IF(F110=1,L110+0,(IF(L110+0&gt;P110,P110,L110+0)))</f>
        <v>1160000</v>
      </c>
      <c r="O110" s="30">
        <f t="shared" si="25"/>
        <v>300000</v>
      </c>
      <c r="P110" s="30">
        <f t="shared" si="27"/>
        <v>6100000</v>
      </c>
      <c r="Q110" s="41">
        <v>1820000</v>
      </c>
      <c r="R110" s="41"/>
      <c r="S110" s="42" t="s">
        <v>770</v>
      </c>
      <c r="T110" s="6"/>
    </row>
    <row r="111" spans="1:20" ht="25.5">
      <c r="A111" s="13" t="s">
        <v>83</v>
      </c>
      <c r="B111" s="13" t="s">
        <v>81</v>
      </c>
      <c r="C111" s="35">
        <v>24335</v>
      </c>
      <c r="D111" s="6" t="s">
        <v>367</v>
      </c>
      <c r="E111" s="14"/>
      <c r="F111" s="14"/>
      <c r="G111" s="14">
        <v>34</v>
      </c>
      <c r="H111" s="2" t="s">
        <v>296</v>
      </c>
      <c r="I111" s="51" t="s">
        <v>353</v>
      </c>
      <c r="J111" s="9"/>
      <c r="K111" s="9">
        <v>2700000</v>
      </c>
      <c r="L111" s="6">
        <f aca="true" t="shared" si="28" ref="L111:L122">IF(K111&lt;750000,0,IF(E111=0,(IF(K111*0.4&lt;=G111*70000+300000,K111*0.4,G111*70000+300000)),(IF(F111=1,K111*0.6,(IF(K111*0.4&lt;=G111*100000+500000,K111*0.4,G111*100000+500000))))))</f>
        <v>1080000</v>
      </c>
      <c r="M111" s="6">
        <f t="shared" si="26"/>
        <v>2700000</v>
      </c>
      <c r="N111" s="9">
        <f aca="true" t="shared" si="29" ref="N111:N122">IF(F111=1,L111+0,(IF(L111+0&gt;P111,P111,L111+0)))</f>
        <v>1080000</v>
      </c>
      <c r="O111" s="30">
        <f t="shared" si="25"/>
        <v>300000</v>
      </c>
      <c r="P111" s="30">
        <f t="shared" si="27"/>
        <v>2680000</v>
      </c>
      <c r="Q111" s="6">
        <v>2000000</v>
      </c>
      <c r="R111" s="6"/>
      <c r="S111" s="31"/>
      <c r="T111" s="6"/>
    </row>
    <row r="112" spans="1:20" ht="38.25">
      <c r="A112" s="13" t="s">
        <v>84</v>
      </c>
      <c r="B112" s="13" t="s">
        <v>82</v>
      </c>
      <c r="C112" s="35">
        <v>26279</v>
      </c>
      <c r="D112" s="6" t="s">
        <v>691</v>
      </c>
      <c r="E112" s="14"/>
      <c r="F112" s="14"/>
      <c r="G112" s="14">
        <v>93</v>
      </c>
      <c r="H112" s="2" t="s">
        <v>548</v>
      </c>
      <c r="I112" s="51" t="s">
        <v>585</v>
      </c>
      <c r="J112" s="9"/>
      <c r="K112" s="9">
        <v>3315000</v>
      </c>
      <c r="L112" s="6">
        <f>IF(K112&lt;750000,0,IF(E112=0,(IF(K112*0.4&lt;=G112*70000+300000,K112*0.4,G112*70000+300000)),(IF(F112=1,K112*0.6,(IF(K112*0.4&lt;=G112*100000+500000,K112*0.4,G112*100000+500000))))))</f>
        <v>1326000</v>
      </c>
      <c r="M112" s="6">
        <f t="shared" si="26"/>
        <v>3315000</v>
      </c>
      <c r="N112" s="9">
        <f>IF(F112=1,L112+0,(IF(L112+0&gt;P112,P112,L112+0)))</f>
        <v>1326000</v>
      </c>
      <c r="O112" s="30">
        <f t="shared" si="25"/>
        <v>300000</v>
      </c>
      <c r="P112" s="30">
        <f>IF(E112=0,G112*70000+300000,G112*100000+500000)</f>
        <v>6810000</v>
      </c>
      <c r="Q112" s="6">
        <v>1989000</v>
      </c>
      <c r="R112" s="6"/>
      <c r="S112" s="31"/>
      <c r="T112" s="6"/>
    </row>
    <row r="113" spans="1:20" ht="63.75">
      <c r="A113" s="13" t="s">
        <v>85</v>
      </c>
      <c r="B113" s="13" t="s">
        <v>231</v>
      </c>
      <c r="C113" s="35">
        <v>25061</v>
      </c>
      <c r="D113" s="6" t="s">
        <v>130</v>
      </c>
      <c r="E113" s="14"/>
      <c r="F113" s="14"/>
      <c r="G113" s="14">
        <v>52</v>
      </c>
      <c r="H113" s="2" t="s">
        <v>550</v>
      </c>
      <c r="I113" s="51" t="s">
        <v>557</v>
      </c>
      <c r="J113" s="9"/>
      <c r="K113" s="9">
        <v>1628000</v>
      </c>
      <c r="L113" s="6">
        <f t="shared" si="28"/>
        <v>651200</v>
      </c>
      <c r="M113" s="6">
        <f t="shared" si="26"/>
        <v>1628000</v>
      </c>
      <c r="N113" s="9">
        <f t="shared" si="29"/>
        <v>651200</v>
      </c>
      <c r="O113" s="30">
        <f t="shared" si="25"/>
        <v>300000</v>
      </c>
      <c r="P113" s="30">
        <f t="shared" si="27"/>
        <v>3940000</v>
      </c>
      <c r="Q113" s="6">
        <v>1000000</v>
      </c>
      <c r="R113" s="6"/>
      <c r="S113" s="42" t="s">
        <v>771</v>
      </c>
      <c r="T113" s="6"/>
    </row>
    <row r="114" spans="1:20" ht="25.5">
      <c r="A114" s="13" t="s">
        <v>86</v>
      </c>
      <c r="B114" s="13" t="s">
        <v>107</v>
      </c>
      <c r="C114" s="35">
        <v>25940</v>
      </c>
      <c r="D114" s="6" t="s">
        <v>209</v>
      </c>
      <c r="E114" s="14"/>
      <c r="F114" s="14"/>
      <c r="G114" s="14">
        <v>51</v>
      </c>
      <c r="H114" s="2" t="s">
        <v>296</v>
      </c>
      <c r="I114" s="51" t="s">
        <v>617</v>
      </c>
      <c r="J114" s="9"/>
      <c r="K114" s="9">
        <v>5495000</v>
      </c>
      <c r="L114" s="6">
        <f>IF(K114&lt;750000,0,IF(E114=0,(IF(K114*0.4&lt;=G114*70000+300000,K114*0.4,G114*70000+300000)),(IF(F114=1,K114*0.6,(IF(K114*0.4&lt;=G114*100000+500000,K114*0.4,G114*100000+500000))))))</f>
        <v>2198000</v>
      </c>
      <c r="M114" s="6">
        <f t="shared" si="26"/>
        <v>5495000</v>
      </c>
      <c r="N114" s="9">
        <f>IF(F114=1,L114+0,(IF(L114+0&gt;P114,P114,L114+0)))</f>
        <v>2198000</v>
      </c>
      <c r="O114" s="30">
        <f t="shared" si="25"/>
        <v>300000</v>
      </c>
      <c r="P114" s="30">
        <f t="shared" si="27"/>
        <v>3870000</v>
      </c>
      <c r="Q114" s="6">
        <v>3297462</v>
      </c>
      <c r="R114" s="6"/>
      <c r="S114" s="31"/>
      <c r="T114" s="6" t="s">
        <v>596</v>
      </c>
    </row>
    <row r="115" spans="1:20" ht="38.25">
      <c r="A115" s="13" t="s">
        <v>232</v>
      </c>
      <c r="B115" s="13" t="s">
        <v>83</v>
      </c>
      <c r="C115" s="35">
        <v>24847</v>
      </c>
      <c r="D115" s="6" t="s">
        <v>373</v>
      </c>
      <c r="E115" s="14"/>
      <c r="F115" s="14"/>
      <c r="G115" s="14">
        <v>9</v>
      </c>
      <c r="H115" s="2" t="s">
        <v>298</v>
      </c>
      <c r="I115" s="51" t="s">
        <v>556</v>
      </c>
      <c r="J115" s="9"/>
      <c r="K115" s="9">
        <v>2500000</v>
      </c>
      <c r="L115" s="6">
        <f t="shared" si="28"/>
        <v>930000</v>
      </c>
      <c r="M115" s="6">
        <f t="shared" si="26"/>
        <v>2500000</v>
      </c>
      <c r="N115" s="9">
        <f t="shared" si="29"/>
        <v>930000</v>
      </c>
      <c r="O115" s="30">
        <f t="shared" si="25"/>
        <v>90000</v>
      </c>
      <c r="P115" s="30">
        <f t="shared" si="27"/>
        <v>930000</v>
      </c>
      <c r="Q115" s="6">
        <v>1500000</v>
      </c>
      <c r="R115" s="6"/>
      <c r="S115" s="31"/>
      <c r="T115" s="6"/>
    </row>
    <row r="116" spans="1:20" ht="63.75">
      <c r="A116" s="13" t="s">
        <v>150</v>
      </c>
      <c r="B116" s="13" t="s">
        <v>84</v>
      </c>
      <c r="C116" s="35">
        <v>25083</v>
      </c>
      <c r="D116" s="6" t="s">
        <v>383</v>
      </c>
      <c r="E116" s="14"/>
      <c r="F116" s="14"/>
      <c r="G116" s="14">
        <v>52</v>
      </c>
      <c r="H116" s="2" t="s">
        <v>550</v>
      </c>
      <c r="I116" s="51" t="s">
        <v>568</v>
      </c>
      <c r="J116" s="9"/>
      <c r="K116" s="9">
        <v>4000000</v>
      </c>
      <c r="L116" s="6">
        <f t="shared" si="28"/>
        <v>1600000</v>
      </c>
      <c r="M116" s="6">
        <f t="shared" si="26"/>
        <v>4000000</v>
      </c>
      <c r="N116" s="9">
        <f t="shared" si="29"/>
        <v>1600000</v>
      </c>
      <c r="O116" s="30">
        <f t="shared" si="25"/>
        <v>300000</v>
      </c>
      <c r="P116" s="30">
        <f t="shared" si="27"/>
        <v>3940000</v>
      </c>
      <c r="Q116" s="6">
        <v>2400000</v>
      </c>
      <c r="R116" s="6"/>
      <c r="S116" s="31"/>
      <c r="T116" s="6"/>
    </row>
    <row r="117" spans="1:20" ht="63.75">
      <c r="A117" s="13" t="s">
        <v>151</v>
      </c>
      <c r="B117" s="13" t="s">
        <v>85</v>
      </c>
      <c r="C117" s="35">
        <v>25057</v>
      </c>
      <c r="D117" s="6" t="s">
        <v>129</v>
      </c>
      <c r="E117" s="14"/>
      <c r="F117" s="14"/>
      <c r="G117" s="14">
        <v>50</v>
      </c>
      <c r="H117" s="2" t="s">
        <v>550</v>
      </c>
      <c r="I117" s="51" t="s">
        <v>569</v>
      </c>
      <c r="J117" s="9"/>
      <c r="K117" s="9">
        <v>4622000</v>
      </c>
      <c r="L117" s="6">
        <f t="shared" si="28"/>
        <v>1848800</v>
      </c>
      <c r="M117" s="6">
        <f t="shared" si="26"/>
        <v>4622000</v>
      </c>
      <c r="N117" s="9">
        <f t="shared" si="29"/>
        <v>1848800</v>
      </c>
      <c r="O117" s="30">
        <f t="shared" si="25"/>
        <v>300000</v>
      </c>
      <c r="P117" s="30">
        <f t="shared" si="27"/>
        <v>3800000</v>
      </c>
      <c r="Q117" s="6">
        <v>3000000</v>
      </c>
      <c r="R117" s="6"/>
      <c r="S117" s="42" t="s">
        <v>772</v>
      </c>
      <c r="T117" s="6" t="s">
        <v>541</v>
      </c>
    </row>
    <row r="118" spans="1:20" ht="38.25">
      <c r="A118" s="13" t="s">
        <v>152</v>
      </c>
      <c r="B118" s="13" t="s">
        <v>86</v>
      </c>
      <c r="C118" s="35">
        <v>25052</v>
      </c>
      <c r="D118" s="6" t="s">
        <v>210</v>
      </c>
      <c r="E118" s="14"/>
      <c r="F118" s="14"/>
      <c r="G118" s="14">
        <v>47</v>
      </c>
      <c r="H118" s="2" t="s">
        <v>546</v>
      </c>
      <c r="I118" s="51" t="s">
        <v>348</v>
      </c>
      <c r="J118" s="9"/>
      <c r="K118" s="9">
        <v>1315000</v>
      </c>
      <c r="L118" s="6">
        <f t="shared" si="28"/>
        <v>526000</v>
      </c>
      <c r="M118" s="6">
        <f t="shared" si="26"/>
        <v>1315000</v>
      </c>
      <c r="N118" s="9">
        <f t="shared" si="29"/>
        <v>526000</v>
      </c>
      <c r="O118" s="30">
        <f t="shared" si="25"/>
        <v>300000</v>
      </c>
      <c r="P118" s="30">
        <f t="shared" si="27"/>
        <v>3590000</v>
      </c>
      <c r="Q118" s="6">
        <v>800000</v>
      </c>
      <c r="R118" s="6"/>
      <c r="S118" s="42" t="s">
        <v>773</v>
      </c>
      <c r="T118" s="6"/>
    </row>
    <row r="119" spans="1:20" ht="51">
      <c r="A119" s="13" t="s">
        <v>154</v>
      </c>
      <c r="B119" s="13" t="s">
        <v>232</v>
      </c>
      <c r="C119" s="35">
        <v>25986</v>
      </c>
      <c r="D119" s="6" t="s">
        <v>211</v>
      </c>
      <c r="E119" s="14"/>
      <c r="F119" s="14"/>
      <c r="G119" s="14">
        <v>58</v>
      </c>
      <c r="H119" s="2" t="s">
        <v>548</v>
      </c>
      <c r="I119" s="51" t="s">
        <v>563</v>
      </c>
      <c r="J119" s="9"/>
      <c r="K119" s="9">
        <v>3700000</v>
      </c>
      <c r="L119" s="6">
        <f>IF(K119&lt;750000,0,IF(E119=0,(IF(K119*0.4&lt;=G119*70000+300000,K119*0.4,G119*70000+300000)),(IF(F119=1,K119*0.6,(IF(K119*0.4&lt;=G119*100000+500000,K119*0.4,G119*100000+500000))))))</f>
        <v>1480000</v>
      </c>
      <c r="M119" s="6">
        <f t="shared" si="26"/>
        <v>3700000</v>
      </c>
      <c r="N119" s="9">
        <f>IF(F119=1,L119+0,(IF(L119+0&gt;P119,P119,L119+0)))</f>
        <v>1480000</v>
      </c>
      <c r="O119" s="30">
        <f t="shared" si="25"/>
        <v>300000</v>
      </c>
      <c r="P119" s="30">
        <f t="shared" si="27"/>
        <v>4360000</v>
      </c>
      <c r="Q119" s="6">
        <v>3700000</v>
      </c>
      <c r="R119" s="6"/>
      <c r="S119" s="42" t="s">
        <v>774</v>
      </c>
      <c r="T119" s="6" t="s">
        <v>586</v>
      </c>
    </row>
    <row r="120" spans="1:20" ht="63.75">
      <c r="A120" s="13" t="s">
        <v>155</v>
      </c>
      <c r="B120" s="13" t="s">
        <v>150</v>
      </c>
      <c r="C120" s="35">
        <v>26219</v>
      </c>
      <c r="D120" s="6" t="s">
        <v>510</v>
      </c>
      <c r="E120" s="14"/>
      <c r="F120" s="14"/>
      <c r="G120" s="14">
        <v>36</v>
      </c>
      <c r="H120" s="2" t="s">
        <v>296</v>
      </c>
      <c r="I120" s="51" t="s">
        <v>579</v>
      </c>
      <c r="J120" s="9"/>
      <c r="K120" s="9">
        <v>1570000</v>
      </c>
      <c r="L120" s="6">
        <f>IF(K120&lt;750000,0,IF(E120=0,(IF(K120*0.4&lt;=G120*70000+300000,K120*0.4,G120*70000+300000)),(IF(F120=1,K120*0.6,(IF(K120*0.4&lt;=G120*100000+500000,K120*0.4,G120*100000+500000))))))</f>
        <v>628000</v>
      </c>
      <c r="M120" s="6">
        <f t="shared" si="26"/>
        <v>1570000</v>
      </c>
      <c r="N120" s="9">
        <f>IF(F120=1,L120+0,(IF(L120+0&gt;P120,P120,L120+0)))</f>
        <v>628000</v>
      </c>
      <c r="O120" s="30">
        <f t="shared" si="25"/>
        <v>300000</v>
      </c>
      <c r="P120" s="30">
        <f t="shared" si="27"/>
        <v>2820000</v>
      </c>
      <c r="Q120" s="6">
        <v>941744</v>
      </c>
      <c r="R120" s="6"/>
      <c r="S120" s="72" t="s">
        <v>780</v>
      </c>
      <c r="T120" s="6" t="s">
        <v>596</v>
      </c>
    </row>
    <row r="121" spans="1:20" ht="38.25">
      <c r="A121" s="13" t="s">
        <v>233</v>
      </c>
      <c r="B121" s="13" t="s">
        <v>151</v>
      </c>
      <c r="C121" s="35">
        <v>25389</v>
      </c>
      <c r="D121" s="6" t="s">
        <v>570</v>
      </c>
      <c r="E121" s="14"/>
      <c r="F121" s="14"/>
      <c r="G121" s="14">
        <v>44</v>
      </c>
      <c r="H121" s="2" t="s">
        <v>547</v>
      </c>
      <c r="I121" s="51" t="s">
        <v>571</v>
      </c>
      <c r="J121" s="9"/>
      <c r="K121" s="9">
        <v>10000000</v>
      </c>
      <c r="L121" s="6">
        <f t="shared" si="28"/>
        <v>3380000</v>
      </c>
      <c r="M121" s="6">
        <f t="shared" si="26"/>
        <v>10000000</v>
      </c>
      <c r="N121" s="9">
        <f t="shared" si="29"/>
        <v>3380000</v>
      </c>
      <c r="O121" s="30">
        <f t="shared" si="25"/>
        <v>300000</v>
      </c>
      <c r="P121" s="30">
        <f t="shared" si="27"/>
        <v>3380000</v>
      </c>
      <c r="Q121" s="6">
        <v>6000000</v>
      </c>
      <c r="R121" s="6"/>
      <c r="S121" s="31"/>
      <c r="T121" s="6"/>
    </row>
    <row r="122" spans="1:20" ht="63.75">
      <c r="A122" s="13" t="s">
        <v>234</v>
      </c>
      <c r="B122" s="13" t="s">
        <v>152</v>
      </c>
      <c r="C122" s="35">
        <v>25049</v>
      </c>
      <c r="D122" s="6" t="s">
        <v>392</v>
      </c>
      <c r="E122" s="14"/>
      <c r="F122" s="14"/>
      <c r="G122" s="14">
        <v>9</v>
      </c>
      <c r="H122" s="2" t="s">
        <v>550</v>
      </c>
      <c r="I122" s="51" t="s">
        <v>572</v>
      </c>
      <c r="J122" s="9"/>
      <c r="K122" s="9">
        <v>1570000</v>
      </c>
      <c r="L122" s="6">
        <f t="shared" si="28"/>
        <v>628000</v>
      </c>
      <c r="M122" s="6">
        <f t="shared" si="26"/>
        <v>1570000</v>
      </c>
      <c r="N122" s="9">
        <f t="shared" si="29"/>
        <v>628000</v>
      </c>
      <c r="O122" s="30">
        <f t="shared" si="25"/>
        <v>90000</v>
      </c>
      <c r="P122" s="30">
        <f t="shared" si="27"/>
        <v>930000</v>
      </c>
      <c r="Q122" s="6">
        <v>1000000</v>
      </c>
      <c r="R122" s="6"/>
      <c r="S122" s="31"/>
      <c r="T122" s="6"/>
    </row>
    <row r="123" spans="1:20" ht="25.5">
      <c r="A123" s="13" t="s">
        <v>235</v>
      </c>
      <c r="B123" s="13" t="s">
        <v>154</v>
      </c>
      <c r="C123" s="35">
        <v>25818</v>
      </c>
      <c r="D123" s="6" t="s">
        <v>473</v>
      </c>
      <c r="E123" s="14"/>
      <c r="F123" s="14"/>
      <c r="G123" s="14">
        <v>26</v>
      </c>
      <c r="H123" s="2" t="s">
        <v>546</v>
      </c>
      <c r="I123" s="51" t="s">
        <v>348</v>
      </c>
      <c r="J123" s="9"/>
      <c r="K123" s="9">
        <v>1170000</v>
      </c>
      <c r="L123" s="6">
        <f aca="true" t="shared" si="30" ref="L123:L168">IF(K123&lt;750000,0,IF(E123=0,(IF(K123*0.4&lt;=G123*70000+300000,K123*0.4,G123*70000+300000)),(IF(F123=1,K123*0.6,(IF(K123*0.4&lt;=G123*100000+500000,K123*0.4,G123*100000+500000))))))</f>
        <v>468000</v>
      </c>
      <c r="M123" s="6">
        <f aca="true" t="shared" si="31" ref="M123:M168">K123</f>
        <v>1170000</v>
      </c>
      <c r="N123" s="9">
        <f aca="true" t="shared" si="32" ref="N123:N166">IF(F123=1,L123+0,(IF(L123+0&gt;P123,P123,L123+0)))</f>
        <v>468000</v>
      </c>
      <c r="O123" s="30">
        <f aca="true" t="shared" si="33" ref="O123:O166">IF(G123&gt;=30,300000,G123*10000)</f>
        <v>260000</v>
      </c>
      <c r="P123" s="30">
        <f t="shared" si="27"/>
        <v>2120000</v>
      </c>
      <c r="Q123" s="6">
        <v>701948</v>
      </c>
      <c r="R123" s="6"/>
      <c r="S123" s="31"/>
      <c r="T123" s="6"/>
    </row>
    <row r="124" spans="1:20" ht="25.5">
      <c r="A124" s="13" t="s">
        <v>236</v>
      </c>
      <c r="B124" s="13" t="s">
        <v>155</v>
      </c>
      <c r="C124" s="35">
        <v>25046</v>
      </c>
      <c r="D124" s="6" t="s">
        <v>393</v>
      </c>
      <c r="E124" s="14"/>
      <c r="F124" s="14"/>
      <c r="G124" s="14">
        <v>11</v>
      </c>
      <c r="H124" s="2" t="s">
        <v>546</v>
      </c>
      <c r="I124" s="51" t="s">
        <v>348</v>
      </c>
      <c r="J124" s="9"/>
      <c r="K124" s="9">
        <v>1131000</v>
      </c>
      <c r="L124" s="6">
        <f>IF(K124&lt;750000,0,IF(E124=0,(IF(K124*0.4&lt;=G124*70000+300000,K124*0.4,G124*70000+300000)),(IF(F124=1,K124*0.6,(IF(K124*0.4&lt;=G124*100000+500000,K124*0.4,G124*100000+500000))))))</f>
        <v>452400</v>
      </c>
      <c r="M124" s="82">
        <f>K124+K125</f>
        <v>2742000</v>
      </c>
      <c r="N124" s="84">
        <f>IF(F124=1,L124+L125,(IF(L124+L125&gt;P124,P124,L124+L125)))</f>
        <v>1070000</v>
      </c>
      <c r="O124" s="30">
        <f t="shared" si="33"/>
        <v>110000</v>
      </c>
      <c r="P124" s="30">
        <f>IF(E124=0,G124*70000+300000,G124*100000+500000)</f>
        <v>1070000</v>
      </c>
      <c r="Q124" s="88">
        <v>1700000</v>
      </c>
      <c r="R124" s="41"/>
      <c r="S124" s="41"/>
      <c r="T124" s="6"/>
    </row>
    <row r="125" spans="1:20" ht="38.25">
      <c r="A125" s="13" t="s">
        <v>237</v>
      </c>
      <c r="B125" s="13"/>
      <c r="C125" s="35">
        <v>25046</v>
      </c>
      <c r="D125" s="6" t="s">
        <v>393</v>
      </c>
      <c r="E125" s="14"/>
      <c r="F125" s="14"/>
      <c r="G125" s="14">
        <v>11</v>
      </c>
      <c r="H125" s="2" t="s">
        <v>298</v>
      </c>
      <c r="I125" s="51" t="s">
        <v>584</v>
      </c>
      <c r="J125" s="9"/>
      <c r="K125" s="9">
        <v>1611000</v>
      </c>
      <c r="L125" s="6">
        <f>IF(K125&lt;750000,0,IF(E125=0,(IF(K125*0.4&lt;=G125*70000+300000,K125*0.4,G125*70000+300000)),(IF(F125=1,K125*0.6,(IF(K125*0.4&lt;=G125*100000+500000,K125*0.4,G125*100000+500000))))))</f>
        <v>644400</v>
      </c>
      <c r="M125" s="83"/>
      <c r="N125" s="85"/>
      <c r="O125" s="30">
        <f t="shared" si="33"/>
        <v>110000</v>
      </c>
      <c r="P125" s="52" t="s">
        <v>112</v>
      </c>
      <c r="Q125" s="89"/>
      <c r="R125" s="41"/>
      <c r="S125" s="38"/>
      <c r="T125" s="6"/>
    </row>
    <row r="126" spans="1:20" ht="107.25" customHeight="1">
      <c r="A126" s="13" t="s">
        <v>238</v>
      </c>
      <c r="B126" s="13" t="s">
        <v>233</v>
      </c>
      <c r="C126" s="35">
        <v>25071</v>
      </c>
      <c r="D126" s="6" t="s">
        <v>165</v>
      </c>
      <c r="E126" s="14">
        <v>3</v>
      </c>
      <c r="F126" s="14"/>
      <c r="G126" s="14">
        <v>20</v>
      </c>
      <c r="H126" s="2" t="s">
        <v>298</v>
      </c>
      <c r="I126" s="51" t="s">
        <v>583</v>
      </c>
      <c r="J126" s="9"/>
      <c r="K126" s="9">
        <v>8600000</v>
      </c>
      <c r="L126" s="6">
        <f>IF(K126&lt;750000,0,IF(E126=0,(IF(K126*0.4&lt;=G126*70000+300000,K126*0.4,G126*70000+300000)),(IF(F126=1,K126*0.6,(IF(K126*0.4&lt;=G126*100000+500000,K126*0.4,G126*100000+500000))))))</f>
        <v>2500000</v>
      </c>
      <c r="M126" s="6">
        <f>K126</f>
        <v>8600000</v>
      </c>
      <c r="N126" s="9">
        <f>IF(F126=1,L126+0,(IF(L126+0&gt;P126,P126,L126+0)))</f>
        <v>2500000</v>
      </c>
      <c r="O126" s="30">
        <f t="shared" si="33"/>
        <v>200000</v>
      </c>
      <c r="P126" s="30">
        <f aca="true" t="shared" si="34" ref="P126:P166">IF(E126=0,G126*70000+300000,G126*100000+500000)</f>
        <v>2500000</v>
      </c>
      <c r="Q126" s="6">
        <v>5200000</v>
      </c>
      <c r="R126" s="6"/>
      <c r="S126" s="72" t="s">
        <v>775</v>
      </c>
      <c r="T126" s="9" t="s">
        <v>820</v>
      </c>
    </row>
    <row r="127" spans="1:20" ht="38.25">
      <c r="A127" s="13" t="s">
        <v>239</v>
      </c>
      <c r="B127" s="13" t="s">
        <v>234</v>
      </c>
      <c r="C127" s="35">
        <v>26280</v>
      </c>
      <c r="D127" s="6" t="s">
        <v>184</v>
      </c>
      <c r="E127" s="14"/>
      <c r="F127" s="14"/>
      <c r="G127" s="14">
        <v>48</v>
      </c>
      <c r="H127" s="2" t="s">
        <v>298</v>
      </c>
      <c r="I127" s="51" t="s">
        <v>693</v>
      </c>
      <c r="J127" s="9"/>
      <c r="K127" s="9">
        <v>1380000</v>
      </c>
      <c r="L127" s="6">
        <f>IF(K127&lt;750000,0,IF(E127=0,(IF(K127*0.4&lt;=G127*70000+300000,K127*0.4,G127*70000+300000)),(IF(F127=1,K127*0.6,(IF(K127*0.4&lt;=G127*100000+500000,K127*0.4,G127*100000+500000))))))</f>
        <v>552000</v>
      </c>
      <c r="M127" s="6">
        <f>K127</f>
        <v>1380000</v>
      </c>
      <c r="N127" s="9">
        <f>IF(F127=1,L127+0,(IF(L127+0&gt;P127,P127,L127+0)))</f>
        <v>552000</v>
      </c>
      <c r="O127" s="30">
        <f t="shared" si="33"/>
        <v>300000</v>
      </c>
      <c r="P127" s="30">
        <f t="shared" si="34"/>
        <v>3660000</v>
      </c>
      <c r="Q127" s="6">
        <v>900000</v>
      </c>
      <c r="R127" s="6"/>
      <c r="S127" s="72" t="s">
        <v>776</v>
      </c>
      <c r="T127" s="6"/>
    </row>
    <row r="128" spans="1:20" ht="63.75">
      <c r="A128" s="13" t="s">
        <v>240</v>
      </c>
      <c r="B128" s="13" t="s">
        <v>235</v>
      </c>
      <c r="C128" s="35">
        <v>25819</v>
      </c>
      <c r="D128" s="6" t="s">
        <v>180</v>
      </c>
      <c r="E128" s="14"/>
      <c r="F128" s="14"/>
      <c r="G128" s="14">
        <v>45</v>
      </c>
      <c r="H128" s="2" t="s">
        <v>550</v>
      </c>
      <c r="I128" s="51" t="s">
        <v>607</v>
      </c>
      <c r="J128" s="9"/>
      <c r="K128" s="9">
        <v>7300000</v>
      </c>
      <c r="L128" s="6">
        <f>IF(K128&lt;750000,0,IF(E128=0,(IF(K128*0.4&lt;=G128*70000+300000,K128*0.4,G128*70000+300000)),(IF(F128=1,K128*0.6,(IF(K128*0.4&lt;=G128*100000+500000,K128*0.4,G128*100000+500000))))))</f>
        <v>2920000</v>
      </c>
      <c r="M128" s="6">
        <f>K128</f>
        <v>7300000</v>
      </c>
      <c r="N128" s="9">
        <f>IF(F128=1,L128+0,(IF(L128+0&gt;P128,P128,L128+0)))</f>
        <v>2920000</v>
      </c>
      <c r="O128" s="30">
        <f>IF(G128&gt;=30,300000,G128*10000)</f>
        <v>300000</v>
      </c>
      <c r="P128" s="30">
        <f t="shared" si="34"/>
        <v>3450000</v>
      </c>
      <c r="Q128" s="6">
        <v>4380000</v>
      </c>
      <c r="R128" s="6"/>
      <c r="S128" s="72" t="s">
        <v>765</v>
      </c>
      <c r="T128" s="6"/>
    </row>
    <row r="129" spans="1:20" ht="38.25">
      <c r="A129" s="13" t="s">
        <v>241</v>
      </c>
      <c r="B129" s="13" t="s">
        <v>236</v>
      </c>
      <c r="C129" s="35">
        <v>25583</v>
      </c>
      <c r="D129" s="6" t="s">
        <v>118</v>
      </c>
      <c r="E129" s="14"/>
      <c r="F129" s="14"/>
      <c r="G129" s="14">
        <v>42</v>
      </c>
      <c r="H129" s="2" t="s">
        <v>298</v>
      </c>
      <c r="I129" s="51" t="s">
        <v>618</v>
      </c>
      <c r="J129" s="9"/>
      <c r="K129" s="9">
        <v>1318000</v>
      </c>
      <c r="L129" s="6">
        <f t="shared" si="30"/>
        <v>527200</v>
      </c>
      <c r="M129" s="6">
        <f t="shared" si="31"/>
        <v>1318000</v>
      </c>
      <c r="N129" s="9">
        <f t="shared" si="32"/>
        <v>527200</v>
      </c>
      <c r="O129" s="30">
        <f t="shared" si="33"/>
        <v>300000</v>
      </c>
      <c r="P129" s="30">
        <f t="shared" si="34"/>
        <v>3240000</v>
      </c>
      <c r="Q129" s="6">
        <v>1400000</v>
      </c>
      <c r="R129" s="6"/>
      <c r="S129" s="31"/>
      <c r="T129" s="6"/>
    </row>
    <row r="130" spans="1:20" ht="38.25">
      <c r="A130" s="13" t="s">
        <v>242</v>
      </c>
      <c r="B130" s="13" t="s">
        <v>237</v>
      </c>
      <c r="C130" s="35">
        <v>25988</v>
      </c>
      <c r="D130" s="6" t="s">
        <v>146</v>
      </c>
      <c r="E130" s="14"/>
      <c r="F130" s="14"/>
      <c r="G130" s="14">
        <v>48</v>
      </c>
      <c r="H130" s="2" t="s">
        <v>549</v>
      </c>
      <c r="I130" s="51" t="s">
        <v>721</v>
      </c>
      <c r="J130" s="9"/>
      <c r="K130" s="9">
        <v>6000000</v>
      </c>
      <c r="L130" s="6">
        <f t="shared" si="30"/>
        <v>2400000</v>
      </c>
      <c r="M130" s="6">
        <f t="shared" si="31"/>
        <v>6000000</v>
      </c>
      <c r="N130" s="9">
        <f t="shared" si="32"/>
        <v>2400000</v>
      </c>
      <c r="O130" s="30">
        <f t="shared" si="33"/>
        <v>300000</v>
      </c>
      <c r="P130" s="30">
        <f t="shared" si="34"/>
        <v>3660000</v>
      </c>
      <c r="Q130" s="6">
        <v>5300000</v>
      </c>
      <c r="R130" s="6"/>
      <c r="S130" s="72" t="s">
        <v>777</v>
      </c>
      <c r="T130" s="6"/>
    </row>
    <row r="131" spans="1:20" ht="63.75">
      <c r="A131" s="13" t="s">
        <v>243</v>
      </c>
      <c r="B131" s="13" t="s">
        <v>238</v>
      </c>
      <c r="C131" s="35">
        <v>26299</v>
      </c>
      <c r="D131" s="6" t="s">
        <v>493</v>
      </c>
      <c r="E131" s="14"/>
      <c r="F131" s="14"/>
      <c r="G131" s="14">
        <v>43</v>
      </c>
      <c r="H131" s="2" t="s">
        <v>550</v>
      </c>
      <c r="I131" s="51" t="s">
        <v>684</v>
      </c>
      <c r="J131" s="9"/>
      <c r="K131" s="9">
        <v>3665000</v>
      </c>
      <c r="L131" s="6">
        <f>IF(K131&lt;750000,0,IF(E131=0,(IF(K131*0.4&lt;=G131*70000+300000,K131*0.4,G131*70000+300000)),(IF(F131=1,K131*0.6,(IF(K131*0.4&lt;=G131*100000+500000,K131*0.4,G131*100000+500000))))))</f>
        <v>1466000</v>
      </c>
      <c r="M131" s="6">
        <f>K131</f>
        <v>3665000</v>
      </c>
      <c r="N131" s="9">
        <f>IF(F131=1,L131+0,(IF(L131+0&gt;P131,P131,L131+0)))</f>
        <v>1466000</v>
      </c>
      <c r="O131" s="30">
        <f>IF(G131&gt;=30,300000,G131*10000)</f>
        <v>300000</v>
      </c>
      <c r="P131" s="30">
        <f t="shared" si="34"/>
        <v>3310000</v>
      </c>
      <c r="Q131" s="6">
        <v>2628936</v>
      </c>
      <c r="R131" s="6"/>
      <c r="S131" s="31"/>
      <c r="T131" s="6"/>
    </row>
    <row r="132" spans="1:20" ht="51">
      <c r="A132" s="13" t="s">
        <v>244</v>
      </c>
      <c r="B132" s="13" t="s">
        <v>239</v>
      </c>
      <c r="C132" s="35">
        <v>25377</v>
      </c>
      <c r="D132" s="6" t="s">
        <v>119</v>
      </c>
      <c r="E132" s="14"/>
      <c r="F132" s="14"/>
      <c r="G132" s="14">
        <v>51</v>
      </c>
      <c r="H132" s="2" t="s">
        <v>296</v>
      </c>
      <c r="I132" s="51" t="s">
        <v>353</v>
      </c>
      <c r="J132" s="9"/>
      <c r="K132" s="9">
        <v>7662000</v>
      </c>
      <c r="L132" s="6">
        <f t="shared" si="30"/>
        <v>3064800</v>
      </c>
      <c r="M132" s="6">
        <f t="shared" si="31"/>
        <v>7662000</v>
      </c>
      <c r="N132" s="9">
        <f t="shared" si="32"/>
        <v>3064800</v>
      </c>
      <c r="O132" s="30">
        <f t="shared" si="33"/>
        <v>300000</v>
      </c>
      <c r="P132" s="30">
        <f t="shared" si="34"/>
        <v>3870000</v>
      </c>
      <c r="Q132" s="6">
        <v>5000000</v>
      </c>
      <c r="R132" s="6"/>
      <c r="S132" s="72" t="s">
        <v>778</v>
      </c>
      <c r="T132" s="6"/>
    </row>
    <row r="133" spans="1:20" ht="63.75">
      <c r="A133" s="13" t="s">
        <v>245</v>
      </c>
      <c r="B133" s="13" t="s">
        <v>240</v>
      </c>
      <c r="C133" s="35">
        <v>25042</v>
      </c>
      <c r="D133" s="6" t="s">
        <v>394</v>
      </c>
      <c r="E133" s="14"/>
      <c r="F133" s="14"/>
      <c r="G133" s="14">
        <v>34</v>
      </c>
      <c r="H133" s="2" t="s">
        <v>550</v>
      </c>
      <c r="I133" s="51" t="s">
        <v>684</v>
      </c>
      <c r="J133" s="9"/>
      <c r="K133" s="9">
        <v>3784000</v>
      </c>
      <c r="L133" s="6">
        <f t="shared" si="30"/>
        <v>1513600</v>
      </c>
      <c r="M133" s="6">
        <f t="shared" si="31"/>
        <v>3784000</v>
      </c>
      <c r="N133" s="9">
        <f t="shared" si="32"/>
        <v>1513600</v>
      </c>
      <c r="O133" s="30">
        <f t="shared" si="33"/>
        <v>300000</v>
      </c>
      <c r="P133" s="30">
        <f t="shared" si="34"/>
        <v>2680000</v>
      </c>
      <c r="Q133" s="6">
        <v>2300000</v>
      </c>
      <c r="R133" s="6"/>
      <c r="S133" s="31"/>
      <c r="T133" s="6" t="s">
        <v>541</v>
      </c>
    </row>
    <row r="134" spans="1:20" ht="25.5">
      <c r="A134" s="13" t="s">
        <v>246</v>
      </c>
      <c r="B134" s="13" t="s">
        <v>241</v>
      </c>
      <c r="C134" s="35">
        <v>25820</v>
      </c>
      <c r="D134" s="6" t="s">
        <v>472</v>
      </c>
      <c r="E134" s="14"/>
      <c r="F134" s="14"/>
      <c r="G134" s="14">
        <v>23</v>
      </c>
      <c r="H134" s="2" t="s">
        <v>296</v>
      </c>
      <c r="I134" s="51" t="s">
        <v>353</v>
      </c>
      <c r="J134" s="9"/>
      <c r="K134" s="9">
        <v>1545000</v>
      </c>
      <c r="L134" s="6">
        <f t="shared" si="30"/>
        <v>618000</v>
      </c>
      <c r="M134" s="6">
        <f t="shared" si="31"/>
        <v>1545000</v>
      </c>
      <c r="N134" s="9">
        <f t="shared" si="32"/>
        <v>618000</v>
      </c>
      <c r="O134" s="30">
        <f t="shared" si="33"/>
        <v>230000</v>
      </c>
      <c r="P134" s="30">
        <f t="shared" si="34"/>
        <v>1910000</v>
      </c>
      <c r="Q134" s="6">
        <v>927000</v>
      </c>
      <c r="R134" s="6"/>
      <c r="S134" s="31"/>
      <c r="T134" s="6" t="s">
        <v>591</v>
      </c>
    </row>
    <row r="135" spans="1:20" ht="63.75">
      <c r="A135" s="13" t="s">
        <v>247</v>
      </c>
      <c r="B135" s="13" t="s">
        <v>242</v>
      </c>
      <c r="C135" s="35">
        <v>26297</v>
      </c>
      <c r="D135" s="6" t="s">
        <v>494</v>
      </c>
      <c r="E135" s="14"/>
      <c r="F135" s="14"/>
      <c r="G135" s="14">
        <v>29</v>
      </c>
      <c r="H135" s="2" t="s">
        <v>550</v>
      </c>
      <c r="I135" s="51" t="s">
        <v>684</v>
      </c>
      <c r="J135" s="9"/>
      <c r="K135" s="9">
        <v>2804000</v>
      </c>
      <c r="L135" s="6">
        <f>IF(K135&lt;750000,0,IF(E135=0,(IF(K135*0.4&lt;=G135*70000+300000,K135*0.4,G135*70000+300000)),(IF(F135=1,K135*0.6,(IF(K135*0.4&lt;=G135*100000+500000,K135*0.4,G135*100000+500000))))))</f>
        <v>1121600</v>
      </c>
      <c r="M135" s="6">
        <f>K135</f>
        <v>2804000</v>
      </c>
      <c r="N135" s="9">
        <f>IF(F135=1,L135+0,(IF(L135+0&gt;P135,P135,L135+0)))</f>
        <v>1121600</v>
      </c>
      <c r="O135" s="30">
        <f>IF(G135&gt;=30,300000,G135*10000)</f>
        <v>290000</v>
      </c>
      <c r="P135" s="30">
        <f t="shared" si="34"/>
        <v>2330000</v>
      </c>
      <c r="Q135" s="6">
        <v>1700000</v>
      </c>
      <c r="R135" s="6"/>
      <c r="S135" s="31"/>
      <c r="T135" s="6"/>
    </row>
    <row r="136" spans="1:20" ht="38.25">
      <c r="A136" s="13" t="s">
        <v>248</v>
      </c>
      <c r="B136" s="13" t="s">
        <v>243</v>
      </c>
      <c r="C136" s="35">
        <v>25990</v>
      </c>
      <c r="D136" s="6" t="s">
        <v>124</v>
      </c>
      <c r="E136" s="14" t="s">
        <v>555</v>
      </c>
      <c r="F136" s="14"/>
      <c r="G136" s="14">
        <v>39</v>
      </c>
      <c r="H136" s="2" t="s">
        <v>296</v>
      </c>
      <c r="I136" s="51" t="s">
        <v>353</v>
      </c>
      <c r="J136" s="9"/>
      <c r="K136" s="9">
        <v>5600000</v>
      </c>
      <c r="L136" s="6">
        <f t="shared" si="30"/>
        <v>2240000</v>
      </c>
      <c r="M136" s="6">
        <f t="shared" si="31"/>
        <v>5600000</v>
      </c>
      <c r="N136" s="9">
        <f t="shared" si="32"/>
        <v>2240000</v>
      </c>
      <c r="O136" s="30">
        <f t="shared" si="33"/>
        <v>300000</v>
      </c>
      <c r="P136" s="30">
        <f t="shared" si="34"/>
        <v>4400000</v>
      </c>
      <c r="Q136" s="6">
        <v>3600000</v>
      </c>
      <c r="R136" s="6"/>
      <c r="S136" s="72" t="s">
        <v>779</v>
      </c>
      <c r="T136" s="50" t="s">
        <v>596</v>
      </c>
    </row>
    <row r="137" spans="1:20" ht="38.25">
      <c r="A137" s="13" t="s">
        <v>249</v>
      </c>
      <c r="B137" s="13" t="s">
        <v>244</v>
      </c>
      <c r="C137" s="35">
        <v>25041</v>
      </c>
      <c r="D137" s="6" t="s">
        <v>169</v>
      </c>
      <c r="E137" s="14">
        <v>3</v>
      </c>
      <c r="F137" s="14"/>
      <c r="G137" s="14">
        <v>24</v>
      </c>
      <c r="H137" s="2" t="s">
        <v>298</v>
      </c>
      <c r="I137" s="51" t="s">
        <v>582</v>
      </c>
      <c r="J137" s="9"/>
      <c r="K137" s="9">
        <v>5949000</v>
      </c>
      <c r="L137" s="6">
        <f t="shared" si="30"/>
        <v>2379600</v>
      </c>
      <c r="M137" s="6">
        <f t="shared" si="31"/>
        <v>5949000</v>
      </c>
      <c r="N137" s="9">
        <f t="shared" si="32"/>
        <v>2379600</v>
      </c>
      <c r="O137" s="30">
        <f t="shared" si="33"/>
        <v>240000</v>
      </c>
      <c r="P137" s="30">
        <f t="shared" si="34"/>
        <v>2900000</v>
      </c>
      <c r="Q137" s="6">
        <v>3600000</v>
      </c>
      <c r="R137" s="6"/>
      <c r="S137" s="72" t="s">
        <v>781</v>
      </c>
      <c r="T137" s="6"/>
    </row>
    <row r="138" spans="1:20" ht="25.5">
      <c r="A138" s="13" t="s">
        <v>250</v>
      </c>
      <c r="B138" s="13" t="s">
        <v>245</v>
      </c>
      <c r="C138" s="35">
        <v>25992</v>
      </c>
      <c r="D138" s="6" t="s">
        <v>212</v>
      </c>
      <c r="E138" s="14" t="s">
        <v>555</v>
      </c>
      <c r="F138" s="14"/>
      <c r="G138" s="14">
        <v>54</v>
      </c>
      <c r="H138" s="2" t="s">
        <v>549</v>
      </c>
      <c r="I138" s="51" t="s">
        <v>619</v>
      </c>
      <c r="J138" s="9"/>
      <c r="K138" s="9">
        <v>5030000</v>
      </c>
      <c r="L138" s="6">
        <f>IF(K138&lt;750000,0,IF(E138=0,(IF(K138*0.4&lt;=G138*70000+300000,K138*0.4,G138*70000+300000)),(IF(F138=1,K138*0.6,(IF(K138*0.4&lt;=G138*100000+500000,K138*0.4,G138*100000+500000))))))</f>
        <v>2012000</v>
      </c>
      <c r="M138" s="82">
        <f>K138+K139</f>
        <v>8078000</v>
      </c>
      <c r="N138" s="84">
        <f>IF(F138=1,L138+L139,(IF(L138+L139&gt;P138,P138,L138+L139)))</f>
        <v>3231200</v>
      </c>
      <c r="O138" s="30">
        <f t="shared" si="33"/>
        <v>300000</v>
      </c>
      <c r="P138" s="30">
        <f>IF(E138=0,G138*70000+300000,G138*100000+500000)</f>
        <v>5900000</v>
      </c>
      <c r="Q138" s="82">
        <v>4847000</v>
      </c>
      <c r="R138" s="6"/>
      <c r="S138" s="105" t="s">
        <v>782</v>
      </c>
      <c r="T138" s="6"/>
    </row>
    <row r="139" spans="1:20" ht="25.5">
      <c r="A139" s="13" t="s">
        <v>251</v>
      </c>
      <c r="B139" s="13"/>
      <c r="C139" s="35">
        <v>25993</v>
      </c>
      <c r="D139" s="6" t="s">
        <v>212</v>
      </c>
      <c r="E139" s="14" t="s">
        <v>555</v>
      </c>
      <c r="F139" s="14"/>
      <c r="G139" s="14">
        <v>54</v>
      </c>
      <c r="H139" s="2" t="s">
        <v>546</v>
      </c>
      <c r="I139" s="51" t="s">
        <v>620</v>
      </c>
      <c r="J139" s="9"/>
      <c r="K139" s="9">
        <v>3048000</v>
      </c>
      <c r="L139" s="6">
        <f>IF(K139&lt;750000,0,IF(E139=0,(IF(K139*0.4&lt;=G139*70000+300000,K139*0.4,G139*70000+300000)),(IF(F139=1,K139*0.6,(IF(K139*0.4&lt;=G139*100000+500000,K139*0.4,G139*100000+500000))))))</f>
        <v>1219200</v>
      </c>
      <c r="M139" s="83"/>
      <c r="N139" s="85"/>
      <c r="O139" s="30">
        <f t="shared" si="33"/>
        <v>300000</v>
      </c>
      <c r="P139" s="52" t="s">
        <v>112</v>
      </c>
      <c r="Q139" s="83"/>
      <c r="R139" s="41"/>
      <c r="S139" s="106"/>
      <c r="T139" s="6"/>
    </row>
    <row r="140" spans="1:20" ht="38.25">
      <c r="A140" s="13" t="s">
        <v>252</v>
      </c>
      <c r="B140" s="13" t="s">
        <v>246</v>
      </c>
      <c r="C140" s="35">
        <v>25821</v>
      </c>
      <c r="D140" s="6" t="s">
        <v>471</v>
      </c>
      <c r="E140" s="14"/>
      <c r="F140" s="14"/>
      <c r="G140" s="14">
        <v>34</v>
      </c>
      <c r="H140" s="2" t="s">
        <v>548</v>
      </c>
      <c r="I140" s="51" t="s">
        <v>563</v>
      </c>
      <c r="J140" s="9"/>
      <c r="K140" s="9">
        <v>3983000</v>
      </c>
      <c r="L140" s="6">
        <f t="shared" si="30"/>
        <v>1593200</v>
      </c>
      <c r="M140" s="6">
        <f t="shared" si="31"/>
        <v>3983000</v>
      </c>
      <c r="N140" s="9">
        <f t="shared" si="32"/>
        <v>1593200</v>
      </c>
      <c r="O140" s="30">
        <f aca="true" t="shared" si="35" ref="O140:O146">IF(G140&gt;=30,300000,G140*10000)</f>
        <v>300000</v>
      </c>
      <c r="P140" s="30">
        <f t="shared" si="34"/>
        <v>2680000</v>
      </c>
      <c r="Q140" s="6">
        <v>2500000</v>
      </c>
      <c r="R140" s="6"/>
      <c r="S140" s="31"/>
      <c r="T140" s="6"/>
    </row>
    <row r="141" spans="1:20" ht="25.5">
      <c r="A141" s="13" t="s">
        <v>253</v>
      </c>
      <c r="B141" s="13" t="s">
        <v>247</v>
      </c>
      <c r="C141" s="35">
        <v>25994</v>
      </c>
      <c r="D141" s="6" t="s">
        <v>426</v>
      </c>
      <c r="E141" s="14"/>
      <c r="F141" s="14"/>
      <c r="G141" s="14">
        <v>40</v>
      </c>
      <c r="H141" s="2" t="s">
        <v>549</v>
      </c>
      <c r="I141" s="51" t="s">
        <v>333</v>
      </c>
      <c r="J141" s="9"/>
      <c r="K141" s="9">
        <v>1807000</v>
      </c>
      <c r="L141" s="6">
        <f aca="true" t="shared" si="36" ref="L141:L146">IF(K141&lt;750000,0,IF(E141=0,(IF(K141*0.4&lt;=G141*70000+300000,K141*0.4,G141*70000+300000)),(IF(F141=1,K141*0.6,(IF(K141*0.4&lt;=G141*100000+500000,K141*0.4,G141*100000+500000))))))</f>
        <v>722800</v>
      </c>
      <c r="M141" s="82">
        <f>K141+K142</f>
        <v>2593000</v>
      </c>
      <c r="N141" s="84">
        <f>IF(F141=1,L141+L142,(IF(L141+L142&gt;P141,P141,L141+L142)))</f>
        <v>1037200</v>
      </c>
      <c r="O141" s="30">
        <f t="shared" si="35"/>
        <v>300000</v>
      </c>
      <c r="P141" s="30">
        <f>IF(E141=0,G141*70000+300000,G141*100000+500000)</f>
        <v>3100000</v>
      </c>
      <c r="Q141" s="82">
        <v>1555800</v>
      </c>
      <c r="R141" s="6"/>
      <c r="S141" s="72"/>
      <c r="T141" s="6" t="s">
        <v>621</v>
      </c>
    </row>
    <row r="142" spans="1:20" ht="38.25">
      <c r="A142" s="13" t="s">
        <v>254</v>
      </c>
      <c r="B142" s="13"/>
      <c r="C142" s="35">
        <v>25994</v>
      </c>
      <c r="D142" s="6" t="s">
        <v>426</v>
      </c>
      <c r="E142" s="14"/>
      <c r="F142" s="14"/>
      <c r="G142" s="14">
        <v>40</v>
      </c>
      <c r="H142" s="2" t="s">
        <v>548</v>
      </c>
      <c r="I142" s="51" t="s">
        <v>585</v>
      </c>
      <c r="J142" s="9"/>
      <c r="K142" s="9">
        <v>786000</v>
      </c>
      <c r="L142" s="6">
        <f t="shared" si="36"/>
        <v>314400</v>
      </c>
      <c r="M142" s="83"/>
      <c r="N142" s="85"/>
      <c r="O142" s="30">
        <f t="shared" si="35"/>
        <v>300000</v>
      </c>
      <c r="P142" s="52" t="s">
        <v>112</v>
      </c>
      <c r="Q142" s="83"/>
      <c r="R142" s="41"/>
      <c r="S142" s="6"/>
      <c r="T142" s="6" t="s">
        <v>732</v>
      </c>
    </row>
    <row r="143" spans="1:20" ht="51">
      <c r="A143" s="13" t="s">
        <v>255</v>
      </c>
      <c r="B143" s="13" t="s">
        <v>248</v>
      </c>
      <c r="C143" s="35">
        <v>26212</v>
      </c>
      <c r="D143" s="6" t="s">
        <v>148</v>
      </c>
      <c r="E143" s="14"/>
      <c r="F143" s="14"/>
      <c r="G143" s="14">
        <v>46</v>
      </c>
      <c r="H143" s="2" t="s">
        <v>296</v>
      </c>
      <c r="I143" s="51" t="s">
        <v>694</v>
      </c>
      <c r="J143" s="9"/>
      <c r="K143" s="9">
        <v>3271000</v>
      </c>
      <c r="L143" s="6">
        <f t="shared" si="36"/>
        <v>1308400</v>
      </c>
      <c r="M143" s="6">
        <f>K143</f>
        <v>3271000</v>
      </c>
      <c r="N143" s="9">
        <f>IF(F143=1,L143+0,(IF(L143+0&gt;P143,P143,L143+0)))</f>
        <v>1308400</v>
      </c>
      <c r="O143" s="30">
        <f t="shared" si="35"/>
        <v>300000</v>
      </c>
      <c r="P143" s="30">
        <f t="shared" si="34"/>
        <v>3520000</v>
      </c>
      <c r="Q143" s="6">
        <v>1962428</v>
      </c>
      <c r="R143" s="6"/>
      <c r="S143" s="5" t="s">
        <v>784</v>
      </c>
      <c r="T143" s="6"/>
    </row>
    <row r="144" spans="1:20" ht="38.25">
      <c r="A144" s="13" t="s">
        <v>256</v>
      </c>
      <c r="B144" s="13" t="s">
        <v>249</v>
      </c>
      <c r="C144" s="35">
        <v>26213</v>
      </c>
      <c r="D144" s="6" t="s">
        <v>526</v>
      </c>
      <c r="E144" s="14"/>
      <c r="F144" s="14"/>
      <c r="G144" s="14">
        <v>40</v>
      </c>
      <c r="H144" s="2" t="s">
        <v>558</v>
      </c>
      <c r="I144" s="51" t="s">
        <v>538</v>
      </c>
      <c r="J144" s="9"/>
      <c r="K144" s="9">
        <v>3763000</v>
      </c>
      <c r="L144" s="6">
        <f t="shared" si="36"/>
        <v>1505200</v>
      </c>
      <c r="M144" s="6">
        <f>K144</f>
        <v>3763000</v>
      </c>
      <c r="N144" s="9">
        <f>IF(F144=1,L144+0,(IF(L144+0&gt;P144,P144,L144+0)))</f>
        <v>1505200</v>
      </c>
      <c r="O144" s="30">
        <f t="shared" si="35"/>
        <v>300000</v>
      </c>
      <c r="P144" s="30">
        <f t="shared" si="34"/>
        <v>3100000</v>
      </c>
      <c r="Q144" s="6">
        <v>2257683</v>
      </c>
      <c r="R144" s="6"/>
      <c r="S144" s="31"/>
      <c r="T144" s="6"/>
    </row>
    <row r="145" spans="1:20" ht="51">
      <c r="A145" s="13" t="s">
        <v>257</v>
      </c>
      <c r="B145" s="13" t="s">
        <v>250</v>
      </c>
      <c r="C145" s="35">
        <v>26214</v>
      </c>
      <c r="D145" s="6" t="s">
        <v>147</v>
      </c>
      <c r="E145" s="14"/>
      <c r="F145" s="14"/>
      <c r="G145" s="14">
        <v>50</v>
      </c>
      <c r="H145" s="2" t="s">
        <v>548</v>
      </c>
      <c r="I145" s="51" t="s">
        <v>722</v>
      </c>
      <c r="J145" s="9"/>
      <c r="K145" s="9">
        <v>2856000</v>
      </c>
      <c r="L145" s="6">
        <f t="shared" si="36"/>
        <v>1142400</v>
      </c>
      <c r="M145" s="82">
        <f>K145+K146</f>
        <v>4829000</v>
      </c>
      <c r="N145" s="84">
        <f>IF(F145=1,L145+L146,(IF(L145+L146&gt;P145,P145,L145+L146)))</f>
        <v>1931600</v>
      </c>
      <c r="O145" s="30">
        <f t="shared" si="35"/>
        <v>300000</v>
      </c>
      <c r="P145" s="30">
        <f>IF(E145=0,G145*70000+300000,G145*100000+500000)</f>
        <v>3800000</v>
      </c>
      <c r="Q145" s="82">
        <v>2897412</v>
      </c>
      <c r="R145" s="6"/>
      <c r="S145" s="99" t="s">
        <v>785</v>
      </c>
      <c r="T145" s="6"/>
    </row>
    <row r="146" spans="1:20" ht="25.5">
      <c r="A146" s="13" t="s">
        <v>258</v>
      </c>
      <c r="B146" s="13"/>
      <c r="C146" s="35">
        <v>26214</v>
      </c>
      <c r="D146" s="6" t="s">
        <v>147</v>
      </c>
      <c r="E146" s="14"/>
      <c r="F146" s="14"/>
      <c r="G146" s="14">
        <v>50</v>
      </c>
      <c r="H146" s="2" t="s">
        <v>546</v>
      </c>
      <c r="I146" s="51" t="s">
        <v>698</v>
      </c>
      <c r="J146" s="9"/>
      <c r="K146" s="9">
        <v>1973000</v>
      </c>
      <c r="L146" s="6">
        <f t="shared" si="36"/>
        <v>789200</v>
      </c>
      <c r="M146" s="83"/>
      <c r="N146" s="85"/>
      <c r="O146" s="30">
        <f t="shared" si="35"/>
        <v>300000</v>
      </c>
      <c r="P146" s="52" t="s">
        <v>112</v>
      </c>
      <c r="Q146" s="83"/>
      <c r="R146" s="41"/>
      <c r="S146" s="100"/>
      <c r="T146" s="6"/>
    </row>
    <row r="147" spans="1:20" ht="63.75">
      <c r="A147" s="13" t="s">
        <v>259</v>
      </c>
      <c r="B147" s="13" t="s">
        <v>251</v>
      </c>
      <c r="C147" s="35">
        <v>25822</v>
      </c>
      <c r="D147" s="6" t="s">
        <v>213</v>
      </c>
      <c r="E147" s="14"/>
      <c r="F147" s="14"/>
      <c r="G147" s="14">
        <v>47</v>
      </c>
      <c r="H147" s="2" t="s">
        <v>550</v>
      </c>
      <c r="I147" s="51" t="s">
        <v>537</v>
      </c>
      <c r="J147" s="9"/>
      <c r="K147" s="9">
        <v>3914000</v>
      </c>
      <c r="L147" s="6">
        <f t="shared" si="30"/>
        <v>1565600</v>
      </c>
      <c r="M147" s="6">
        <f t="shared" si="31"/>
        <v>3914000</v>
      </c>
      <c r="N147" s="9">
        <f t="shared" si="32"/>
        <v>1565600</v>
      </c>
      <c r="O147" s="30">
        <f t="shared" si="33"/>
        <v>300000</v>
      </c>
      <c r="P147" s="30">
        <f t="shared" si="34"/>
        <v>3590000</v>
      </c>
      <c r="Q147" s="6">
        <v>2348000</v>
      </c>
      <c r="R147" s="6"/>
      <c r="S147" s="5" t="s">
        <v>786</v>
      </c>
      <c r="T147" s="6" t="s">
        <v>541</v>
      </c>
    </row>
    <row r="148" spans="1:20" ht="63.75">
      <c r="A148" s="13" t="s">
        <v>260</v>
      </c>
      <c r="B148" s="13" t="s">
        <v>252</v>
      </c>
      <c r="C148" s="35">
        <v>25036</v>
      </c>
      <c r="D148" s="6" t="s">
        <v>120</v>
      </c>
      <c r="E148" s="14"/>
      <c r="F148" s="14"/>
      <c r="G148" s="14">
        <v>64</v>
      </c>
      <c r="H148" s="2" t="s">
        <v>550</v>
      </c>
      <c r="I148" s="51" t="s">
        <v>575</v>
      </c>
      <c r="J148" s="9"/>
      <c r="K148" s="9">
        <v>2668000</v>
      </c>
      <c r="L148" s="6">
        <f t="shared" si="30"/>
        <v>1067200</v>
      </c>
      <c r="M148" s="6">
        <f t="shared" si="31"/>
        <v>2668000</v>
      </c>
      <c r="N148" s="9">
        <f t="shared" si="32"/>
        <v>1067200</v>
      </c>
      <c r="O148" s="30">
        <f t="shared" si="33"/>
        <v>300000</v>
      </c>
      <c r="P148" s="30">
        <f t="shared" si="34"/>
        <v>4780000</v>
      </c>
      <c r="Q148" s="6">
        <v>1700000</v>
      </c>
      <c r="R148" s="6"/>
      <c r="S148" s="5" t="s">
        <v>760</v>
      </c>
      <c r="T148" s="6"/>
    </row>
    <row r="149" spans="1:20" ht="63.75">
      <c r="A149" s="13" t="s">
        <v>261</v>
      </c>
      <c r="B149" s="13" t="s">
        <v>253</v>
      </c>
      <c r="C149" s="35">
        <v>25998</v>
      </c>
      <c r="D149" s="6" t="s">
        <v>442</v>
      </c>
      <c r="E149" s="14"/>
      <c r="F149" s="14"/>
      <c r="G149" s="14">
        <v>30</v>
      </c>
      <c r="H149" s="2" t="s">
        <v>550</v>
      </c>
      <c r="I149" s="51" t="s">
        <v>602</v>
      </c>
      <c r="J149" s="9"/>
      <c r="K149" s="9">
        <v>7071000</v>
      </c>
      <c r="L149" s="6">
        <f>IF(K149&lt;750000,0,IF(E149=0,(IF(K149*0.4&lt;=G149*70000+300000,K149*0.4,G149*70000+300000)),(IF(F149=1,K149*0.6,(IF(K149*0.4&lt;=G149*100000+500000,K149*0.4,G149*100000+500000))))))</f>
        <v>2400000</v>
      </c>
      <c r="M149" s="82">
        <f>K149+K150</f>
        <v>8071000</v>
      </c>
      <c r="N149" s="84">
        <f>IF(F149=1,L149+L150,(IF(L149+L150&gt;P149,P149,L149+L150)))</f>
        <v>2400000</v>
      </c>
      <c r="O149" s="30">
        <f t="shared" si="33"/>
        <v>300000</v>
      </c>
      <c r="P149" s="30">
        <f>IF(E149=0,G149*70000+300000,G149*100000+500000)</f>
        <v>2400000</v>
      </c>
      <c r="Q149" s="82">
        <v>4842000</v>
      </c>
      <c r="R149" s="6"/>
      <c r="S149" s="5"/>
      <c r="T149" s="6"/>
    </row>
    <row r="150" spans="1:20" ht="25.5">
      <c r="A150" s="13" t="s">
        <v>262</v>
      </c>
      <c r="B150" s="13"/>
      <c r="C150" s="35">
        <v>25998</v>
      </c>
      <c r="D150" s="6" t="s">
        <v>442</v>
      </c>
      <c r="E150" s="14"/>
      <c r="F150" s="14"/>
      <c r="G150" s="14">
        <v>30</v>
      </c>
      <c r="H150" s="2" t="s">
        <v>546</v>
      </c>
      <c r="I150" s="51" t="s">
        <v>609</v>
      </c>
      <c r="J150" s="9"/>
      <c r="K150" s="9">
        <v>1000000</v>
      </c>
      <c r="L150" s="6">
        <f>IF(K150&lt;750000,0,IF(E150=0,(IF(K150*0.4&lt;=G150*70000+300000,K150*0.4,G150*70000+300000)),(IF(F150=1,K150*0.6,(IF(K150*0.4&lt;=G150*100000+500000,K150*0.4,G150*100000+500000))))))</f>
        <v>400000</v>
      </c>
      <c r="M150" s="83"/>
      <c r="N150" s="85"/>
      <c r="O150" s="30">
        <f t="shared" si="33"/>
        <v>300000</v>
      </c>
      <c r="P150" s="52" t="s">
        <v>112</v>
      </c>
      <c r="Q150" s="83"/>
      <c r="R150" s="41"/>
      <c r="S150" s="6"/>
      <c r="T150" s="6"/>
    </row>
    <row r="151" spans="1:20" ht="38.25">
      <c r="A151" s="13" t="s">
        <v>263</v>
      </c>
      <c r="B151" s="13" t="s">
        <v>254</v>
      </c>
      <c r="C151" s="35">
        <v>25864</v>
      </c>
      <c r="D151" s="6" t="s">
        <v>470</v>
      </c>
      <c r="E151" s="14" t="s">
        <v>555</v>
      </c>
      <c r="F151" s="14"/>
      <c r="G151" s="14">
        <v>20</v>
      </c>
      <c r="H151" s="2" t="s">
        <v>549</v>
      </c>
      <c r="I151" s="51" t="s">
        <v>588</v>
      </c>
      <c r="J151" s="9"/>
      <c r="K151" s="9">
        <v>1324000</v>
      </c>
      <c r="L151" s="6">
        <f t="shared" si="30"/>
        <v>529600</v>
      </c>
      <c r="M151" s="6">
        <f t="shared" si="31"/>
        <v>1324000</v>
      </c>
      <c r="N151" s="9">
        <f t="shared" si="32"/>
        <v>529600</v>
      </c>
      <c r="O151" s="30">
        <f t="shared" si="33"/>
        <v>200000</v>
      </c>
      <c r="P151" s="30">
        <f t="shared" si="34"/>
        <v>2500000</v>
      </c>
      <c r="Q151" s="6">
        <v>794726</v>
      </c>
      <c r="R151" s="6"/>
      <c r="S151" s="31"/>
      <c r="T151" s="6"/>
    </row>
    <row r="152" spans="1:20" ht="63.75">
      <c r="A152" s="13" t="s">
        <v>264</v>
      </c>
      <c r="B152" s="13" t="s">
        <v>255</v>
      </c>
      <c r="C152" s="35">
        <v>26265</v>
      </c>
      <c r="D152" s="6" t="s">
        <v>489</v>
      </c>
      <c r="E152" s="14"/>
      <c r="F152" s="14"/>
      <c r="G152" s="14">
        <v>32</v>
      </c>
      <c r="H152" s="2" t="s">
        <v>550</v>
      </c>
      <c r="I152" s="51" t="s">
        <v>699</v>
      </c>
      <c r="J152" s="9"/>
      <c r="K152" s="9">
        <v>1814000</v>
      </c>
      <c r="L152" s="6">
        <f t="shared" si="30"/>
        <v>725600</v>
      </c>
      <c r="M152" s="6">
        <f t="shared" si="31"/>
        <v>1814000</v>
      </c>
      <c r="N152" s="9">
        <f t="shared" si="32"/>
        <v>725600</v>
      </c>
      <c r="O152" s="30">
        <f t="shared" si="33"/>
        <v>300000</v>
      </c>
      <c r="P152" s="30">
        <f t="shared" si="34"/>
        <v>2540000</v>
      </c>
      <c r="Q152" s="6">
        <v>1400000</v>
      </c>
      <c r="R152" s="6"/>
      <c r="S152" s="31"/>
      <c r="T152" s="6"/>
    </row>
    <row r="153" spans="1:20" ht="38.25">
      <c r="A153" s="13" t="s">
        <v>265</v>
      </c>
      <c r="B153" s="13" t="s">
        <v>256</v>
      </c>
      <c r="C153" s="35">
        <v>26001</v>
      </c>
      <c r="D153" s="6" t="s">
        <v>443</v>
      </c>
      <c r="E153" s="14"/>
      <c r="F153" s="14"/>
      <c r="G153" s="14">
        <v>35</v>
      </c>
      <c r="H153" s="2" t="s">
        <v>548</v>
      </c>
      <c r="I153" s="51" t="s">
        <v>622</v>
      </c>
      <c r="J153" s="9"/>
      <c r="K153" s="9">
        <v>937000</v>
      </c>
      <c r="L153" s="6">
        <f t="shared" si="30"/>
        <v>374800</v>
      </c>
      <c r="M153" s="6">
        <f t="shared" si="31"/>
        <v>937000</v>
      </c>
      <c r="N153" s="9">
        <f t="shared" si="32"/>
        <v>374800</v>
      </c>
      <c r="O153" s="30">
        <f t="shared" si="33"/>
        <v>300000</v>
      </c>
      <c r="P153" s="30">
        <f t="shared" si="34"/>
        <v>2750000</v>
      </c>
      <c r="Q153" s="6">
        <v>670000</v>
      </c>
      <c r="R153" s="6"/>
      <c r="S153" s="31"/>
      <c r="T153" s="6"/>
    </row>
    <row r="154" spans="1:20" ht="38.25">
      <c r="A154" s="13" t="s">
        <v>266</v>
      </c>
      <c r="B154" s="13" t="s">
        <v>257</v>
      </c>
      <c r="C154" s="35">
        <v>25865</v>
      </c>
      <c r="D154" s="6" t="s">
        <v>214</v>
      </c>
      <c r="E154" s="14"/>
      <c r="F154" s="14"/>
      <c r="G154" s="14">
        <v>38</v>
      </c>
      <c r="H154" s="2" t="s">
        <v>296</v>
      </c>
      <c r="I154" s="51" t="s">
        <v>589</v>
      </c>
      <c r="J154" s="9"/>
      <c r="K154" s="9">
        <v>2800000</v>
      </c>
      <c r="L154" s="6">
        <f t="shared" si="30"/>
        <v>1120000</v>
      </c>
      <c r="M154" s="6">
        <f t="shared" si="31"/>
        <v>2800000</v>
      </c>
      <c r="N154" s="9">
        <f t="shared" si="32"/>
        <v>1120000</v>
      </c>
      <c r="O154" s="30">
        <f t="shared" si="33"/>
        <v>300000</v>
      </c>
      <c r="P154" s="30">
        <f t="shared" si="34"/>
        <v>2960000</v>
      </c>
      <c r="Q154" s="6">
        <v>1680000</v>
      </c>
      <c r="R154" s="6"/>
      <c r="S154" s="72" t="s">
        <v>787</v>
      </c>
      <c r="T154" s="6"/>
    </row>
    <row r="155" spans="1:20" ht="38.25">
      <c r="A155" s="13" t="s">
        <v>267</v>
      </c>
      <c r="B155" s="13" t="s">
        <v>258</v>
      </c>
      <c r="C155" s="35">
        <v>26002</v>
      </c>
      <c r="D155" s="6" t="s">
        <v>444</v>
      </c>
      <c r="E155" s="14"/>
      <c r="F155" s="14"/>
      <c r="G155" s="14">
        <v>13</v>
      </c>
      <c r="H155" s="2" t="s">
        <v>548</v>
      </c>
      <c r="I155" s="51" t="s">
        <v>563</v>
      </c>
      <c r="J155" s="9"/>
      <c r="K155" s="9">
        <v>1616000</v>
      </c>
      <c r="L155" s="6">
        <f t="shared" si="30"/>
        <v>646400</v>
      </c>
      <c r="M155" s="6">
        <f t="shared" si="31"/>
        <v>1616000</v>
      </c>
      <c r="N155" s="9">
        <f t="shared" si="32"/>
        <v>646400</v>
      </c>
      <c r="O155" s="30">
        <f t="shared" si="33"/>
        <v>130000</v>
      </c>
      <c r="P155" s="30">
        <f t="shared" si="34"/>
        <v>1210000</v>
      </c>
      <c r="Q155" s="6">
        <v>1000000</v>
      </c>
      <c r="R155" s="6"/>
      <c r="S155" s="31"/>
      <c r="T155" s="6"/>
    </row>
    <row r="156" spans="1:20" ht="63.75">
      <c r="A156" s="13" t="s">
        <v>268</v>
      </c>
      <c r="B156" s="13" t="s">
        <v>259</v>
      </c>
      <c r="C156" s="35">
        <v>25033</v>
      </c>
      <c r="D156" s="6" t="s">
        <v>395</v>
      </c>
      <c r="E156" s="14"/>
      <c r="F156" s="14"/>
      <c r="G156" s="14">
        <v>8</v>
      </c>
      <c r="H156" s="2" t="s">
        <v>550</v>
      </c>
      <c r="I156" s="51" t="s">
        <v>606</v>
      </c>
      <c r="J156" s="9"/>
      <c r="K156" s="9">
        <v>1459000</v>
      </c>
      <c r="L156" s="6">
        <f t="shared" si="30"/>
        <v>583600</v>
      </c>
      <c r="M156" s="6">
        <f t="shared" si="31"/>
        <v>1459000</v>
      </c>
      <c r="N156" s="9">
        <f>IF(F156=1,L156+0,(IF(L156+0&gt;P156,P156,L156+0)))</f>
        <v>583600</v>
      </c>
      <c r="O156" s="30">
        <f t="shared" si="33"/>
        <v>80000</v>
      </c>
      <c r="P156" s="30">
        <f t="shared" si="34"/>
        <v>860000</v>
      </c>
      <c r="Q156" s="6">
        <v>900000</v>
      </c>
      <c r="R156" s="6"/>
      <c r="S156" s="31"/>
      <c r="T156" s="6" t="s">
        <v>541</v>
      </c>
    </row>
    <row r="157" spans="1:20" ht="38.25">
      <c r="A157" s="13" t="s">
        <v>269</v>
      </c>
      <c r="B157" s="13" t="s">
        <v>260</v>
      </c>
      <c r="C157" s="35">
        <v>26005</v>
      </c>
      <c r="D157" s="6" t="s">
        <v>445</v>
      </c>
      <c r="E157" s="14">
        <v>3</v>
      </c>
      <c r="F157" s="14"/>
      <c r="G157" s="14">
        <v>52</v>
      </c>
      <c r="H157" s="2" t="s">
        <v>298</v>
      </c>
      <c r="I157" s="51" t="s">
        <v>583</v>
      </c>
      <c r="J157" s="9"/>
      <c r="K157" s="9">
        <v>4597000</v>
      </c>
      <c r="L157" s="54">
        <f>IF(K157&lt;750000,0,IF(E157=0,(IF(K157*0.4&lt;=G157*70000+300000,K157*0.4,G157*70000+300000)),(IF(F157=1,K157*0.6,(IF(K157*0.4&lt;=G157*100000+500000,K157*0.4,G157*100000+500000))))))</f>
        <v>1838800</v>
      </c>
      <c r="M157" s="82">
        <f>K157+K158+K159</f>
        <v>13983000</v>
      </c>
      <c r="N157" s="84">
        <f>IF(F158=1,L157+L158+L159,(IF(L157+L158+L159&gt;P157,P157,L157+L158+L159)))</f>
        <v>5593200</v>
      </c>
      <c r="O157" s="30">
        <f>IF(G157&gt;=30,300000,G157*10000)</f>
        <v>300000</v>
      </c>
      <c r="P157" s="30">
        <f>IF(E157=0,G157*70000+300000,G157*100000+500000)</f>
        <v>5700000</v>
      </c>
      <c r="Q157" s="82">
        <v>10000000</v>
      </c>
      <c r="R157" s="6"/>
      <c r="S157" s="5"/>
      <c r="T157" s="6"/>
    </row>
    <row r="158" spans="1:20" ht="25.5">
      <c r="A158" s="13" t="s">
        <v>270</v>
      </c>
      <c r="B158" s="13"/>
      <c r="C158" s="35">
        <v>26005</v>
      </c>
      <c r="D158" s="6" t="s">
        <v>445</v>
      </c>
      <c r="E158" s="14"/>
      <c r="F158" s="14"/>
      <c r="G158" s="14">
        <v>52</v>
      </c>
      <c r="H158" s="2" t="s">
        <v>549</v>
      </c>
      <c r="I158" s="51" t="s">
        <v>333</v>
      </c>
      <c r="J158" s="9"/>
      <c r="K158" s="9">
        <v>3997000</v>
      </c>
      <c r="L158" s="6">
        <f>IF(K158&lt;750000,0,IF(E158=0,(IF(K158*0.4&lt;=G158*70000+300000,K158*0.4,G158*70000+300000)),(IF(F158=1,K158*0.6,(IF(K158*0.4&lt;=G158*100000+500000,K158*0.4,G158*100000+500000))))))</f>
        <v>1598800</v>
      </c>
      <c r="M158" s="86"/>
      <c r="N158" s="87"/>
      <c r="O158" s="30">
        <f>IF(G158&gt;=30,300000,G158*10000)</f>
        <v>300000</v>
      </c>
      <c r="P158" s="52" t="s">
        <v>112</v>
      </c>
      <c r="Q158" s="86"/>
      <c r="R158" s="41"/>
      <c r="S158" s="6"/>
      <c r="T158" s="6"/>
    </row>
    <row r="159" spans="1:20" ht="38.25">
      <c r="A159" s="13" t="s">
        <v>271</v>
      </c>
      <c r="B159" s="13"/>
      <c r="C159" s="35">
        <v>26005</v>
      </c>
      <c r="D159" s="6" t="s">
        <v>445</v>
      </c>
      <c r="E159" s="14"/>
      <c r="F159" s="14"/>
      <c r="G159" s="14">
        <v>52</v>
      </c>
      <c r="H159" s="2" t="s">
        <v>548</v>
      </c>
      <c r="I159" s="51" t="s">
        <v>563</v>
      </c>
      <c r="J159" s="9"/>
      <c r="K159" s="9">
        <v>5389000</v>
      </c>
      <c r="L159" s="6">
        <f>IF(K159&lt;750000,0,IF(E159=0,(IF(K159*0.4&lt;=G159*70000+300000,K159*0.4,G159*70000+300000)),(IF(F159=1,K159*0.6,(IF(K159*0.4&lt;=G159*100000+500000,K159*0.4,G159*100000+500000))))))</f>
        <v>2155600</v>
      </c>
      <c r="M159" s="83"/>
      <c r="N159" s="85"/>
      <c r="O159" s="30">
        <f>IF(G159&gt;=30,300000,G159*10000)</f>
        <v>300000</v>
      </c>
      <c r="P159" s="52" t="s">
        <v>112</v>
      </c>
      <c r="Q159" s="83"/>
      <c r="R159" s="41"/>
      <c r="S159" s="6"/>
      <c r="T159" s="6"/>
    </row>
    <row r="160" spans="1:20" ht="38.25">
      <c r="A160" s="13" t="s">
        <v>272</v>
      </c>
      <c r="B160" s="13" t="s">
        <v>261</v>
      </c>
      <c r="C160" s="35">
        <v>25582</v>
      </c>
      <c r="D160" s="6" t="s">
        <v>143</v>
      </c>
      <c r="E160" s="14"/>
      <c r="F160" s="14"/>
      <c r="G160" s="14">
        <v>42</v>
      </c>
      <c r="H160" s="2" t="s">
        <v>298</v>
      </c>
      <c r="I160" s="51" t="s">
        <v>576</v>
      </c>
      <c r="J160" s="9"/>
      <c r="K160" s="9">
        <v>6500000</v>
      </c>
      <c r="L160" s="6">
        <f t="shared" si="30"/>
        <v>2600000</v>
      </c>
      <c r="M160" s="6">
        <f t="shared" si="31"/>
        <v>6500000</v>
      </c>
      <c r="N160" s="9">
        <f t="shared" si="32"/>
        <v>2600000</v>
      </c>
      <c r="O160" s="30">
        <f t="shared" si="33"/>
        <v>300000</v>
      </c>
      <c r="P160" s="30">
        <f t="shared" si="34"/>
        <v>3240000</v>
      </c>
      <c r="Q160" s="6">
        <v>4500000</v>
      </c>
      <c r="R160" s="6"/>
      <c r="S160" s="72" t="s">
        <v>788</v>
      </c>
      <c r="T160" s="6"/>
    </row>
    <row r="161" spans="1:20" ht="38.25">
      <c r="A161" s="13" t="s">
        <v>273</v>
      </c>
      <c r="B161" s="13" t="s">
        <v>262</v>
      </c>
      <c r="C161" s="35">
        <v>26006</v>
      </c>
      <c r="D161" s="6" t="s">
        <v>446</v>
      </c>
      <c r="E161" s="14"/>
      <c r="F161" s="14"/>
      <c r="G161" s="14">
        <v>44</v>
      </c>
      <c r="H161" s="2" t="s">
        <v>549</v>
      </c>
      <c r="I161" s="51" t="s">
        <v>623</v>
      </c>
      <c r="J161" s="9"/>
      <c r="K161" s="9">
        <v>1960000</v>
      </c>
      <c r="L161" s="6">
        <f t="shared" si="30"/>
        <v>784000</v>
      </c>
      <c r="M161" s="6">
        <f t="shared" si="31"/>
        <v>1960000</v>
      </c>
      <c r="N161" s="9">
        <f t="shared" si="32"/>
        <v>784000</v>
      </c>
      <c r="O161" s="30">
        <f t="shared" si="33"/>
        <v>300000</v>
      </c>
      <c r="P161" s="30">
        <f t="shared" si="34"/>
        <v>3380000</v>
      </c>
      <c r="Q161" s="6">
        <v>1176090</v>
      </c>
      <c r="R161" s="6"/>
      <c r="S161" s="31"/>
      <c r="T161" s="6" t="s">
        <v>596</v>
      </c>
    </row>
    <row r="162" spans="1:20" ht="25.5">
      <c r="A162" s="13" t="s">
        <v>645</v>
      </c>
      <c r="B162" s="13" t="s">
        <v>263</v>
      </c>
      <c r="C162" s="35">
        <v>25866</v>
      </c>
      <c r="D162" s="6" t="s">
        <v>140</v>
      </c>
      <c r="E162" s="14"/>
      <c r="F162" s="14"/>
      <c r="G162" s="14">
        <v>108</v>
      </c>
      <c r="H162" s="2" t="s">
        <v>296</v>
      </c>
      <c r="I162" s="51" t="s">
        <v>590</v>
      </c>
      <c r="J162" s="9"/>
      <c r="K162" s="9">
        <v>20000000</v>
      </c>
      <c r="L162" s="6">
        <f t="shared" si="30"/>
        <v>7860000</v>
      </c>
      <c r="M162" s="6">
        <f t="shared" si="31"/>
        <v>20000000</v>
      </c>
      <c r="N162" s="9">
        <f t="shared" si="32"/>
        <v>7860000</v>
      </c>
      <c r="O162" s="30">
        <f t="shared" si="33"/>
        <v>300000</v>
      </c>
      <c r="P162" s="30">
        <f t="shared" si="34"/>
        <v>7860000</v>
      </c>
      <c r="Q162" s="6">
        <v>12000000</v>
      </c>
      <c r="R162" s="6"/>
      <c r="S162" s="72" t="s">
        <v>789</v>
      </c>
      <c r="T162" s="6" t="s">
        <v>591</v>
      </c>
    </row>
    <row r="163" spans="1:20" ht="25.5">
      <c r="A163" s="13" t="s">
        <v>274</v>
      </c>
      <c r="B163" s="13" t="s">
        <v>264</v>
      </c>
      <c r="C163" s="35">
        <v>25867</v>
      </c>
      <c r="D163" s="6" t="s">
        <v>468</v>
      </c>
      <c r="E163" s="14"/>
      <c r="F163" s="14"/>
      <c r="G163" s="14">
        <v>38</v>
      </c>
      <c r="H163" s="2" t="s">
        <v>549</v>
      </c>
      <c r="I163" s="51" t="s">
        <v>592</v>
      </c>
      <c r="J163" s="9"/>
      <c r="K163" s="9">
        <v>3773000</v>
      </c>
      <c r="L163" s="6">
        <f t="shared" si="30"/>
        <v>1509200</v>
      </c>
      <c r="M163" s="6">
        <f t="shared" si="31"/>
        <v>3773000</v>
      </c>
      <c r="N163" s="9">
        <f t="shared" si="32"/>
        <v>1509200</v>
      </c>
      <c r="O163" s="30">
        <f t="shared" si="33"/>
        <v>300000</v>
      </c>
      <c r="P163" s="30">
        <f t="shared" si="34"/>
        <v>2960000</v>
      </c>
      <c r="Q163" s="6">
        <v>2263675</v>
      </c>
      <c r="R163" s="6"/>
      <c r="S163" s="31"/>
      <c r="T163" s="6" t="s">
        <v>593</v>
      </c>
    </row>
    <row r="164" spans="1:20" ht="25.5">
      <c r="A164" s="13" t="s">
        <v>275</v>
      </c>
      <c r="B164" s="13" t="s">
        <v>265</v>
      </c>
      <c r="C164" s="35">
        <v>25868</v>
      </c>
      <c r="D164" s="6" t="s">
        <v>469</v>
      </c>
      <c r="E164" s="14"/>
      <c r="F164" s="14"/>
      <c r="G164" s="14">
        <v>32</v>
      </c>
      <c r="H164" s="2" t="s">
        <v>546</v>
      </c>
      <c r="I164" s="51" t="s">
        <v>348</v>
      </c>
      <c r="J164" s="9"/>
      <c r="K164" s="9">
        <v>1636000</v>
      </c>
      <c r="L164" s="6">
        <f t="shared" si="30"/>
        <v>654400</v>
      </c>
      <c r="M164" s="6">
        <f t="shared" si="31"/>
        <v>1636000</v>
      </c>
      <c r="N164" s="9">
        <f t="shared" si="32"/>
        <v>654400</v>
      </c>
      <c r="O164" s="30">
        <f t="shared" si="33"/>
        <v>300000</v>
      </c>
      <c r="P164" s="30">
        <f t="shared" si="34"/>
        <v>2540000</v>
      </c>
      <c r="Q164" s="6">
        <v>981380</v>
      </c>
      <c r="R164" s="6"/>
      <c r="S164" s="31"/>
      <c r="T164" s="6"/>
    </row>
    <row r="165" spans="1:20" ht="25.5">
      <c r="A165" s="13" t="s">
        <v>276</v>
      </c>
      <c r="B165" s="13" t="s">
        <v>266</v>
      </c>
      <c r="C165" s="35">
        <v>26009</v>
      </c>
      <c r="D165" s="6" t="s">
        <v>624</v>
      </c>
      <c r="E165" s="14"/>
      <c r="F165" s="14"/>
      <c r="G165" s="14">
        <v>96</v>
      </c>
      <c r="H165" s="2" t="s">
        <v>546</v>
      </c>
      <c r="I165" s="51" t="s">
        <v>625</v>
      </c>
      <c r="J165" s="9"/>
      <c r="K165" s="9">
        <v>4430000</v>
      </c>
      <c r="L165" s="6">
        <f t="shared" si="30"/>
        <v>1772000</v>
      </c>
      <c r="M165" s="6">
        <f t="shared" si="31"/>
        <v>4430000</v>
      </c>
      <c r="N165" s="9">
        <f t="shared" si="32"/>
        <v>1772000</v>
      </c>
      <c r="O165" s="30">
        <f t="shared" si="33"/>
        <v>300000</v>
      </c>
      <c r="P165" s="30">
        <f t="shared" si="34"/>
        <v>7020000</v>
      </c>
      <c r="Q165" s="6">
        <v>2658000</v>
      </c>
      <c r="R165" s="6"/>
      <c r="S165" s="31"/>
      <c r="T165" s="6"/>
    </row>
    <row r="166" spans="1:20" ht="25.5">
      <c r="A166" s="13" t="s">
        <v>277</v>
      </c>
      <c r="B166" s="13" t="s">
        <v>267</v>
      </c>
      <c r="C166" s="35">
        <v>25869</v>
      </c>
      <c r="D166" s="6" t="s">
        <v>467</v>
      </c>
      <c r="E166" s="14"/>
      <c r="F166" s="14"/>
      <c r="G166" s="14">
        <v>20</v>
      </c>
      <c r="H166" s="2" t="s">
        <v>549</v>
      </c>
      <c r="I166" s="51" t="s">
        <v>594</v>
      </c>
      <c r="J166" s="9"/>
      <c r="K166" s="9">
        <v>8797000</v>
      </c>
      <c r="L166" s="6">
        <f t="shared" si="30"/>
        <v>1700000</v>
      </c>
      <c r="M166" s="6">
        <f t="shared" si="31"/>
        <v>8797000</v>
      </c>
      <c r="N166" s="9">
        <f t="shared" si="32"/>
        <v>1700000</v>
      </c>
      <c r="O166" s="30">
        <f t="shared" si="33"/>
        <v>200000</v>
      </c>
      <c r="P166" s="30">
        <f t="shared" si="34"/>
        <v>1700000</v>
      </c>
      <c r="Q166" s="6">
        <v>5278088</v>
      </c>
      <c r="R166" s="6"/>
      <c r="S166" s="5"/>
      <c r="T166" s="5" t="s">
        <v>733</v>
      </c>
    </row>
    <row r="167" spans="1:20" ht="63.75">
      <c r="A167" s="13" t="s">
        <v>278</v>
      </c>
      <c r="B167" s="13" t="s">
        <v>268</v>
      </c>
      <c r="C167" s="35">
        <v>26195</v>
      </c>
      <c r="D167" s="6" t="s">
        <v>500</v>
      </c>
      <c r="E167" s="14"/>
      <c r="F167" s="14"/>
      <c r="G167" s="14">
        <v>51</v>
      </c>
      <c r="H167" s="2" t="s">
        <v>550</v>
      </c>
      <c r="I167" s="51" t="s">
        <v>700</v>
      </c>
      <c r="J167" s="9"/>
      <c r="K167" s="9">
        <v>2250000</v>
      </c>
      <c r="L167" s="6">
        <f>IF(K167&lt;750000,0,IF(E167=0,(IF(K167*0.4&lt;=G167*70000+300000,K167*0.4,G167*70000+300000)),(IF(F167=1,K167*0.6,(IF(K167*0.4&lt;=G167*100000+500000,K167*0.4,G167*100000+500000))))))</f>
        <v>900000</v>
      </c>
      <c r="M167" s="6">
        <v>2250000</v>
      </c>
      <c r="N167" s="9">
        <f aca="true" t="shared" si="37" ref="N167:N179">IF(F167=1,L167+0,(IF(L167+0&gt;P167,P167,L167+0)))</f>
        <v>900000</v>
      </c>
      <c r="O167" s="30">
        <f aca="true" t="shared" si="38" ref="O167:O190">IF(G167&gt;=30,300000,G167*10000)</f>
        <v>300000</v>
      </c>
      <c r="P167" s="30">
        <f>IF(E167=0,G167*70000+300000,G167*100000+500000)</f>
        <v>3870000</v>
      </c>
      <c r="Q167" s="6">
        <v>1349762</v>
      </c>
      <c r="R167" s="6"/>
      <c r="S167" s="5"/>
      <c r="T167" s="6" t="s">
        <v>541</v>
      </c>
    </row>
    <row r="168" spans="1:20" ht="63.75">
      <c r="A168" s="13" t="s">
        <v>279</v>
      </c>
      <c r="B168" s="13" t="s">
        <v>269</v>
      </c>
      <c r="C168" s="35">
        <v>25870</v>
      </c>
      <c r="D168" s="6" t="s">
        <v>466</v>
      </c>
      <c r="E168" s="14"/>
      <c r="F168" s="14"/>
      <c r="G168" s="14">
        <v>17</v>
      </c>
      <c r="H168" s="2" t="s">
        <v>550</v>
      </c>
      <c r="I168" s="51" t="s">
        <v>578</v>
      </c>
      <c r="J168" s="9"/>
      <c r="K168" s="9">
        <v>876000</v>
      </c>
      <c r="L168" s="6">
        <f t="shared" si="30"/>
        <v>350400</v>
      </c>
      <c r="M168" s="6">
        <f t="shared" si="31"/>
        <v>876000</v>
      </c>
      <c r="N168" s="9">
        <f t="shared" si="37"/>
        <v>350400</v>
      </c>
      <c r="O168" s="30">
        <f t="shared" si="38"/>
        <v>170000</v>
      </c>
      <c r="P168" s="30">
        <f aca="true" t="shared" si="39" ref="P168:P190">IF(E168=0,G168*70000+300000,G168*100000+500000)</f>
        <v>1490000</v>
      </c>
      <c r="Q168" s="6">
        <v>549218</v>
      </c>
      <c r="R168" s="6"/>
      <c r="S168" s="5"/>
      <c r="T168" s="6"/>
    </row>
    <row r="169" spans="1:20" ht="63.75">
      <c r="A169" s="13" t="s">
        <v>280</v>
      </c>
      <c r="B169" s="13" t="s">
        <v>270</v>
      </c>
      <c r="C169" s="35">
        <v>25032</v>
      </c>
      <c r="D169" s="6" t="s">
        <v>215</v>
      </c>
      <c r="E169" s="14"/>
      <c r="F169" s="14"/>
      <c r="G169" s="14">
        <v>26</v>
      </c>
      <c r="H169" s="2" t="s">
        <v>550</v>
      </c>
      <c r="I169" s="51" t="s">
        <v>671</v>
      </c>
      <c r="J169" s="9"/>
      <c r="K169" s="9">
        <v>3091000</v>
      </c>
      <c r="L169" s="6">
        <f aca="true" t="shared" si="40" ref="L169:L190">IF(K169&lt;750000,0,IF(E169=0,(IF(K169*0.4&lt;=G169*70000+300000,K169*0.4,G169*70000+300000)),(IF(F169=1,K169*0.6,(IF(K169*0.4&lt;=G169*100000+500000,K169*0.4,G169*100000+500000))))))</f>
        <v>1236400</v>
      </c>
      <c r="M169" s="6">
        <f aca="true" t="shared" si="41" ref="M169:M190">K169</f>
        <v>3091000</v>
      </c>
      <c r="N169" s="9">
        <f t="shared" si="37"/>
        <v>1236400</v>
      </c>
      <c r="O169" s="30">
        <f t="shared" si="38"/>
        <v>260000</v>
      </c>
      <c r="P169" s="30">
        <f t="shared" si="39"/>
        <v>2120000</v>
      </c>
      <c r="Q169" s="6">
        <v>1900000</v>
      </c>
      <c r="R169" s="6"/>
      <c r="S169" s="31"/>
      <c r="T169" s="6"/>
    </row>
    <row r="170" spans="1:20" ht="25.5">
      <c r="A170" s="13" t="s">
        <v>281</v>
      </c>
      <c r="B170" s="13" t="s">
        <v>271</v>
      </c>
      <c r="C170" s="35">
        <v>24334</v>
      </c>
      <c r="D170" s="6" t="s">
        <v>369</v>
      </c>
      <c r="E170" s="14"/>
      <c r="F170" s="14"/>
      <c r="G170" s="14">
        <v>28</v>
      </c>
      <c r="H170" s="2" t="s">
        <v>296</v>
      </c>
      <c r="I170" s="51" t="s">
        <v>354</v>
      </c>
      <c r="J170" s="9"/>
      <c r="K170" s="9">
        <v>1451000</v>
      </c>
      <c r="L170" s="6">
        <f t="shared" si="40"/>
        <v>580400</v>
      </c>
      <c r="M170" s="6">
        <f t="shared" si="41"/>
        <v>1451000</v>
      </c>
      <c r="N170" s="9">
        <f t="shared" si="37"/>
        <v>580400</v>
      </c>
      <c r="O170" s="30">
        <f t="shared" si="38"/>
        <v>280000</v>
      </c>
      <c r="P170" s="30">
        <f t="shared" si="39"/>
        <v>2260000</v>
      </c>
      <c r="Q170" s="6">
        <v>1000000</v>
      </c>
      <c r="R170" s="6"/>
      <c r="S170" s="5" t="s">
        <v>356</v>
      </c>
      <c r="T170" s="6"/>
    </row>
    <row r="171" spans="1:20" ht="38.25">
      <c r="A171" s="13" t="s">
        <v>282</v>
      </c>
      <c r="B171" s="13" t="s">
        <v>272</v>
      </c>
      <c r="C171" s="35">
        <v>24332</v>
      </c>
      <c r="D171" s="6" t="s">
        <v>224</v>
      </c>
      <c r="E171" s="14"/>
      <c r="F171" s="14"/>
      <c r="G171" s="14">
        <v>17</v>
      </c>
      <c r="H171" s="2" t="s">
        <v>548</v>
      </c>
      <c r="I171" s="51" t="s">
        <v>622</v>
      </c>
      <c r="J171" s="9"/>
      <c r="K171" s="9">
        <v>1549000</v>
      </c>
      <c r="L171" s="6">
        <f t="shared" si="40"/>
        <v>619600</v>
      </c>
      <c r="M171" s="6">
        <f t="shared" si="41"/>
        <v>1549000</v>
      </c>
      <c r="N171" s="9">
        <f t="shared" si="37"/>
        <v>619600</v>
      </c>
      <c r="O171" s="30">
        <f t="shared" si="38"/>
        <v>170000</v>
      </c>
      <c r="P171" s="30">
        <f t="shared" si="39"/>
        <v>1490000</v>
      </c>
      <c r="Q171" s="6">
        <v>1100000</v>
      </c>
      <c r="R171" s="6"/>
      <c r="S171" s="5" t="s">
        <v>358</v>
      </c>
      <c r="T171" s="6"/>
    </row>
    <row r="172" spans="1:20" ht="38.25">
      <c r="A172" s="13" t="s">
        <v>283</v>
      </c>
      <c r="B172" s="13" t="s">
        <v>273</v>
      </c>
      <c r="C172" s="35">
        <v>25030</v>
      </c>
      <c r="D172" s="6" t="s">
        <v>396</v>
      </c>
      <c r="E172" s="14"/>
      <c r="F172" s="14"/>
      <c r="G172" s="14">
        <v>16</v>
      </c>
      <c r="H172" s="2" t="s">
        <v>298</v>
      </c>
      <c r="I172" s="51" t="s">
        <v>723</v>
      </c>
      <c r="J172" s="9"/>
      <c r="K172" s="9">
        <v>1855000</v>
      </c>
      <c r="L172" s="6">
        <f t="shared" si="40"/>
        <v>742000</v>
      </c>
      <c r="M172" s="6">
        <f t="shared" si="41"/>
        <v>1855000</v>
      </c>
      <c r="N172" s="9">
        <f t="shared" si="37"/>
        <v>742000</v>
      </c>
      <c r="O172" s="30">
        <f t="shared" si="38"/>
        <v>160000</v>
      </c>
      <c r="P172" s="30">
        <f t="shared" si="39"/>
        <v>1420000</v>
      </c>
      <c r="Q172" s="6">
        <v>1200000</v>
      </c>
      <c r="R172" s="6"/>
      <c r="S172" s="5"/>
      <c r="T172" s="6"/>
    </row>
    <row r="173" spans="1:20" ht="38.25">
      <c r="A173" s="13" t="s">
        <v>284</v>
      </c>
      <c r="B173" s="13" t="s">
        <v>645</v>
      </c>
      <c r="C173" s="35">
        <v>26237</v>
      </c>
      <c r="D173" s="6" t="s">
        <v>533</v>
      </c>
      <c r="E173" s="14"/>
      <c r="F173" s="14"/>
      <c r="G173" s="14">
        <v>40</v>
      </c>
      <c r="H173" s="2" t="s">
        <v>298</v>
      </c>
      <c r="I173" s="51" t="s">
        <v>576</v>
      </c>
      <c r="J173" s="9"/>
      <c r="K173" s="9">
        <v>6300000</v>
      </c>
      <c r="L173" s="6">
        <f t="shared" si="40"/>
        <v>2520000</v>
      </c>
      <c r="M173" s="6">
        <f t="shared" si="41"/>
        <v>6300000</v>
      </c>
      <c r="N173" s="9">
        <f t="shared" si="37"/>
        <v>2520000</v>
      </c>
      <c r="O173" s="30">
        <f t="shared" si="38"/>
        <v>300000</v>
      </c>
      <c r="P173" s="30">
        <f t="shared" si="39"/>
        <v>3100000</v>
      </c>
      <c r="Q173" s="6">
        <v>3777981</v>
      </c>
      <c r="R173" s="6"/>
      <c r="S173" s="5"/>
      <c r="T173" s="6"/>
    </row>
    <row r="174" spans="1:20" ht="63.75">
      <c r="A174" s="13" t="s">
        <v>285</v>
      </c>
      <c r="B174" s="13" t="s">
        <v>274</v>
      </c>
      <c r="C174" s="35">
        <v>25026</v>
      </c>
      <c r="D174" s="6" t="s">
        <v>397</v>
      </c>
      <c r="E174" s="14"/>
      <c r="F174" s="14"/>
      <c r="G174" s="14">
        <v>20</v>
      </c>
      <c r="H174" s="2" t="s">
        <v>550</v>
      </c>
      <c r="I174" s="51" t="s">
        <v>604</v>
      </c>
      <c r="J174" s="9"/>
      <c r="K174" s="9">
        <v>2258000</v>
      </c>
      <c r="L174" s="6">
        <f t="shared" si="40"/>
        <v>903200</v>
      </c>
      <c r="M174" s="6">
        <f t="shared" si="41"/>
        <v>2258000</v>
      </c>
      <c r="N174" s="9">
        <f t="shared" si="37"/>
        <v>903200</v>
      </c>
      <c r="O174" s="30">
        <f t="shared" si="38"/>
        <v>200000</v>
      </c>
      <c r="P174" s="30">
        <f t="shared" si="39"/>
        <v>1700000</v>
      </c>
      <c r="Q174" s="6">
        <v>1400000</v>
      </c>
      <c r="R174" s="6"/>
      <c r="S174" s="5"/>
      <c r="T174" s="6"/>
    </row>
    <row r="175" spans="1:20" ht="76.5">
      <c r="A175" s="13" t="s">
        <v>286</v>
      </c>
      <c r="B175" s="13" t="s">
        <v>275</v>
      </c>
      <c r="C175" s="35">
        <v>25871</v>
      </c>
      <c r="D175" s="6" t="s">
        <v>216</v>
      </c>
      <c r="E175" s="14"/>
      <c r="F175" s="14"/>
      <c r="G175" s="14">
        <v>16</v>
      </c>
      <c r="H175" s="2" t="s">
        <v>299</v>
      </c>
      <c r="I175" s="51" t="s">
        <v>595</v>
      </c>
      <c r="J175" s="9"/>
      <c r="K175" s="9">
        <v>2594000</v>
      </c>
      <c r="L175" s="6">
        <f t="shared" si="40"/>
        <v>1037600</v>
      </c>
      <c r="M175" s="6">
        <f t="shared" si="41"/>
        <v>2594000</v>
      </c>
      <c r="N175" s="9">
        <f t="shared" si="37"/>
        <v>1037600</v>
      </c>
      <c r="O175" s="30">
        <f t="shared" si="38"/>
        <v>160000</v>
      </c>
      <c r="P175" s="30">
        <f>IF(E175=0,G175*70000+300000,G175*100000+500000)</f>
        <v>1420000</v>
      </c>
      <c r="Q175" s="6">
        <v>1556000</v>
      </c>
      <c r="R175" s="6"/>
      <c r="S175" s="5" t="s">
        <v>790</v>
      </c>
      <c r="T175" s="6" t="s">
        <v>591</v>
      </c>
    </row>
    <row r="176" spans="1:20" ht="38.25">
      <c r="A176" s="13" t="s">
        <v>287</v>
      </c>
      <c r="B176" s="13" t="s">
        <v>276</v>
      </c>
      <c r="C176" s="35">
        <v>26290</v>
      </c>
      <c r="D176" s="6" t="s">
        <v>126</v>
      </c>
      <c r="E176" s="14"/>
      <c r="F176" s="14"/>
      <c r="G176" s="14">
        <v>24</v>
      </c>
      <c r="H176" s="2" t="s">
        <v>296</v>
      </c>
      <c r="I176" s="51" t="s">
        <v>701</v>
      </c>
      <c r="J176" s="9"/>
      <c r="K176" s="9">
        <v>3773000</v>
      </c>
      <c r="L176" s="6">
        <f t="shared" si="40"/>
        <v>1509200</v>
      </c>
      <c r="M176" s="6">
        <f t="shared" si="41"/>
        <v>3773000</v>
      </c>
      <c r="N176" s="9">
        <f t="shared" si="37"/>
        <v>1509200</v>
      </c>
      <c r="O176" s="30">
        <f t="shared" si="38"/>
        <v>240000</v>
      </c>
      <c r="P176" s="30">
        <f t="shared" si="39"/>
        <v>1980000</v>
      </c>
      <c r="Q176" s="6">
        <v>2264163</v>
      </c>
      <c r="R176" s="6"/>
      <c r="S176" s="5" t="s">
        <v>791</v>
      </c>
      <c r="T176" s="6"/>
    </row>
    <row r="177" spans="1:20" ht="38.25">
      <c r="A177" s="13" t="s">
        <v>288</v>
      </c>
      <c r="B177" s="13" t="s">
        <v>277</v>
      </c>
      <c r="C177" s="35">
        <v>26287</v>
      </c>
      <c r="D177" s="6" t="s">
        <v>145</v>
      </c>
      <c r="E177" s="14"/>
      <c r="F177" s="14"/>
      <c r="G177" s="14">
        <v>41</v>
      </c>
      <c r="H177" s="2" t="s">
        <v>548</v>
      </c>
      <c r="I177" s="51" t="s">
        <v>565</v>
      </c>
      <c r="J177" s="9"/>
      <c r="K177" s="9">
        <v>974000</v>
      </c>
      <c r="L177" s="6">
        <f t="shared" si="40"/>
        <v>389600</v>
      </c>
      <c r="M177" s="6">
        <f t="shared" si="41"/>
        <v>974000</v>
      </c>
      <c r="N177" s="9">
        <f t="shared" si="37"/>
        <v>389600</v>
      </c>
      <c r="O177" s="30">
        <f t="shared" si="38"/>
        <v>300000</v>
      </c>
      <c r="P177" s="30">
        <f t="shared" si="39"/>
        <v>3170000</v>
      </c>
      <c r="Q177" s="6">
        <v>584656</v>
      </c>
      <c r="R177" s="6"/>
      <c r="S177" s="5" t="s">
        <v>792</v>
      </c>
      <c r="T177" s="6"/>
    </row>
    <row r="178" spans="1:20" ht="38.25">
      <c r="A178" s="13" t="s">
        <v>289</v>
      </c>
      <c r="B178" s="13" t="s">
        <v>278</v>
      </c>
      <c r="C178" s="35">
        <v>26205</v>
      </c>
      <c r="D178" s="6" t="s">
        <v>534</v>
      </c>
      <c r="E178" s="14"/>
      <c r="F178" s="14"/>
      <c r="G178" s="14">
        <v>36</v>
      </c>
      <c r="H178" s="2" t="s">
        <v>547</v>
      </c>
      <c r="I178" s="51" t="s">
        <v>571</v>
      </c>
      <c r="J178" s="9"/>
      <c r="K178" s="9">
        <v>14995000</v>
      </c>
      <c r="L178" s="6">
        <f t="shared" si="40"/>
        <v>2820000</v>
      </c>
      <c r="M178" s="6">
        <f t="shared" si="41"/>
        <v>14995000</v>
      </c>
      <c r="N178" s="9">
        <f t="shared" si="37"/>
        <v>2820000</v>
      </c>
      <c r="O178" s="30">
        <f t="shared" si="38"/>
        <v>300000</v>
      </c>
      <c r="P178" s="30">
        <f t="shared" si="39"/>
        <v>2820000</v>
      </c>
      <c r="Q178" s="6">
        <v>12174974</v>
      </c>
      <c r="R178" s="6"/>
      <c r="S178" s="5"/>
      <c r="T178" s="6"/>
    </row>
    <row r="179" spans="1:20" ht="38.25">
      <c r="A179" s="13" t="s">
        <v>290</v>
      </c>
      <c r="B179" s="13" t="s">
        <v>279</v>
      </c>
      <c r="C179" s="35">
        <v>21960</v>
      </c>
      <c r="D179" s="6" t="s">
        <v>217</v>
      </c>
      <c r="E179" s="14"/>
      <c r="F179" s="14"/>
      <c r="G179" s="14">
        <v>33</v>
      </c>
      <c r="H179" s="2" t="s">
        <v>549</v>
      </c>
      <c r="I179" s="51" t="s">
        <v>333</v>
      </c>
      <c r="J179" s="9"/>
      <c r="K179" s="9">
        <v>3295000</v>
      </c>
      <c r="L179" s="6">
        <f t="shared" si="40"/>
        <v>1318000</v>
      </c>
      <c r="M179" s="6">
        <f t="shared" si="41"/>
        <v>3295000</v>
      </c>
      <c r="N179" s="9">
        <f t="shared" si="37"/>
        <v>1318000</v>
      </c>
      <c r="O179" s="30">
        <f t="shared" si="38"/>
        <v>300000</v>
      </c>
      <c r="P179" s="30">
        <f t="shared" si="39"/>
        <v>2610000</v>
      </c>
      <c r="Q179" s="6">
        <v>1977633</v>
      </c>
      <c r="R179" s="6"/>
      <c r="S179" s="5" t="s">
        <v>357</v>
      </c>
      <c r="T179" s="6"/>
    </row>
    <row r="180" spans="1:20" ht="63.75">
      <c r="A180" s="13" t="s">
        <v>291</v>
      </c>
      <c r="B180" s="13" t="s">
        <v>280</v>
      </c>
      <c r="C180" s="35">
        <v>25374</v>
      </c>
      <c r="D180" s="6" t="s">
        <v>407</v>
      </c>
      <c r="E180" s="14"/>
      <c r="F180" s="14"/>
      <c r="G180" s="14">
        <v>24</v>
      </c>
      <c r="H180" s="2" t="s">
        <v>550</v>
      </c>
      <c r="I180" s="51" t="s">
        <v>359</v>
      </c>
      <c r="J180" s="9"/>
      <c r="K180" s="9">
        <v>1797000</v>
      </c>
      <c r="L180" s="6">
        <f t="shared" si="40"/>
        <v>718800</v>
      </c>
      <c r="M180" s="6">
        <f t="shared" si="41"/>
        <v>1797000</v>
      </c>
      <c r="N180" s="9">
        <f aca="true" t="shared" si="42" ref="N180:N190">IF(F180=1,L180+0,(IF(L180+0&gt;P180,P180,L180+0)))</f>
        <v>718800</v>
      </c>
      <c r="O180" s="30">
        <f t="shared" si="38"/>
        <v>240000</v>
      </c>
      <c r="P180" s="30">
        <f t="shared" si="39"/>
        <v>1980000</v>
      </c>
      <c r="Q180" s="6">
        <v>1080000</v>
      </c>
      <c r="R180" s="6"/>
      <c r="S180" s="5"/>
      <c r="T180" s="6"/>
    </row>
    <row r="181" spans="1:20" ht="38.25">
      <c r="A181" s="13" t="s">
        <v>292</v>
      </c>
      <c r="B181" s="13" t="s">
        <v>281</v>
      </c>
      <c r="C181" s="35">
        <v>25081</v>
      </c>
      <c r="D181" s="6" t="s">
        <v>385</v>
      </c>
      <c r="E181" s="14"/>
      <c r="F181" s="14"/>
      <c r="G181" s="14">
        <v>16</v>
      </c>
      <c r="H181" s="2" t="s">
        <v>548</v>
      </c>
      <c r="I181" s="51" t="s">
        <v>565</v>
      </c>
      <c r="J181" s="9"/>
      <c r="K181" s="9">
        <v>1700000</v>
      </c>
      <c r="L181" s="6">
        <f t="shared" si="40"/>
        <v>680000</v>
      </c>
      <c r="M181" s="6">
        <f t="shared" si="41"/>
        <v>1700000</v>
      </c>
      <c r="N181" s="9">
        <f t="shared" si="42"/>
        <v>680000</v>
      </c>
      <c r="O181" s="30">
        <f t="shared" si="38"/>
        <v>160000</v>
      </c>
      <c r="P181" s="30">
        <f t="shared" si="39"/>
        <v>1420000</v>
      </c>
      <c r="Q181" s="6">
        <v>1020000</v>
      </c>
      <c r="R181" s="6"/>
      <c r="S181" s="5"/>
      <c r="T181" s="6"/>
    </row>
    <row r="182" spans="1:20" ht="38.25">
      <c r="A182" s="13" t="s">
        <v>345</v>
      </c>
      <c r="B182" s="13" t="s">
        <v>282</v>
      </c>
      <c r="C182" s="35">
        <v>24852</v>
      </c>
      <c r="D182" s="6" t="s">
        <v>185</v>
      </c>
      <c r="E182" s="14"/>
      <c r="F182" s="14"/>
      <c r="G182" s="14">
        <v>10</v>
      </c>
      <c r="H182" s="2" t="s">
        <v>298</v>
      </c>
      <c r="I182" s="51" t="s">
        <v>581</v>
      </c>
      <c r="J182" s="9"/>
      <c r="K182" s="9">
        <v>3500000</v>
      </c>
      <c r="L182" s="6">
        <f t="shared" si="40"/>
        <v>1000000</v>
      </c>
      <c r="M182" s="6">
        <f t="shared" si="41"/>
        <v>3500000</v>
      </c>
      <c r="N182" s="9">
        <f t="shared" si="42"/>
        <v>1000000</v>
      </c>
      <c r="O182" s="30">
        <f t="shared" si="38"/>
        <v>100000</v>
      </c>
      <c r="P182" s="30">
        <f t="shared" si="39"/>
        <v>1000000</v>
      </c>
      <c r="Q182" s="6">
        <v>2100000</v>
      </c>
      <c r="R182" s="6"/>
      <c r="S182" s="5" t="s">
        <v>760</v>
      </c>
      <c r="T182" s="6"/>
    </row>
    <row r="183" spans="1:20" ht="63.75">
      <c r="A183" s="13" t="s">
        <v>346</v>
      </c>
      <c r="B183" s="13" t="s">
        <v>283</v>
      </c>
      <c r="C183" s="35">
        <v>25372</v>
      </c>
      <c r="D183" s="6" t="s">
        <v>168</v>
      </c>
      <c r="E183" s="14"/>
      <c r="F183" s="14"/>
      <c r="G183" s="14">
        <v>34</v>
      </c>
      <c r="H183" s="2" t="s">
        <v>550</v>
      </c>
      <c r="I183" s="51" t="s">
        <v>577</v>
      </c>
      <c r="J183" s="9"/>
      <c r="K183" s="9">
        <v>2870000</v>
      </c>
      <c r="L183" s="6">
        <f t="shared" si="40"/>
        <v>1148000</v>
      </c>
      <c r="M183" s="6">
        <f t="shared" si="41"/>
        <v>2870000</v>
      </c>
      <c r="N183" s="9">
        <f t="shared" si="42"/>
        <v>1148000</v>
      </c>
      <c r="O183" s="30">
        <f t="shared" si="38"/>
        <v>300000</v>
      </c>
      <c r="P183" s="30">
        <f>IF(E183=0,G183*70000+300000,G183*100000+500000)</f>
        <v>2680000</v>
      </c>
      <c r="Q183" s="6">
        <v>1800000</v>
      </c>
      <c r="R183" s="6"/>
      <c r="S183" s="5" t="s">
        <v>793</v>
      </c>
      <c r="T183" s="6"/>
    </row>
    <row r="184" spans="1:20" ht="25.5">
      <c r="A184" s="13" t="s">
        <v>350</v>
      </c>
      <c r="B184" s="13" t="s">
        <v>284</v>
      </c>
      <c r="C184" s="35">
        <v>25872</v>
      </c>
      <c r="D184" s="6" t="s">
        <v>465</v>
      </c>
      <c r="E184" s="14"/>
      <c r="F184" s="14"/>
      <c r="G184" s="14">
        <v>9</v>
      </c>
      <c r="H184" s="2" t="s">
        <v>546</v>
      </c>
      <c r="I184" s="51" t="s">
        <v>348</v>
      </c>
      <c r="J184" s="9"/>
      <c r="K184" s="9">
        <v>1849000</v>
      </c>
      <c r="L184" s="6">
        <f t="shared" si="40"/>
        <v>739600</v>
      </c>
      <c r="M184" s="6">
        <f t="shared" si="41"/>
        <v>1849000</v>
      </c>
      <c r="N184" s="9">
        <f>IF(F184=1,L184+0,(IF(L184+0&gt;P184,P184,L184+0)))</f>
        <v>739600</v>
      </c>
      <c r="O184" s="30">
        <f t="shared" si="38"/>
        <v>90000</v>
      </c>
      <c r="P184" s="30">
        <f t="shared" si="39"/>
        <v>930000</v>
      </c>
      <c r="Q184" s="6">
        <v>1109400</v>
      </c>
      <c r="R184" s="6"/>
      <c r="S184" s="5"/>
      <c r="T184" s="6"/>
    </row>
    <row r="185" spans="1:20" ht="51">
      <c r="A185" s="13" t="s">
        <v>352</v>
      </c>
      <c r="B185" s="13" t="s">
        <v>285</v>
      </c>
      <c r="C185" s="35">
        <v>25874</v>
      </c>
      <c r="D185" s="6" t="s">
        <v>141</v>
      </c>
      <c r="E185" s="14"/>
      <c r="F185" s="14"/>
      <c r="G185" s="14">
        <v>26</v>
      </c>
      <c r="H185" s="2" t="s">
        <v>296</v>
      </c>
      <c r="I185" s="51" t="s">
        <v>353</v>
      </c>
      <c r="J185" s="9"/>
      <c r="K185" s="9">
        <v>2300000</v>
      </c>
      <c r="L185" s="6">
        <f t="shared" si="40"/>
        <v>920000</v>
      </c>
      <c r="M185" s="6">
        <f t="shared" si="41"/>
        <v>2300000</v>
      </c>
      <c r="N185" s="9">
        <f>IF(F185=1,L185+0,(IF(L185+0&gt;P185,P185,L185+0)))</f>
        <v>920000</v>
      </c>
      <c r="O185" s="30">
        <f t="shared" si="38"/>
        <v>260000</v>
      </c>
      <c r="P185" s="30">
        <f t="shared" si="39"/>
        <v>2120000</v>
      </c>
      <c r="Q185" s="6">
        <v>1380000</v>
      </c>
      <c r="R185" s="6"/>
      <c r="S185" s="5" t="s">
        <v>794</v>
      </c>
      <c r="T185" s="6"/>
    </row>
    <row r="186" spans="1:20" ht="25.5">
      <c r="A186" s="13" t="s">
        <v>355</v>
      </c>
      <c r="B186" s="13" t="s">
        <v>286</v>
      </c>
      <c r="C186" s="35">
        <v>25942</v>
      </c>
      <c r="D186" s="6" t="s">
        <v>447</v>
      </c>
      <c r="E186" s="14"/>
      <c r="F186" s="14"/>
      <c r="G186" s="14">
        <v>85</v>
      </c>
      <c r="H186" s="2" t="s">
        <v>549</v>
      </c>
      <c r="I186" s="51" t="s">
        <v>333</v>
      </c>
      <c r="J186" s="9"/>
      <c r="K186" s="9">
        <v>8000000</v>
      </c>
      <c r="L186" s="6">
        <f t="shared" si="40"/>
        <v>3200000</v>
      </c>
      <c r="M186" s="6">
        <f t="shared" si="41"/>
        <v>8000000</v>
      </c>
      <c r="N186" s="9">
        <f>IF(F186=1,L186+0,(IF(L186+0&gt;P186,P186,L186+0)))</f>
        <v>3200000</v>
      </c>
      <c r="O186" s="30">
        <f t="shared" si="38"/>
        <v>300000</v>
      </c>
      <c r="P186" s="30">
        <f t="shared" si="39"/>
        <v>6250000</v>
      </c>
      <c r="Q186" s="6">
        <v>4800000</v>
      </c>
      <c r="R186" s="6"/>
      <c r="S186" s="5"/>
      <c r="T186" s="6"/>
    </row>
    <row r="187" spans="1:20" ht="63.75">
      <c r="A187" s="13" t="s">
        <v>362</v>
      </c>
      <c r="B187" s="13" t="s">
        <v>287</v>
      </c>
      <c r="C187" s="35">
        <v>25058</v>
      </c>
      <c r="D187" s="6" t="s">
        <v>125</v>
      </c>
      <c r="E187" s="14" t="s">
        <v>555</v>
      </c>
      <c r="F187" s="14"/>
      <c r="G187" s="14">
        <v>100</v>
      </c>
      <c r="H187" s="2" t="s">
        <v>550</v>
      </c>
      <c r="I187" s="51" t="s">
        <v>578</v>
      </c>
      <c r="J187" s="9"/>
      <c r="K187" s="9">
        <v>1840000</v>
      </c>
      <c r="L187" s="6">
        <f t="shared" si="40"/>
        <v>736000</v>
      </c>
      <c r="M187" s="6">
        <f t="shared" si="41"/>
        <v>1840000</v>
      </c>
      <c r="N187" s="9">
        <f t="shared" si="42"/>
        <v>736000</v>
      </c>
      <c r="O187" s="30">
        <f t="shared" si="38"/>
        <v>300000</v>
      </c>
      <c r="P187" s="30">
        <f t="shared" si="39"/>
        <v>10500000</v>
      </c>
      <c r="Q187" s="6">
        <v>1300000</v>
      </c>
      <c r="R187" s="6"/>
      <c r="S187" s="5" t="s">
        <v>795</v>
      </c>
      <c r="T187" s="6" t="s">
        <v>541</v>
      </c>
    </row>
    <row r="188" spans="1:20" ht="63.75">
      <c r="A188" s="13" t="s">
        <v>363</v>
      </c>
      <c r="B188" s="13" t="s">
        <v>288</v>
      </c>
      <c r="C188" s="35">
        <v>26204</v>
      </c>
      <c r="D188" s="6" t="s">
        <v>521</v>
      </c>
      <c r="E188" s="14"/>
      <c r="F188" s="14"/>
      <c r="G188" s="14">
        <v>45</v>
      </c>
      <c r="H188" s="2" t="s">
        <v>550</v>
      </c>
      <c r="I188" s="51" t="s">
        <v>600</v>
      </c>
      <c r="J188" s="9"/>
      <c r="K188" s="9">
        <v>3876000</v>
      </c>
      <c r="L188" s="6">
        <f t="shared" si="40"/>
        <v>1550400</v>
      </c>
      <c r="M188" s="6">
        <f t="shared" si="41"/>
        <v>3876000</v>
      </c>
      <c r="N188" s="9">
        <f>IF(F188=1,L188+0,(IF(L188+0&gt;P188,P188,L188+0)))</f>
        <v>1550400</v>
      </c>
      <c r="O188" s="30">
        <f t="shared" si="38"/>
        <v>300000</v>
      </c>
      <c r="P188" s="30">
        <f t="shared" si="39"/>
        <v>3450000</v>
      </c>
      <c r="Q188" s="6">
        <v>2326000</v>
      </c>
      <c r="R188" s="6"/>
      <c r="S188" s="5"/>
      <c r="T188" s="6"/>
    </row>
    <row r="189" spans="1:20" ht="63.75">
      <c r="A189" s="13" t="s">
        <v>364</v>
      </c>
      <c r="B189" s="13" t="s">
        <v>289</v>
      </c>
      <c r="C189" s="35">
        <v>24331</v>
      </c>
      <c r="D189" s="6" t="s">
        <v>399</v>
      </c>
      <c r="E189" s="14"/>
      <c r="F189" s="14"/>
      <c r="G189" s="14">
        <v>28</v>
      </c>
      <c r="H189" s="2" t="s">
        <v>550</v>
      </c>
      <c r="I189" s="51" t="s">
        <v>359</v>
      </c>
      <c r="J189" s="9"/>
      <c r="K189" s="9">
        <v>1800000</v>
      </c>
      <c r="L189" s="6">
        <f t="shared" si="40"/>
        <v>720000</v>
      </c>
      <c r="M189" s="6">
        <f t="shared" si="41"/>
        <v>1800000</v>
      </c>
      <c r="N189" s="9">
        <f t="shared" si="42"/>
        <v>720000</v>
      </c>
      <c r="O189" s="30">
        <f t="shared" si="38"/>
        <v>280000</v>
      </c>
      <c r="P189" s="30">
        <f t="shared" si="39"/>
        <v>2260000</v>
      </c>
      <c r="Q189" s="6">
        <v>1080000</v>
      </c>
      <c r="R189" s="6"/>
      <c r="S189" s="5" t="s">
        <v>360</v>
      </c>
      <c r="T189" s="6" t="s">
        <v>541</v>
      </c>
    </row>
    <row r="190" spans="1:20" ht="63.75">
      <c r="A190" s="13" t="s">
        <v>365</v>
      </c>
      <c r="B190" s="13" t="s">
        <v>290</v>
      </c>
      <c r="C190" s="35">
        <v>24854</v>
      </c>
      <c r="D190" s="6" t="s">
        <v>376</v>
      </c>
      <c r="E190" s="14"/>
      <c r="F190" s="14"/>
      <c r="G190" s="14">
        <v>36</v>
      </c>
      <c r="H190" s="2" t="s">
        <v>550</v>
      </c>
      <c r="I190" s="51" t="s">
        <v>578</v>
      </c>
      <c r="J190" s="9"/>
      <c r="K190" s="9">
        <v>3334000</v>
      </c>
      <c r="L190" s="6">
        <f t="shared" si="40"/>
        <v>1333600</v>
      </c>
      <c r="M190" s="6">
        <f t="shared" si="41"/>
        <v>3334000</v>
      </c>
      <c r="N190" s="9">
        <f t="shared" si="42"/>
        <v>1333600</v>
      </c>
      <c r="O190" s="30">
        <f t="shared" si="38"/>
        <v>300000</v>
      </c>
      <c r="P190" s="30">
        <f t="shared" si="39"/>
        <v>2820000</v>
      </c>
      <c r="Q190" s="6">
        <v>2000000</v>
      </c>
      <c r="R190" s="6"/>
      <c r="S190" s="5"/>
      <c r="T190" s="6"/>
    </row>
    <row r="191" spans="1:20" ht="25.5">
      <c r="A191" s="13" t="s">
        <v>366</v>
      </c>
      <c r="B191" s="13" t="s">
        <v>291</v>
      </c>
      <c r="C191" s="35">
        <v>25944</v>
      </c>
      <c r="D191" s="6" t="s">
        <v>448</v>
      </c>
      <c r="E191" s="14"/>
      <c r="F191" s="14"/>
      <c r="G191" s="14">
        <v>38</v>
      </c>
      <c r="H191" s="2" t="s">
        <v>549</v>
      </c>
      <c r="I191" s="51" t="s">
        <v>626</v>
      </c>
      <c r="J191" s="9"/>
      <c r="K191" s="9">
        <v>949000</v>
      </c>
      <c r="L191" s="6">
        <f aca="true" t="shared" si="43" ref="L191:L202">IF(K191&lt;750000,0,IF(E191=0,(IF(K191*0.4&lt;=G191*70000+300000,K191*0.4,G191*70000+300000)),(IF(F191=1,K191*0.6,(IF(K191*0.4&lt;=G191*100000+500000,K191*0.4,G191*100000+500000))))))</f>
        <v>379600</v>
      </c>
      <c r="M191" s="6">
        <f aca="true" t="shared" si="44" ref="M191:M202">K191</f>
        <v>949000</v>
      </c>
      <c r="N191" s="9">
        <f aca="true" t="shared" si="45" ref="N191:N202">IF(F191=1,L191+0,(IF(L191+0&gt;P191,P191,L191+0)))</f>
        <v>379600</v>
      </c>
      <c r="O191" s="30">
        <f aca="true" t="shared" si="46" ref="O191:O201">IF(G191&gt;=30,300000,G191*10000)</f>
        <v>300000</v>
      </c>
      <c r="P191" s="30">
        <f aca="true" t="shared" si="47" ref="P191:P204">IF(E191=0,G191*70000+300000,G191*100000+500000)</f>
        <v>2960000</v>
      </c>
      <c r="Q191" s="6">
        <v>578598</v>
      </c>
      <c r="R191" s="6"/>
      <c r="S191" s="5"/>
      <c r="T191" s="6"/>
    </row>
    <row r="192" spans="1:20" ht="38.25">
      <c r="A192" s="13" t="s">
        <v>370</v>
      </c>
      <c r="B192" s="13" t="s">
        <v>292</v>
      </c>
      <c r="C192" s="35">
        <v>25369</v>
      </c>
      <c r="D192" s="6" t="s">
        <v>121</v>
      </c>
      <c r="E192" s="14"/>
      <c r="F192" s="14"/>
      <c r="G192" s="14">
        <v>25</v>
      </c>
      <c r="H192" s="2" t="s">
        <v>548</v>
      </c>
      <c r="I192" s="51" t="s">
        <v>576</v>
      </c>
      <c r="J192" s="9"/>
      <c r="K192" s="9">
        <v>8597000</v>
      </c>
      <c r="L192" s="6">
        <f>IF(K192&lt;750000,0,IF(E192=0,(IF(K192*0.4&lt;=G192*70000+300000,K192*0.4,G192*70000+300000)),(IF(F192=1,K192*0.6,(IF(K192*0.4&lt;=G192*100000+500000,K192*0.4,G192*100000+500000))))))</f>
        <v>2050000</v>
      </c>
      <c r="M192" s="6">
        <f>K192</f>
        <v>8597000</v>
      </c>
      <c r="N192" s="9">
        <f>IF(F192=1,L192+0,(IF(L192+0&gt;P192,P192,L192+0)))</f>
        <v>2050000</v>
      </c>
      <c r="O192" s="30">
        <f>IF(G192&gt;=30,300000,G192*10000)</f>
        <v>250000</v>
      </c>
      <c r="P192" s="30">
        <f t="shared" si="47"/>
        <v>2050000</v>
      </c>
      <c r="Q192" s="6">
        <v>5500000</v>
      </c>
      <c r="R192" s="6"/>
      <c r="S192" s="5" t="s">
        <v>796</v>
      </c>
      <c r="T192" s="6"/>
    </row>
    <row r="193" spans="1:20" ht="63.75">
      <c r="A193" s="13" t="s">
        <v>371</v>
      </c>
      <c r="B193" s="13" t="s">
        <v>345</v>
      </c>
      <c r="C193" s="35">
        <v>25087</v>
      </c>
      <c r="D193" s="6" t="s">
        <v>380</v>
      </c>
      <c r="E193" s="14"/>
      <c r="F193" s="14"/>
      <c r="G193" s="14">
        <v>30</v>
      </c>
      <c r="H193" s="2" t="s">
        <v>550</v>
      </c>
      <c r="I193" s="51" t="s">
        <v>568</v>
      </c>
      <c r="J193" s="9"/>
      <c r="K193" s="9">
        <v>2900000</v>
      </c>
      <c r="L193" s="6">
        <f t="shared" si="43"/>
        <v>1160000</v>
      </c>
      <c r="M193" s="6">
        <f t="shared" si="44"/>
        <v>2900000</v>
      </c>
      <c r="N193" s="9">
        <f t="shared" si="45"/>
        <v>1160000</v>
      </c>
      <c r="O193" s="30">
        <f t="shared" si="46"/>
        <v>300000</v>
      </c>
      <c r="P193" s="30">
        <f t="shared" si="47"/>
        <v>2400000</v>
      </c>
      <c r="Q193" s="6">
        <v>1740000</v>
      </c>
      <c r="R193" s="6"/>
      <c r="S193" s="5" t="s">
        <v>797</v>
      </c>
      <c r="T193" s="6"/>
    </row>
    <row r="194" spans="1:20" ht="38.25">
      <c r="A194" s="13" t="s">
        <v>372</v>
      </c>
      <c r="B194" s="13" t="s">
        <v>346</v>
      </c>
      <c r="C194" s="35">
        <v>26234</v>
      </c>
      <c r="D194" s="6" t="s">
        <v>177</v>
      </c>
      <c r="E194" s="14"/>
      <c r="F194" s="14"/>
      <c r="G194" s="14">
        <v>65</v>
      </c>
      <c r="H194" s="2" t="s">
        <v>548</v>
      </c>
      <c r="I194" s="51" t="s">
        <v>576</v>
      </c>
      <c r="J194" s="9"/>
      <c r="K194" s="9">
        <v>14149000</v>
      </c>
      <c r="L194" s="6">
        <f>IF(K194&lt;750000,0,IF(E194=0,(IF(K194*0.4&lt;=G194*70000+300000,K194*0.4,G194*70000+300000)),(IF(F194=1,K194*0.6,(IF(K194*0.4&lt;=G194*100000+500000,K194*0.4,G194*100000+500000))))))</f>
        <v>4850000</v>
      </c>
      <c r="M194" s="82">
        <f>K194+K195</f>
        <v>16819000</v>
      </c>
      <c r="N194" s="84">
        <f>IF(F194=1,L194+L195,(IF(L194+L195&gt;P194,P194,L194+L195)))</f>
        <v>4850000</v>
      </c>
      <c r="O194" s="30">
        <f t="shared" si="46"/>
        <v>300000</v>
      </c>
      <c r="P194" s="30">
        <f>IF(E194=0,G194*70000+300000,G194*100000+500000)</f>
        <v>4850000</v>
      </c>
      <c r="Q194" s="82">
        <v>10092000</v>
      </c>
      <c r="R194" s="6"/>
      <c r="S194" s="5"/>
      <c r="T194" s="6"/>
    </row>
    <row r="195" spans="1:20" ht="38.25">
      <c r="A195" s="13" t="s">
        <v>374</v>
      </c>
      <c r="B195" s="13"/>
      <c r="C195" s="35">
        <v>26234</v>
      </c>
      <c r="D195" s="6" t="s">
        <v>177</v>
      </c>
      <c r="E195" s="14">
        <v>3</v>
      </c>
      <c r="F195" s="14"/>
      <c r="G195" s="14">
        <v>65</v>
      </c>
      <c r="H195" s="2" t="s">
        <v>298</v>
      </c>
      <c r="I195" s="51" t="s">
        <v>583</v>
      </c>
      <c r="J195" s="9"/>
      <c r="K195" s="9">
        <v>2670000</v>
      </c>
      <c r="L195" s="54">
        <f>IF(K195&lt;750000,0,IF(E195=0,(IF(K195*0.4&lt;=G195*70000+300000,K195*0.4,G195*70000+300000)),(IF(F195=1,K195*0.6,(IF(K195*0.4&lt;=G195*100000+500000,K195*0.4,G195*100000+500000))))))</f>
        <v>1068000</v>
      </c>
      <c r="M195" s="83"/>
      <c r="N195" s="85"/>
      <c r="O195" s="30">
        <f t="shared" si="46"/>
        <v>300000</v>
      </c>
      <c r="P195" s="52" t="s">
        <v>112</v>
      </c>
      <c r="Q195" s="83"/>
      <c r="R195" s="41"/>
      <c r="S195" s="6"/>
      <c r="T195" s="6"/>
    </row>
    <row r="196" spans="1:20" ht="38.25">
      <c r="A196" s="13" t="s">
        <v>375</v>
      </c>
      <c r="B196" s="13" t="s">
        <v>350</v>
      </c>
      <c r="C196" s="35">
        <v>26210</v>
      </c>
      <c r="D196" s="6" t="s">
        <v>523</v>
      </c>
      <c r="E196" s="14"/>
      <c r="F196" s="14"/>
      <c r="G196" s="14">
        <v>28</v>
      </c>
      <c r="H196" s="2" t="s">
        <v>298</v>
      </c>
      <c r="I196" s="51" t="s">
        <v>612</v>
      </c>
      <c r="J196" s="9"/>
      <c r="K196" s="9">
        <v>5737000</v>
      </c>
      <c r="L196" s="6">
        <f>IF(K196&lt;750000,0,IF(E196=0,(IF(K196*0.4&lt;=G196*70000+300000,K196*0.4,G196*70000+300000)),(IF(F196=1,K196*0.6,(IF(K196*0.4&lt;=G196*100000+500000,K196*0.4,G196*100000+500000))))))</f>
        <v>2260000</v>
      </c>
      <c r="M196" s="6">
        <f>K196</f>
        <v>5737000</v>
      </c>
      <c r="N196" s="9">
        <f>IF(F196=1,L196+0,(IF(L196+0&gt;P196,P196,L196+0)))</f>
        <v>2260000</v>
      </c>
      <c r="O196" s="30">
        <f>IF(G196&gt;=30,300000,G196*10000)</f>
        <v>280000</v>
      </c>
      <c r="P196" s="30">
        <f>IF(E196=0,G196*70000+300000,G196*100000+500000)</f>
        <v>2260000</v>
      </c>
      <c r="Q196" s="6">
        <v>3442200</v>
      </c>
      <c r="R196" s="6"/>
      <c r="S196" s="5"/>
      <c r="T196" s="6"/>
    </row>
    <row r="197" spans="1:20" ht="38.25">
      <c r="A197" s="13" t="s">
        <v>377</v>
      </c>
      <c r="B197" s="13" t="s">
        <v>352</v>
      </c>
      <c r="C197" s="35">
        <v>25945</v>
      </c>
      <c r="D197" s="6" t="s">
        <v>449</v>
      </c>
      <c r="E197" s="14"/>
      <c r="F197" s="14"/>
      <c r="G197" s="14">
        <v>42</v>
      </c>
      <c r="H197" s="2" t="s">
        <v>558</v>
      </c>
      <c r="I197" s="51" t="s">
        <v>628</v>
      </c>
      <c r="J197" s="9"/>
      <c r="K197" s="9">
        <v>760000</v>
      </c>
      <c r="L197" s="6">
        <f t="shared" si="43"/>
        <v>304000</v>
      </c>
      <c r="M197" s="6">
        <f t="shared" si="44"/>
        <v>760000</v>
      </c>
      <c r="N197" s="9">
        <f t="shared" si="45"/>
        <v>304000</v>
      </c>
      <c r="O197" s="30">
        <f t="shared" si="46"/>
        <v>300000</v>
      </c>
      <c r="P197" s="30">
        <f t="shared" si="47"/>
        <v>3240000</v>
      </c>
      <c r="Q197" s="6">
        <v>550000</v>
      </c>
      <c r="R197" s="6"/>
      <c r="S197" s="5"/>
      <c r="T197" s="6"/>
    </row>
    <row r="198" spans="1:20" ht="38.25">
      <c r="A198" s="13" t="s">
        <v>379</v>
      </c>
      <c r="B198" s="13" t="s">
        <v>355</v>
      </c>
      <c r="C198" s="35">
        <v>25875</v>
      </c>
      <c r="D198" s="6" t="s">
        <v>218</v>
      </c>
      <c r="E198" s="14"/>
      <c r="F198" s="14"/>
      <c r="G198" s="14">
        <v>61</v>
      </c>
      <c r="H198" s="2" t="s">
        <v>548</v>
      </c>
      <c r="I198" s="51" t="s">
        <v>618</v>
      </c>
      <c r="J198" s="9"/>
      <c r="K198" s="9">
        <v>7007000</v>
      </c>
      <c r="L198" s="6">
        <f t="shared" si="43"/>
        <v>2802800</v>
      </c>
      <c r="M198" s="6">
        <f t="shared" si="44"/>
        <v>7007000</v>
      </c>
      <c r="N198" s="9">
        <f t="shared" si="45"/>
        <v>2802800</v>
      </c>
      <c r="O198" s="30">
        <f t="shared" si="46"/>
        <v>300000</v>
      </c>
      <c r="P198" s="30">
        <f t="shared" si="47"/>
        <v>4570000</v>
      </c>
      <c r="Q198" s="6">
        <v>4204000</v>
      </c>
      <c r="R198" s="6"/>
      <c r="S198" s="5" t="s">
        <v>798</v>
      </c>
      <c r="T198" s="6"/>
    </row>
    <row r="199" spans="1:20" ht="63.75">
      <c r="A199" s="13" t="s">
        <v>381</v>
      </c>
      <c r="B199" s="13" t="s">
        <v>362</v>
      </c>
      <c r="C199" s="35">
        <v>25877</v>
      </c>
      <c r="D199" s="6" t="s">
        <v>464</v>
      </c>
      <c r="E199" s="14"/>
      <c r="F199" s="14"/>
      <c r="G199" s="14">
        <v>86</v>
      </c>
      <c r="H199" s="2" t="s">
        <v>550</v>
      </c>
      <c r="I199" s="51" t="s">
        <v>603</v>
      </c>
      <c r="J199" s="9"/>
      <c r="K199" s="9">
        <v>4750000</v>
      </c>
      <c r="L199" s="6">
        <f t="shared" si="43"/>
        <v>1900000</v>
      </c>
      <c r="M199" s="6">
        <f t="shared" si="44"/>
        <v>4750000</v>
      </c>
      <c r="N199" s="9">
        <f t="shared" si="45"/>
        <v>1900000</v>
      </c>
      <c r="O199" s="30">
        <f t="shared" si="46"/>
        <v>300000</v>
      </c>
      <c r="P199" s="30">
        <f t="shared" si="47"/>
        <v>6320000</v>
      </c>
      <c r="Q199" s="6">
        <v>5275636</v>
      </c>
      <c r="R199" s="6"/>
      <c r="S199" s="5"/>
      <c r="T199" s="6"/>
    </row>
    <row r="200" spans="1:20" ht="38.25">
      <c r="A200" s="13" t="s">
        <v>382</v>
      </c>
      <c r="B200" s="13" t="s">
        <v>363</v>
      </c>
      <c r="C200" s="35">
        <v>26277</v>
      </c>
      <c r="D200" s="6" t="s">
        <v>219</v>
      </c>
      <c r="E200" s="14"/>
      <c r="F200" s="14"/>
      <c r="G200" s="14">
        <v>52</v>
      </c>
      <c r="H200" s="2" t="s">
        <v>546</v>
      </c>
      <c r="I200" s="51" t="s">
        <v>703</v>
      </c>
      <c r="J200" s="9"/>
      <c r="K200" s="9">
        <v>1098000</v>
      </c>
      <c r="L200" s="6">
        <f>IF(K200&lt;750000,0,IF(E200=0,(IF(K200*0.4&lt;=G200*70000+300000,K200*0.4,G200*70000+300000)),(IF(F200=1,K200*0.6,(IF(K200*0.4&lt;=G200*100000+500000,K200*0.4,G200*100000+500000))))))</f>
        <v>439200</v>
      </c>
      <c r="M200" s="6">
        <f>K200</f>
        <v>1098000</v>
      </c>
      <c r="N200" s="9">
        <f>IF(F200=1,L200+0,(IF(L200+0&gt;P200,P200,L200+0)))</f>
        <v>439200</v>
      </c>
      <c r="O200" s="30">
        <f>IF(G200&gt;=30,300000,G200*10000)</f>
        <v>300000</v>
      </c>
      <c r="P200" s="30">
        <f>IF(E200=0,G200*70000+300000,G200*100000+500000)</f>
        <v>3940000</v>
      </c>
      <c r="Q200" s="41">
        <v>680000</v>
      </c>
      <c r="R200" s="41"/>
      <c r="S200" s="6" t="s">
        <v>799</v>
      </c>
      <c r="T200" s="6"/>
    </row>
    <row r="201" spans="1:20" ht="63.75">
      <c r="A201" s="13" t="s">
        <v>384</v>
      </c>
      <c r="B201" s="13" t="s">
        <v>364</v>
      </c>
      <c r="C201" s="35">
        <v>24855</v>
      </c>
      <c r="D201" s="6" t="s">
        <v>187</v>
      </c>
      <c r="E201" s="14"/>
      <c r="F201" s="14"/>
      <c r="G201" s="14">
        <v>45</v>
      </c>
      <c r="H201" s="2" t="s">
        <v>550</v>
      </c>
      <c r="I201" s="51" t="s">
        <v>672</v>
      </c>
      <c r="J201" s="9"/>
      <c r="K201" s="9">
        <v>2500000</v>
      </c>
      <c r="L201" s="6">
        <f t="shared" si="43"/>
        <v>1000000</v>
      </c>
      <c r="M201" s="6">
        <f t="shared" si="44"/>
        <v>2500000</v>
      </c>
      <c r="N201" s="9">
        <f t="shared" si="45"/>
        <v>1000000</v>
      </c>
      <c r="O201" s="30">
        <f t="shared" si="46"/>
        <v>300000</v>
      </c>
      <c r="P201" s="30">
        <f t="shared" si="47"/>
        <v>3450000</v>
      </c>
      <c r="Q201" s="6">
        <v>1500000</v>
      </c>
      <c r="R201" s="6"/>
      <c r="S201" s="5" t="s">
        <v>800</v>
      </c>
      <c r="T201" s="6"/>
    </row>
    <row r="202" spans="1:20" ht="38.25">
      <c r="A202" s="13" t="s">
        <v>414</v>
      </c>
      <c r="B202" s="13" t="s">
        <v>365</v>
      </c>
      <c r="C202" s="35">
        <v>25878</v>
      </c>
      <c r="D202" s="6" t="s">
        <v>463</v>
      </c>
      <c r="E202" s="14"/>
      <c r="F202" s="14"/>
      <c r="G202" s="14">
        <v>61</v>
      </c>
      <c r="H202" s="2" t="s">
        <v>548</v>
      </c>
      <c r="I202" s="51" t="s">
        <v>563</v>
      </c>
      <c r="J202" s="9"/>
      <c r="K202" s="9">
        <v>6563000</v>
      </c>
      <c r="L202" s="6">
        <f t="shared" si="43"/>
        <v>2625200</v>
      </c>
      <c r="M202" s="6">
        <f t="shared" si="44"/>
        <v>6563000</v>
      </c>
      <c r="N202" s="9">
        <f t="shared" si="45"/>
        <v>2625200</v>
      </c>
      <c r="O202" s="30">
        <f aca="true" t="shared" si="48" ref="O202:O219">IF(G202&gt;=30,300000,G202*10000)</f>
        <v>300000</v>
      </c>
      <c r="P202" s="30">
        <f t="shared" si="47"/>
        <v>4570000</v>
      </c>
      <c r="Q202" s="6">
        <v>3938077</v>
      </c>
      <c r="R202" s="6"/>
      <c r="S202" s="5"/>
      <c r="T202" s="6" t="s">
        <v>586</v>
      </c>
    </row>
    <row r="203" spans="1:20" ht="63.75">
      <c r="A203" s="13" t="s">
        <v>415</v>
      </c>
      <c r="B203" s="13" t="s">
        <v>366</v>
      </c>
      <c r="C203" s="35">
        <v>24336</v>
      </c>
      <c r="D203" s="6" t="s">
        <v>361</v>
      </c>
      <c r="E203" s="14"/>
      <c r="F203" s="14"/>
      <c r="G203" s="14">
        <v>39</v>
      </c>
      <c r="H203" s="2" t="s">
        <v>550</v>
      </c>
      <c r="I203" s="51" t="s">
        <v>578</v>
      </c>
      <c r="J203" s="9"/>
      <c r="K203" s="9">
        <v>1829000</v>
      </c>
      <c r="L203" s="6">
        <f aca="true" t="shared" si="49" ref="L203:L219">IF(K203&lt;750000,0,IF(E203=0,(IF(K203*0.4&lt;=G203*70000+300000,K203*0.4,G203*70000+300000)),(IF(F203=1,K203*0.6,(IF(K203*0.4&lt;=G203*100000+500000,K203*0.4,G203*100000+500000))))))</f>
        <v>731600</v>
      </c>
      <c r="M203" s="6">
        <f>K203</f>
        <v>1829000</v>
      </c>
      <c r="N203" s="9">
        <f>IF(F203=1,L203+0,(IF(L203+0&gt;P203,P203,L203+0)))</f>
        <v>731600</v>
      </c>
      <c r="O203" s="30">
        <f t="shared" si="48"/>
        <v>300000</v>
      </c>
      <c r="P203" s="30">
        <f t="shared" si="47"/>
        <v>3030000</v>
      </c>
      <c r="Q203" s="6">
        <v>1600000</v>
      </c>
      <c r="R203" s="6"/>
      <c r="S203" s="31"/>
      <c r="T203" s="6"/>
    </row>
    <row r="204" spans="1:20" ht="63.75">
      <c r="A204" s="13" t="s">
        <v>573</v>
      </c>
      <c r="B204" s="13" t="s">
        <v>370</v>
      </c>
      <c r="C204" s="35">
        <v>24861</v>
      </c>
      <c r="D204" s="6" t="s">
        <v>400</v>
      </c>
      <c r="E204" s="14"/>
      <c r="F204" s="14"/>
      <c r="G204" s="14">
        <v>11</v>
      </c>
      <c r="H204" s="2" t="s">
        <v>550</v>
      </c>
      <c r="I204" s="51" t="s">
        <v>578</v>
      </c>
      <c r="J204" s="9"/>
      <c r="K204" s="9">
        <v>1000000</v>
      </c>
      <c r="L204" s="6">
        <f t="shared" si="49"/>
        <v>400000</v>
      </c>
      <c r="M204" s="6">
        <f>K204</f>
        <v>1000000</v>
      </c>
      <c r="N204" s="9">
        <f>IF(F204=1,L204+0,(IF(L204+0&gt;P204,P204,L204+0)))</f>
        <v>400000</v>
      </c>
      <c r="O204" s="30">
        <f t="shared" si="48"/>
        <v>110000</v>
      </c>
      <c r="P204" s="30">
        <f t="shared" si="47"/>
        <v>1070000</v>
      </c>
      <c r="Q204" s="6">
        <v>600000</v>
      </c>
      <c r="R204" s="6"/>
      <c r="S204" s="31"/>
      <c r="T204" s="6"/>
    </row>
    <row r="205" spans="1:20" s="16" customFormat="1" ht="25.5">
      <c r="A205" s="13" t="s">
        <v>574</v>
      </c>
      <c r="B205" s="13" t="s">
        <v>371</v>
      </c>
      <c r="C205" s="35">
        <v>24858</v>
      </c>
      <c r="D205" s="6" t="s">
        <v>186</v>
      </c>
      <c r="E205" s="14" t="s">
        <v>555</v>
      </c>
      <c r="F205" s="14"/>
      <c r="G205" s="13">
        <v>44</v>
      </c>
      <c r="H205" s="2" t="s">
        <v>296</v>
      </c>
      <c r="I205" s="51" t="s">
        <v>579</v>
      </c>
      <c r="J205" s="9"/>
      <c r="K205" s="9">
        <v>3560000</v>
      </c>
      <c r="L205" s="6">
        <f t="shared" si="49"/>
        <v>1424000</v>
      </c>
      <c r="M205" s="82">
        <f>K205+K206</f>
        <v>9797000</v>
      </c>
      <c r="N205" s="84">
        <f>IF(F205=1,L205+L206,(IF(L205+L206&gt;P205,P205,L205+L206)))</f>
        <v>3918800</v>
      </c>
      <c r="O205" s="30">
        <f t="shared" si="48"/>
        <v>300000</v>
      </c>
      <c r="P205" s="30">
        <f>IF(E205=0,G205*70000+300000,G205*100000+500000)</f>
        <v>4900000</v>
      </c>
      <c r="Q205" s="82">
        <v>5878000</v>
      </c>
      <c r="R205" s="6"/>
      <c r="S205" s="99" t="s">
        <v>801</v>
      </c>
      <c r="T205" s="6"/>
    </row>
    <row r="206" spans="1:20" s="16" customFormat="1" ht="38.25">
      <c r="A206" s="13" t="s">
        <v>646</v>
      </c>
      <c r="B206" s="13"/>
      <c r="C206" s="35">
        <v>24858</v>
      </c>
      <c r="D206" s="6" t="s">
        <v>186</v>
      </c>
      <c r="E206" s="14" t="s">
        <v>555</v>
      </c>
      <c r="F206" s="14"/>
      <c r="G206" s="13">
        <v>44</v>
      </c>
      <c r="H206" s="2" t="s">
        <v>298</v>
      </c>
      <c r="I206" s="51" t="s">
        <v>556</v>
      </c>
      <c r="J206" s="9"/>
      <c r="K206" s="9">
        <v>6237000</v>
      </c>
      <c r="L206" s="6">
        <f t="shared" si="49"/>
        <v>2494800</v>
      </c>
      <c r="M206" s="83"/>
      <c r="N206" s="85"/>
      <c r="O206" s="30">
        <f t="shared" si="48"/>
        <v>300000</v>
      </c>
      <c r="P206" s="52" t="s">
        <v>112</v>
      </c>
      <c r="Q206" s="83"/>
      <c r="R206" s="41"/>
      <c r="S206" s="100"/>
      <c r="T206" s="6"/>
    </row>
    <row r="207" spans="1:20" s="16" customFormat="1" ht="25.5">
      <c r="A207" s="13" t="s">
        <v>647</v>
      </c>
      <c r="B207" s="13" t="s">
        <v>372</v>
      </c>
      <c r="C207" s="35">
        <v>26248</v>
      </c>
      <c r="D207" s="6" t="s">
        <v>220</v>
      </c>
      <c r="E207" s="14" t="s">
        <v>555</v>
      </c>
      <c r="F207" s="14"/>
      <c r="G207" s="13">
        <v>90</v>
      </c>
      <c r="H207" s="2" t="s">
        <v>296</v>
      </c>
      <c r="I207" s="51" t="s">
        <v>705</v>
      </c>
      <c r="J207" s="9"/>
      <c r="K207" s="9">
        <v>2970000</v>
      </c>
      <c r="L207" s="6">
        <f t="shared" si="49"/>
        <v>1188000</v>
      </c>
      <c r="M207" s="82">
        <f>K207+K208</f>
        <v>5130000</v>
      </c>
      <c r="N207" s="84">
        <f>IF(F207=1,L207+L208,(IF(L207+L208&gt;P207,P207,L207+L208)))</f>
        <v>2052000</v>
      </c>
      <c r="O207" s="30">
        <f t="shared" si="48"/>
        <v>300000</v>
      </c>
      <c r="P207" s="30">
        <f>IF(E207=0,G207*70000+300000,G207*100000+500000)</f>
        <v>9500000</v>
      </c>
      <c r="Q207" s="82">
        <v>3078000</v>
      </c>
      <c r="R207" s="6"/>
      <c r="S207" s="99" t="s">
        <v>802</v>
      </c>
      <c r="T207" s="6"/>
    </row>
    <row r="208" spans="1:20" s="16" customFormat="1" ht="63.75">
      <c r="A208" s="13" t="s">
        <v>648</v>
      </c>
      <c r="B208" s="13"/>
      <c r="C208" s="35">
        <v>26248</v>
      </c>
      <c r="D208" s="6" t="s">
        <v>220</v>
      </c>
      <c r="E208" s="14" t="s">
        <v>555</v>
      </c>
      <c r="F208" s="14"/>
      <c r="G208" s="13">
        <v>90</v>
      </c>
      <c r="H208" s="2" t="s">
        <v>550</v>
      </c>
      <c r="I208" s="51" t="s">
        <v>568</v>
      </c>
      <c r="J208" s="51"/>
      <c r="K208" s="9">
        <v>2160000</v>
      </c>
      <c r="L208" s="6">
        <f t="shared" si="49"/>
        <v>864000</v>
      </c>
      <c r="M208" s="83"/>
      <c r="N208" s="85"/>
      <c r="O208" s="30">
        <f t="shared" si="48"/>
        <v>300000</v>
      </c>
      <c r="P208" s="52" t="s">
        <v>112</v>
      </c>
      <c r="Q208" s="83"/>
      <c r="R208" s="41"/>
      <c r="S208" s="100"/>
      <c r="T208" s="6"/>
    </row>
    <row r="209" spans="1:20" s="16" customFormat="1" ht="63.75">
      <c r="A209" s="13" t="s">
        <v>649</v>
      </c>
      <c r="B209" s="13" t="s">
        <v>374</v>
      </c>
      <c r="C209" s="35">
        <v>26245</v>
      </c>
      <c r="D209" s="6" t="s">
        <v>522</v>
      </c>
      <c r="E209" s="14" t="s">
        <v>555</v>
      </c>
      <c r="F209" s="14"/>
      <c r="G209" s="13">
        <v>166</v>
      </c>
      <c r="H209" s="2" t="s">
        <v>550</v>
      </c>
      <c r="I209" s="51" t="s">
        <v>706</v>
      </c>
      <c r="J209" s="9"/>
      <c r="K209" s="9">
        <v>5014000</v>
      </c>
      <c r="L209" s="6">
        <f t="shared" si="49"/>
        <v>2005600</v>
      </c>
      <c r="M209" s="6">
        <f aca="true" t="shared" si="50" ref="M209:M217">K209</f>
        <v>5014000</v>
      </c>
      <c r="N209" s="9">
        <f aca="true" t="shared" si="51" ref="N209:N217">IF(F209=1,L209+0,(IF(L209+0&gt;P209,P209,L209+0)))</f>
        <v>2005600</v>
      </c>
      <c r="O209" s="30">
        <f t="shared" si="48"/>
        <v>300000</v>
      </c>
      <c r="P209" s="30">
        <f aca="true" t="shared" si="52" ref="P209:P217">IF(E209=0,G209*70000+300000,G209*100000+500000)</f>
        <v>17100000</v>
      </c>
      <c r="Q209" s="41">
        <v>3008000</v>
      </c>
      <c r="R209" s="41"/>
      <c r="S209" s="6"/>
      <c r="T209" s="6"/>
    </row>
    <row r="210" spans="1:20" ht="38.25">
      <c r="A210" s="13" t="s">
        <v>650</v>
      </c>
      <c r="B210" s="13" t="s">
        <v>375</v>
      </c>
      <c r="C210" s="35">
        <v>25380</v>
      </c>
      <c r="D210" s="6" t="s">
        <v>122</v>
      </c>
      <c r="E210" s="14"/>
      <c r="F210" s="14"/>
      <c r="G210" s="14">
        <v>14</v>
      </c>
      <c r="H210" s="2" t="s">
        <v>548</v>
      </c>
      <c r="I210" s="51" t="s">
        <v>585</v>
      </c>
      <c r="J210" s="9"/>
      <c r="K210" s="9">
        <v>3949000</v>
      </c>
      <c r="L210" s="6">
        <f t="shared" si="49"/>
        <v>1280000</v>
      </c>
      <c r="M210" s="6">
        <f t="shared" si="50"/>
        <v>3949000</v>
      </c>
      <c r="N210" s="9">
        <f t="shared" si="51"/>
        <v>1280000</v>
      </c>
      <c r="O210" s="30">
        <f t="shared" si="48"/>
        <v>140000</v>
      </c>
      <c r="P210" s="30">
        <f t="shared" si="52"/>
        <v>1280000</v>
      </c>
      <c r="Q210" s="6">
        <v>2400000</v>
      </c>
      <c r="R210" s="6"/>
      <c r="S210" s="5"/>
      <c r="T210" s="6"/>
    </row>
    <row r="211" spans="1:20" s="16" customFormat="1" ht="38.25">
      <c r="A211" s="13" t="s">
        <v>651</v>
      </c>
      <c r="B211" s="13" t="s">
        <v>377</v>
      </c>
      <c r="C211" s="35">
        <v>25879</v>
      </c>
      <c r="D211" s="6" t="s">
        <v>724</v>
      </c>
      <c r="E211" s="14"/>
      <c r="F211" s="14"/>
      <c r="G211" s="13">
        <v>165</v>
      </c>
      <c r="H211" s="2" t="s">
        <v>548</v>
      </c>
      <c r="I211" s="51" t="s">
        <v>563</v>
      </c>
      <c r="J211" s="9"/>
      <c r="K211" s="9">
        <v>7200000</v>
      </c>
      <c r="L211" s="6">
        <f t="shared" si="49"/>
        <v>2880000</v>
      </c>
      <c r="M211" s="6">
        <f t="shared" si="50"/>
        <v>7200000</v>
      </c>
      <c r="N211" s="9">
        <f t="shared" si="51"/>
        <v>2880000</v>
      </c>
      <c r="O211" s="30">
        <f t="shared" si="48"/>
        <v>300000</v>
      </c>
      <c r="P211" s="30">
        <f t="shared" si="52"/>
        <v>11850000</v>
      </c>
      <c r="Q211" s="41">
        <v>4375550</v>
      </c>
      <c r="R211" s="41"/>
      <c r="S211" s="6"/>
      <c r="T211" s="6" t="s">
        <v>586</v>
      </c>
    </row>
    <row r="212" spans="1:20" ht="63.75">
      <c r="A212" s="13" t="s">
        <v>652</v>
      </c>
      <c r="B212" s="13" t="s">
        <v>379</v>
      </c>
      <c r="C212" s="35">
        <v>23169</v>
      </c>
      <c r="D212" s="6" t="s">
        <v>398</v>
      </c>
      <c r="E212" s="14"/>
      <c r="F212" s="14"/>
      <c r="G212" s="14">
        <v>17</v>
      </c>
      <c r="H212" s="2" t="s">
        <v>550</v>
      </c>
      <c r="I212" s="51" t="s">
        <v>673</v>
      </c>
      <c r="J212" s="9"/>
      <c r="K212" s="9">
        <v>1651000</v>
      </c>
      <c r="L212" s="6">
        <f t="shared" si="49"/>
        <v>660400</v>
      </c>
      <c r="M212" s="6">
        <f t="shared" si="50"/>
        <v>1651000</v>
      </c>
      <c r="N212" s="9">
        <f t="shared" si="51"/>
        <v>660400</v>
      </c>
      <c r="O212" s="30">
        <f t="shared" si="48"/>
        <v>170000</v>
      </c>
      <c r="P212" s="30">
        <f t="shared" si="52"/>
        <v>1490000</v>
      </c>
      <c r="Q212" s="6">
        <v>1151000</v>
      </c>
      <c r="R212" s="6"/>
      <c r="S212" s="5" t="s">
        <v>332</v>
      </c>
      <c r="T212" s="6"/>
    </row>
    <row r="213" spans="1:20" ht="38.25">
      <c r="A213" s="13" t="s">
        <v>653</v>
      </c>
      <c r="B213" s="13" t="s">
        <v>381</v>
      </c>
      <c r="C213" s="35">
        <v>25881</v>
      </c>
      <c r="D213" s="6" t="s">
        <v>462</v>
      </c>
      <c r="E213" s="14" t="s">
        <v>555</v>
      </c>
      <c r="F213" s="14"/>
      <c r="G213" s="14">
        <v>19</v>
      </c>
      <c r="H213" s="2" t="s">
        <v>298</v>
      </c>
      <c r="I213" s="51" t="s">
        <v>582</v>
      </c>
      <c r="J213" s="9"/>
      <c r="K213" s="9">
        <v>11258000</v>
      </c>
      <c r="L213" s="6">
        <f t="shared" si="49"/>
        <v>2400000</v>
      </c>
      <c r="M213" s="6">
        <f t="shared" si="50"/>
        <v>11258000</v>
      </c>
      <c r="N213" s="9">
        <f t="shared" si="51"/>
        <v>2400000</v>
      </c>
      <c r="O213" s="30">
        <f t="shared" si="48"/>
        <v>190000</v>
      </c>
      <c r="P213" s="30">
        <f t="shared" si="52"/>
        <v>2400000</v>
      </c>
      <c r="Q213" s="6">
        <v>5852364</v>
      </c>
      <c r="R213" s="6"/>
      <c r="S213" s="5"/>
      <c r="T213" s="6"/>
    </row>
    <row r="214" spans="1:20" ht="38.25">
      <c r="A214" s="13" t="s">
        <v>688</v>
      </c>
      <c r="B214" s="13" t="s">
        <v>382</v>
      </c>
      <c r="C214" s="35">
        <v>26227</v>
      </c>
      <c r="D214" s="6" t="s">
        <v>535</v>
      </c>
      <c r="E214" s="14">
        <v>3</v>
      </c>
      <c r="F214" s="14"/>
      <c r="G214" s="14">
        <v>34</v>
      </c>
      <c r="H214" s="2" t="s">
        <v>298</v>
      </c>
      <c r="I214" s="51" t="s">
        <v>583</v>
      </c>
      <c r="J214" s="9"/>
      <c r="K214" s="9">
        <v>18519000</v>
      </c>
      <c r="L214" s="6">
        <f t="shared" si="49"/>
        <v>3900000</v>
      </c>
      <c r="M214" s="6">
        <f t="shared" si="50"/>
        <v>18519000</v>
      </c>
      <c r="N214" s="9">
        <f t="shared" si="51"/>
        <v>3900000</v>
      </c>
      <c r="O214" s="30">
        <f t="shared" si="48"/>
        <v>300000</v>
      </c>
      <c r="P214" s="30">
        <f t="shared" si="52"/>
        <v>3900000</v>
      </c>
      <c r="Q214" s="6">
        <v>11532793</v>
      </c>
      <c r="R214" s="6"/>
      <c r="S214" s="5"/>
      <c r="T214" s="6"/>
    </row>
    <row r="215" spans="1:20" ht="51">
      <c r="A215" s="13" t="s">
        <v>690</v>
      </c>
      <c r="B215" s="13" t="s">
        <v>384</v>
      </c>
      <c r="C215" s="35">
        <v>25947</v>
      </c>
      <c r="D215" s="6" t="s">
        <v>144</v>
      </c>
      <c r="E215" s="14"/>
      <c r="F215" s="14"/>
      <c r="G215" s="14">
        <v>20</v>
      </c>
      <c r="H215" s="2" t="s">
        <v>296</v>
      </c>
      <c r="I215" s="51" t="s">
        <v>353</v>
      </c>
      <c r="J215" s="9"/>
      <c r="K215" s="9">
        <v>4064000</v>
      </c>
      <c r="L215" s="6">
        <f t="shared" si="49"/>
        <v>1625600</v>
      </c>
      <c r="M215" s="6">
        <f t="shared" si="50"/>
        <v>4064000</v>
      </c>
      <c r="N215" s="9">
        <f t="shared" si="51"/>
        <v>1625600</v>
      </c>
      <c r="O215" s="30">
        <f t="shared" si="48"/>
        <v>200000</v>
      </c>
      <c r="P215" s="30">
        <f t="shared" si="52"/>
        <v>1700000</v>
      </c>
      <c r="Q215" s="6">
        <v>2438000</v>
      </c>
      <c r="R215" s="6"/>
      <c r="S215" s="5" t="s">
        <v>794</v>
      </c>
      <c r="T215" s="6"/>
    </row>
    <row r="216" spans="1:20" ht="38.25">
      <c r="A216" s="13" t="s">
        <v>692</v>
      </c>
      <c r="B216" s="13" t="s">
        <v>414</v>
      </c>
      <c r="C216" s="35">
        <v>25882</v>
      </c>
      <c r="D216" s="6" t="s">
        <v>142</v>
      </c>
      <c r="E216" s="14" t="s">
        <v>555</v>
      </c>
      <c r="F216" s="14"/>
      <c r="G216" s="14">
        <v>10</v>
      </c>
      <c r="H216" s="2" t="s">
        <v>548</v>
      </c>
      <c r="I216" s="51" t="s">
        <v>585</v>
      </c>
      <c r="J216" s="9"/>
      <c r="K216" s="9">
        <v>3309000</v>
      </c>
      <c r="L216" s="6">
        <f t="shared" si="49"/>
        <v>1323600</v>
      </c>
      <c r="M216" s="6">
        <f t="shared" si="50"/>
        <v>3309000</v>
      </c>
      <c r="N216" s="9">
        <f t="shared" si="51"/>
        <v>1323600</v>
      </c>
      <c r="O216" s="30">
        <f t="shared" si="48"/>
        <v>100000</v>
      </c>
      <c r="P216" s="30">
        <f t="shared" si="52"/>
        <v>1500000</v>
      </c>
      <c r="Q216" s="6">
        <v>1985000</v>
      </c>
      <c r="R216" s="6"/>
      <c r="S216" s="5" t="s">
        <v>803</v>
      </c>
      <c r="T216" s="6"/>
    </row>
    <row r="217" spans="1:20" ht="25.5">
      <c r="A217" s="13" t="s">
        <v>695</v>
      </c>
      <c r="B217" s="13" t="s">
        <v>415</v>
      </c>
      <c r="C217" s="35">
        <v>25379</v>
      </c>
      <c r="D217" s="6" t="s">
        <v>403</v>
      </c>
      <c r="E217" s="14"/>
      <c r="F217" s="14"/>
      <c r="G217" s="14">
        <v>20</v>
      </c>
      <c r="H217" s="2" t="s">
        <v>549</v>
      </c>
      <c r="I217" s="51" t="s">
        <v>580</v>
      </c>
      <c r="J217" s="9"/>
      <c r="K217" s="9">
        <v>1688000</v>
      </c>
      <c r="L217" s="6">
        <f t="shared" si="49"/>
        <v>675200</v>
      </c>
      <c r="M217" s="6">
        <f t="shared" si="50"/>
        <v>1688000</v>
      </c>
      <c r="N217" s="9">
        <f t="shared" si="51"/>
        <v>675200</v>
      </c>
      <c r="O217" s="30">
        <f t="shared" si="48"/>
        <v>200000</v>
      </c>
      <c r="P217" s="30">
        <f t="shared" si="52"/>
        <v>1700000</v>
      </c>
      <c r="Q217" s="6">
        <v>1100000</v>
      </c>
      <c r="R217" s="6"/>
      <c r="S217" s="5"/>
      <c r="T217" s="6"/>
    </row>
    <row r="218" spans="1:20" ht="38.25">
      <c r="A218" s="13" t="s">
        <v>704</v>
      </c>
      <c r="B218" s="13" t="s">
        <v>573</v>
      </c>
      <c r="C218" s="35">
        <v>25883</v>
      </c>
      <c r="D218" s="6" t="s">
        <v>221</v>
      </c>
      <c r="E218" s="15"/>
      <c r="F218" s="15"/>
      <c r="G218" s="14">
        <v>18</v>
      </c>
      <c r="H218" s="2" t="s">
        <v>298</v>
      </c>
      <c r="I218" s="51" t="s">
        <v>587</v>
      </c>
      <c r="J218" s="9"/>
      <c r="K218" s="9">
        <v>4505000</v>
      </c>
      <c r="L218" s="6">
        <f t="shared" si="49"/>
        <v>1560000</v>
      </c>
      <c r="M218" s="82">
        <f>K218+K219</f>
        <v>8000000</v>
      </c>
      <c r="N218" s="84">
        <f>IF(F218=1,L218+L219,(IF(L218+L219&gt;P218,P218,L218+L219)))</f>
        <v>1560000</v>
      </c>
      <c r="O218" s="30">
        <f t="shared" si="48"/>
        <v>180000</v>
      </c>
      <c r="P218" s="30">
        <f>IF(E218=0,G218*70000+300000,G218*100000+500000)</f>
        <v>1560000</v>
      </c>
      <c r="Q218" s="82">
        <v>4799875</v>
      </c>
      <c r="R218" s="6"/>
      <c r="S218" s="99" t="s">
        <v>804</v>
      </c>
      <c r="T218" s="6"/>
    </row>
    <row r="219" spans="1:20" ht="25.5">
      <c r="A219" s="13" t="s">
        <v>719</v>
      </c>
      <c r="B219" s="13"/>
      <c r="C219" s="35">
        <v>25883</v>
      </c>
      <c r="D219" s="6" t="s">
        <v>221</v>
      </c>
      <c r="E219" s="15"/>
      <c r="F219" s="15"/>
      <c r="G219" s="14">
        <v>18</v>
      </c>
      <c r="H219" s="2" t="s">
        <v>549</v>
      </c>
      <c r="I219" s="51" t="s">
        <v>333</v>
      </c>
      <c r="J219" s="9"/>
      <c r="K219" s="9">
        <v>3495000</v>
      </c>
      <c r="L219" s="6">
        <f t="shared" si="49"/>
        <v>1398000</v>
      </c>
      <c r="M219" s="83"/>
      <c r="N219" s="85"/>
      <c r="O219" s="30">
        <f t="shared" si="48"/>
        <v>180000</v>
      </c>
      <c r="P219" s="52" t="s">
        <v>112</v>
      </c>
      <c r="Q219" s="83"/>
      <c r="R219" s="41"/>
      <c r="S219" s="100"/>
      <c r="T219" s="6"/>
    </row>
    <row r="220" spans="1:20" s="68" customFormat="1" ht="26.25" customHeight="1">
      <c r="A220" s="66"/>
      <c r="B220" s="66"/>
      <c r="C220" s="66"/>
      <c r="D220" s="53" t="s">
        <v>736</v>
      </c>
      <c r="E220" s="67"/>
      <c r="F220" s="67"/>
      <c r="G220" s="67"/>
      <c r="H220" s="53"/>
      <c r="I220" s="53"/>
      <c r="J220" s="53"/>
      <c r="K220" s="53">
        <f>SUM(K5:K219)</f>
        <v>835161000</v>
      </c>
      <c r="L220" s="53"/>
      <c r="M220" s="53"/>
      <c r="N220" s="53"/>
      <c r="O220" s="53"/>
      <c r="P220" s="53"/>
      <c r="Q220" s="53">
        <f>SUM(Q5:Q219)</f>
        <v>523384028</v>
      </c>
      <c r="R220" s="53"/>
      <c r="S220" s="53"/>
      <c r="T220" s="53"/>
    </row>
    <row r="221" spans="1:20" ht="12.75">
      <c r="A221" s="21"/>
      <c r="B221" s="21"/>
      <c r="C221" s="21"/>
      <c r="D221" s="22"/>
      <c r="E221" s="23"/>
      <c r="F221" s="23"/>
      <c r="G221" s="21"/>
      <c r="H221" s="21"/>
      <c r="I221" s="24"/>
      <c r="K221" s="29"/>
      <c r="L221" s="24"/>
      <c r="M221" s="29"/>
      <c r="N221" s="29"/>
      <c r="O221" s="45"/>
      <c r="P221" s="45"/>
      <c r="Q221" s="24"/>
      <c r="R221" s="24"/>
      <c r="S221" s="24"/>
      <c r="T221" s="22"/>
    </row>
    <row r="222" spans="1:20" ht="15.75">
      <c r="A222" s="97" t="s">
        <v>110</v>
      </c>
      <c r="B222" s="97"/>
      <c r="C222" s="98"/>
      <c r="D222" s="98"/>
      <c r="E222" s="98"/>
      <c r="F222" s="98"/>
      <c r="G222" s="98"/>
      <c r="H222" s="18"/>
      <c r="I222" s="18"/>
      <c r="J222" s="33"/>
      <c r="K222" s="43"/>
      <c r="L222" s="22"/>
      <c r="M222" s="43"/>
      <c r="N222" s="43"/>
      <c r="O222" s="46"/>
      <c r="P222" s="47"/>
      <c r="Q222" s="22"/>
      <c r="R222" s="22"/>
      <c r="S222" s="22"/>
      <c r="T222" s="22"/>
    </row>
    <row r="223" spans="1:20" ht="15.75">
      <c r="A223" s="97" t="s">
        <v>109</v>
      </c>
      <c r="B223" s="97"/>
      <c r="C223" s="98"/>
      <c r="D223" s="98"/>
      <c r="E223" s="98"/>
      <c r="F223" s="98"/>
      <c r="G223" s="98"/>
      <c r="H223" s="18"/>
      <c r="I223" s="18"/>
      <c r="J223" s="33"/>
      <c r="K223" s="43"/>
      <c r="L223" s="22"/>
      <c r="M223" s="43"/>
      <c r="N223" s="43"/>
      <c r="O223" s="46"/>
      <c r="P223" s="46"/>
      <c r="Q223" s="22"/>
      <c r="R223" s="22"/>
      <c r="S223" s="22"/>
      <c r="T223" s="22"/>
    </row>
    <row r="224" spans="1:20" s="20" customFormat="1" ht="15.75">
      <c r="A224" s="97" t="s">
        <v>111</v>
      </c>
      <c r="B224" s="97"/>
      <c r="C224" s="98"/>
      <c r="D224" s="98"/>
      <c r="E224" s="98"/>
      <c r="F224" s="98"/>
      <c r="G224" s="98"/>
      <c r="H224" s="18"/>
      <c r="I224" s="18"/>
      <c r="J224" s="33"/>
      <c r="K224" s="28"/>
      <c r="L224" s="19"/>
      <c r="M224" s="28"/>
      <c r="N224" s="28"/>
      <c r="O224" s="48"/>
      <c r="P224" s="48"/>
      <c r="Q224" s="19"/>
      <c r="R224" s="19"/>
      <c r="S224" s="19"/>
      <c r="T224" s="19"/>
    </row>
    <row r="225" spans="1:20" ht="12.75">
      <c r="A225" s="21"/>
      <c r="B225" s="21"/>
      <c r="C225" s="21"/>
      <c r="D225" s="22"/>
      <c r="E225" s="23"/>
      <c r="F225" s="23"/>
      <c r="G225" s="21"/>
      <c r="H225" s="21"/>
      <c r="I225" s="24"/>
      <c r="K225" s="29"/>
      <c r="L225" s="24"/>
      <c r="M225" s="29"/>
      <c r="N225" s="29"/>
      <c r="O225" s="45"/>
      <c r="P225" s="45"/>
      <c r="Q225" s="24"/>
      <c r="R225" s="24"/>
      <c r="S225" s="24"/>
      <c r="T225" s="22"/>
    </row>
    <row r="226" spans="1:20" ht="12.75">
      <c r="A226" s="21"/>
      <c r="B226" s="21"/>
      <c r="C226" s="21"/>
      <c r="D226" s="22"/>
      <c r="E226" s="23"/>
      <c r="F226" s="23"/>
      <c r="G226" s="21"/>
      <c r="H226" s="21"/>
      <c r="I226" s="24"/>
      <c r="K226" s="29"/>
      <c r="L226" s="24"/>
      <c r="M226" s="29"/>
      <c r="N226" s="29"/>
      <c r="O226" s="45"/>
      <c r="P226" s="45"/>
      <c r="Q226" s="24"/>
      <c r="R226" s="24"/>
      <c r="S226" s="24"/>
      <c r="T226" s="22"/>
    </row>
    <row r="227" spans="1:20" ht="12.75">
      <c r="A227" s="21"/>
      <c r="B227" s="21"/>
      <c r="C227" s="21"/>
      <c r="D227" s="22"/>
      <c r="E227" s="23"/>
      <c r="F227" s="23"/>
      <c r="G227" s="21"/>
      <c r="H227" s="21"/>
      <c r="I227" s="24"/>
      <c r="K227" s="29"/>
      <c r="L227" s="24"/>
      <c r="M227" s="29"/>
      <c r="N227" s="29"/>
      <c r="O227" s="45"/>
      <c r="P227" s="45"/>
      <c r="Q227" s="24"/>
      <c r="R227" s="24"/>
      <c r="S227" s="24"/>
      <c r="T227" s="22"/>
    </row>
    <row r="228" spans="1:20" ht="12.75">
      <c r="A228" s="21"/>
      <c r="B228" s="21"/>
      <c r="C228" s="21"/>
      <c r="D228" s="22"/>
      <c r="E228" s="23"/>
      <c r="F228" s="23"/>
      <c r="G228" s="21"/>
      <c r="H228" s="21"/>
      <c r="I228" s="24"/>
      <c r="K228" s="29"/>
      <c r="L228" s="24"/>
      <c r="M228" s="29"/>
      <c r="N228" s="29"/>
      <c r="O228" s="45"/>
      <c r="P228" s="45"/>
      <c r="Q228" s="24"/>
      <c r="R228" s="24"/>
      <c r="S228" s="24"/>
      <c r="T228" s="22"/>
    </row>
    <row r="229" spans="1:20" ht="12.75">
      <c r="A229" s="21"/>
      <c r="B229" s="21"/>
      <c r="C229" s="21"/>
      <c r="D229" s="22"/>
      <c r="E229" s="23"/>
      <c r="F229" s="23"/>
      <c r="G229" s="21"/>
      <c r="H229" s="21"/>
      <c r="I229" s="24"/>
      <c r="K229" s="29"/>
      <c r="L229" s="24"/>
      <c r="M229" s="29"/>
      <c r="N229" s="29"/>
      <c r="O229" s="45"/>
      <c r="P229" s="45"/>
      <c r="Q229" s="24"/>
      <c r="R229" s="24"/>
      <c r="S229" s="24"/>
      <c r="T229" s="22"/>
    </row>
    <row r="250" spans="1:20" ht="12.75">
      <c r="A250" s="11"/>
      <c r="B250" s="11"/>
      <c r="C250" s="11"/>
      <c r="D250" s="11"/>
      <c r="E250" s="11"/>
      <c r="F250" s="11"/>
      <c r="G250" s="26"/>
      <c r="H250" s="26"/>
      <c r="I250" s="27"/>
      <c r="J250" s="34"/>
      <c r="M250" s="11"/>
      <c r="T250" s="11"/>
    </row>
    <row r="251" spans="1:20" ht="12.75">
      <c r="A251" s="11"/>
      <c r="B251" s="11"/>
      <c r="C251" s="11"/>
      <c r="D251" s="11"/>
      <c r="E251" s="11"/>
      <c r="F251" s="11"/>
      <c r="G251" s="26"/>
      <c r="H251" s="26"/>
      <c r="I251" s="27"/>
      <c r="J251" s="34"/>
      <c r="M251" s="11"/>
      <c r="T251" s="11"/>
    </row>
    <row r="252" spans="1:20" ht="12.75">
      <c r="A252" s="11"/>
      <c r="B252" s="11"/>
      <c r="C252" s="11"/>
      <c r="D252" s="11"/>
      <c r="E252" s="11"/>
      <c r="F252" s="11"/>
      <c r="G252" s="26"/>
      <c r="H252" s="26"/>
      <c r="I252" s="27"/>
      <c r="J252" s="34"/>
      <c r="M252" s="11"/>
      <c r="T252" s="11"/>
    </row>
    <row r="253" spans="1:20" ht="12.75">
      <c r="A253" s="11"/>
      <c r="B253" s="11"/>
      <c r="C253" s="11"/>
      <c r="D253" s="11"/>
      <c r="E253" s="11"/>
      <c r="F253" s="11"/>
      <c r="G253" s="26"/>
      <c r="H253" s="26"/>
      <c r="I253" s="27"/>
      <c r="J253" s="34"/>
      <c r="M253" s="11"/>
      <c r="T253" s="11"/>
    </row>
    <row r="254" spans="1:20" ht="12.75">
      <c r="A254" s="11"/>
      <c r="B254" s="11"/>
      <c r="C254" s="11"/>
      <c r="D254" s="11"/>
      <c r="E254" s="11"/>
      <c r="F254" s="11"/>
      <c r="G254" s="26"/>
      <c r="H254" s="26"/>
      <c r="I254" s="27"/>
      <c r="J254" s="34"/>
      <c r="M254" s="11"/>
      <c r="T254" s="11"/>
    </row>
    <row r="255" spans="1:20" ht="12.75">
      <c r="A255" s="11"/>
      <c r="B255" s="11"/>
      <c r="C255" s="11"/>
      <c r="D255" s="11"/>
      <c r="E255" s="11"/>
      <c r="F255" s="11"/>
      <c r="G255" s="26"/>
      <c r="H255" s="26"/>
      <c r="I255" s="27"/>
      <c r="J255" s="34"/>
      <c r="M255" s="11"/>
      <c r="T255" s="11"/>
    </row>
    <row r="256" spans="1:20" ht="12.75">
      <c r="A256" s="11"/>
      <c r="B256" s="11"/>
      <c r="C256" s="11"/>
      <c r="D256" s="11"/>
      <c r="E256" s="11"/>
      <c r="F256" s="11"/>
      <c r="G256" s="26"/>
      <c r="H256" s="26"/>
      <c r="I256" s="27"/>
      <c r="J256" s="34"/>
      <c r="M256" s="11"/>
      <c r="T256" s="11"/>
    </row>
    <row r="257" spans="1:20" ht="12.75">
      <c r="A257" s="11"/>
      <c r="B257" s="11"/>
      <c r="C257" s="11"/>
      <c r="D257" s="11"/>
      <c r="E257" s="11"/>
      <c r="F257" s="11"/>
      <c r="G257" s="26"/>
      <c r="H257" s="26"/>
      <c r="I257" s="27"/>
      <c r="J257" s="34"/>
      <c r="M257" s="11"/>
      <c r="T257" s="11"/>
    </row>
    <row r="258" spans="1:20" ht="12.75">
      <c r="A258" s="11"/>
      <c r="B258" s="11"/>
      <c r="C258" s="11"/>
      <c r="D258" s="11"/>
      <c r="E258" s="11"/>
      <c r="F258" s="11"/>
      <c r="G258" s="26"/>
      <c r="H258" s="26"/>
      <c r="I258" s="27"/>
      <c r="J258" s="34"/>
      <c r="M258" s="11"/>
      <c r="T258" s="11"/>
    </row>
  </sheetData>
  <sheetProtection/>
  <mergeCells count="55">
    <mergeCell ref="S218:S219"/>
    <mergeCell ref="S138:S139"/>
    <mergeCell ref="S145:S146"/>
    <mergeCell ref="S205:S206"/>
    <mergeCell ref="S207:S208"/>
    <mergeCell ref="S67:S68"/>
    <mergeCell ref="T67:T68"/>
    <mergeCell ref="S75:S76"/>
    <mergeCell ref="S107:S108"/>
    <mergeCell ref="A1:T1"/>
    <mergeCell ref="A222:G222"/>
    <mergeCell ref="A223:G223"/>
    <mergeCell ref="A224:G224"/>
    <mergeCell ref="M67:M68"/>
    <mergeCell ref="N67:N68"/>
    <mergeCell ref="Q67:Q68"/>
    <mergeCell ref="M75:M76"/>
    <mergeCell ref="N75:N76"/>
    <mergeCell ref="Q75:Q76"/>
    <mergeCell ref="M91:M92"/>
    <mergeCell ref="N91:N92"/>
    <mergeCell ref="Q91:Q92"/>
    <mergeCell ref="M107:M108"/>
    <mergeCell ref="N107:N108"/>
    <mergeCell ref="Q107:Q108"/>
    <mergeCell ref="M124:M125"/>
    <mergeCell ref="Q124:Q125"/>
    <mergeCell ref="N124:N125"/>
    <mergeCell ref="M138:M139"/>
    <mergeCell ref="N138:N139"/>
    <mergeCell ref="Q138:Q139"/>
    <mergeCell ref="M145:M146"/>
    <mergeCell ref="N145:N146"/>
    <mergeCell ref="Q145:Q146"/>
    <mergeCell ref="M141:M142"/>
    <mergeCell ref="N141:N142"/>
    <mergeCell ref="Q141:Q142"/>
    <mergeCell ref="M149:M150"/>
    <mergeCell ref="N149:N150"/>
    <mergeCell ref="Q149:Q150"/>
    <mergeCell ref="M157:M159"/>
    <mergeCell ref="N157:N159"/>
    <mergeCell ref="Q157:Q159"/>
    <mergeCell ref="M194:M195"/>
    <mergeCell ref="N194:N195"/>
    <mergeCell ref="Q194:Q195"/>
    <mergeCell ref="M205:M206"/>
    <mergeCell ref="N205:N206"/>
    <mergeCell ref="Q205:Q206"/>
    <mergeCell ref="M207:M208"/>
    <mergeCell ref="N207:N208"/>
    <mergeCell ref="Q207:Q208"/>
    <mergeCell ref="M218:M219"/>
    <mergeCell ref="N218:N219"/>
    <mergeCell ref="Q218:Q219"/>
  </mergeCells>
  <printOptions gridLines="1"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4" r:id="rId1"/>
  <headerFooter alignWithMargins="0"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zoomScaleSheetLayoutView="85" zoomScalePageLayoutView="0" workbookViewId="0" topLeftCell="A1">
      <selection activeCell="L12" sqref="L12:L14"/>
    </sheetView>
  </sheetViews>
  <sheetFormatPr defaultColWidth="9.125" defaultRowHeight="12.75"/>
  <cols>
    <col min="1" max="1" width="4.25390625" style="26" bestFit="1" customWidth="1"/>
    <col min="2" max="3" width="0.12890625" style="26" customWidth="1"/>
    <col min="4" max="4" width="18.25390625" style="60" bestFit="1" customWidth="1"/>
    <col min="5" max="5" width="6.25390625" style="61" customWidth="1"/>
    <col min="6" max="6" width="30.75390625" style="26" bestFit="1" customWidth="1"/>
    <col min="7" max="7" width="25.75390625" style="36" customWidth="1"/>
    <col min="8" max="8" width="15.25390625" style="36" hidden="1" customWidth="1"/>
    <col min="9" max="9" width="19.125" style="62" customWidth="1"/>
    <col min="10" max="10" width="0.12890625" style="62" hidden="1" customWidth="1"/>
    <col min="11" max="11" width="14.875" style="63" customWidth="1"/>
    <col min="12" max="12" width="12.875" style="63" customWidth="1"/>
    <col min="13" max="13" width="11.75390625" style="62" customWidth="1"/>
    <col min="14" max="14" width="11.375" style="62" hidden="1" customWidth="1"/>
    <col min="15" max="15" width="11.875" style="63" customWidth="1"/>
    <col min="16" max="16" width="22.00390625" style="63" customWidth="1"/>
    <col min="17" max="17" width="21.25390625" style="64" customWidth="1"/>
    <col min="18" max="18" width="17.75390625" style="65" customWidth="1"/>
    <col min="19" max="16384" width="9.125" style="27" customWidth="1"/>
  </cols>
  <sheetData>
    <row r="1" spans="1:18" ht="18.75">
      <c r="A1" s="27"/>
      <c r="B1" s="113" t="s">
        <v>293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8.75">
      <c r="A2" s="57"/>
      <c r="B2" s="57"/>
      <c r="C2" s="58"/>
      <c r="D2" s="58"/>
      <c r="E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</row>
    <row r="4" spans="1:18" ht="87" customHeight="1">
      <c r="A4" s="1" t="s">
        <v>156</v>
      </c>
      <c r="B4" s="1" t="s">
        <v>157</v>
      </c>
      <c r="C4" s="1" t="s">
        <v>108</v>
      </c>
      <c r="D4" s="1" t="s">
        <v>0</v>
      </c>
      <c r="E4" s="1" t="s">
        <v>1</v>
      </c>
      <c r="F4" s="1" t="s">
        <v>305</v>
      </c>
      <c r="G4" s="1" t="s">
        <v>2</v>
      </c>
      <c r="H4" s="1" t="s">
        <v>727</v>
      </c>
      <c r="I4" s="1" t="s">
        <v>162</v>
      </c>
      <c r="J4" s="1" t="s">
        <v>161</v>
      </c>
      <c r="K4" s="1" t="s">
        <v>163</v>
      </c>
      <c r="L4" s="1" t="s">
        <v>737</v>
      </c>
      <c r="M4" s="1" t="s">
        <v>160</v>
      </c>
      <c r="N4" s="1" t="s">
        <v>164</v>
      </c>
      <c r="O4" s="1" t="s">
        <v>4</v>
      </c>
      <c r="P4" s="1" t="s">
        <v>735</v>
      </c>
      <c r="Q4" s="1" t="s">
        <v>65</v>
      </c>
      <c r="R4" s="1" t="s">
        <v>3</v>
      </c>
    </row>
    <row r="5" spans="1:18" s="12" customFormat="1" ht="38.25">
      <c r="A5" s="3" t="s">
        <v>21</v>
      </c>
      <c r="B5" s="3" t="s">
        <v>21</v>
      </c>
      <c r="C5" s="35">
        <v>22574</v>
      </c>
      <c r="D5" s="2" t="s">
        <v>308</v>
      </c>
      <c r="E5" s="3">
        <v>60</v>
      </c>
      <c r="F5" s="2" t="s">
        <v>329</v>
      </c>
      <c r="G5" s="51" t="s">
        <v>334</v>
      </c>
      <c r="H5" s="9"/>
      <c r="I5" s="44">
        <v>4322000</v>
      </c>
      <c r="J5" s="9">
        <f aca="true" t="shared" si="0" ref="J5:J15">IF(I5&lt;750000,0,IF(I5*0.4&lt;=E5*70000+300000,I5*0.4,E5*70000+300000))</f>
        <v>1728800</v>
      </c>
      <c r="K5" s="42">
        <f aca="true" t="shared" si="1" ref="K5:K11">I5</f>
        <v>4322000</v>
      </c>
      <c r="L5" s="30">
        <f aca="true" t="shared" si="2" ref="L5:L11">IF(J5+0&gt;N5,N5,J5+0)</f>
        <v>1728800</v>
      </c>
      <c r="M5" s="9">
        <f aca="true" t="shared" si="3" ref="M5:M15">IF(E5&gt;=30,300000,E5*10000)</f>
        <v>300000</v>
      </c>
      <c r="N5" s="9">
        <f aca="true" t="shared" si="4" ref="N5:N12">E5*70000+300000</f>
        <v>4500000</v>
      </c>
      <c r="O5" s="4">
        <v>2800000</v>
      </c>
      <c r="P5" s="4"/>
      <c r="Q5" s="5" t="s">
        <v>322</v>
      </c>
      <c r="R5" s="10"/>
    </row>
    <row r="6" spans="1:18" s="12" customFormat="1" ht="38.25">
      <c r="A6" s="3" t="s">
        <v>5</v>
      </c>
      <c r="B6" s="3" t="s">
        <v>5</v>
      </c>
      <c r="C6" s="35">
        <v>22575</v>
      </c>
      <c r="D6" s="2" t="s">
        <v>309</v>
      </c>
      <c r="E6" s="3">
        <v>60</v>
      </c>
      <c r="F6" s="2" t="s">
        <v>329</v>
      </c>
      <c r="G6" s="51" t="s">
        <v>334</v>
      </c>
      <c r="H6" s="9"/>
      <c r="I6" s="44">
        <v>4322000</v>
      </c>
      <c r="J6" s="9">
        <f t="shared" si="0"/>
        <v>1728800</v>
      </c>
      <c r="K6" s="42">
        <f t="shared" si="1"/>
        <v>4322000</v>
      </c>
      <c r="L6" s="30">
        <f t="shared" si="2"/>
        <v>1728800</v>
      </c>
      <c r="M6" s="9">
        <f t="shared" si="3"/>
        <v>300000</v>
      </c>
      <c r="N6" s="9">
        <f t="shared" si="4"/>
        <v>4500000</v>
      </c>
      <c r="O6" s="4">
        <v>2800000</v>
      </c>
      <c r="P6" s="4"/>
      <c r="Q6" s="5" t="s">
        <v>323</v>
      </c>
      <c r="R6" s="10"/>
    </row>
    <row r="7" spans="1:18" s="12" customFormat="1" ht="38.25">
      <c r="A7" s="3" t="s">
        <v>6</v>
      </c>
      <c r="B7" s="3" t="s">
        <v>6</v>
      </c>
      <c r="C7" s="35">
        <v>22576</v>
      </c>
      <c r="D7" s="2" t="s">
        <v>158</v>
      </c>
      <c r="E7" s="3">
        <v>60</v>
      </c>
      <c r="F7" s="2" t="s">
        <v>329</v>
      </c>
      <c r="G7" s="51" t="s">
        <v>334</v>
      </c>
      <c r="H7" s="9"/>
      <c r="I7" s="44">
        <v>3212000</v>
      </c>
      <c r="J7" s="9">
        <f t="shared" si="0"/>
        <v>1284800</v>
      </c>
      <c r="K7" s="42">
        <f t="shared" si="1"/>
        <v>3212000</v>
      </c>
      <c r="L7" s="30">
        <f t="shared" si="2"/>
        <v>1284800</v>
      </c>
      <c r="M7" s="9">
        <f t="shared" si="3"/>
        <v>300000</v>
      </c>
      <c r="N7" s="9">
        <f t="shared" si="4"/>
        <v>4500000</v>
      </c>
      <c r="O7" s="4">
        <v>1930000</v>
      </c>
      <c r="P7" s="4"/>
      <c r="Q7" s="5" t="s">
        <v>327</v>
      </c>
      <c r="R7" s="10"/>
    </row>
    <row r="8" spans="1:18" s="12" customFormat="1" ht="51.75" customHeight="1">
      <c r="A8" s="3" t="s">
        <v>7</v>
      </c>
      <c r="B8" s="3" t="s">
        <v>7</v>
      </c>
      <c r="C8" s="35">
        <v>22577</v>
      </c>
      <c r="D8" s="2" t="s">
        <v>128</v>
      </c>
      <c r="E8" s="3">
        <v>45</v>
      </c>
      <c r="F8" s="2" t="s">
        <v>329</v>
      </c>
      <c r="G8" s="51" t="s">
        <v>334</v>
      </c>
      <c r="H8" s="9"/>
      <c r="I8" s="44">
        <v>5498000</v>
      </c>
      <c r="J8" s="9">
        <f t="shared" si="0"/>
        <v>2199200</v>
      </c>
      <c r="K8" s="42">
        <f t="shared" si="1"/>
        <v>5498000</v>
      </c>
      <c r="L8" s="30">
        <f t="shared" si="2"/>
        <v>2199200</v>
      </c>
      <c r="M8" s="9">
        <f t="shared" si="3"/>
        <v>300000</v>
      </c>
      <c r="N8" s="9">
        <f t="shared" si="4"/>
        <v>3450000</v>
      </c>
      <c r="O8" s="4">
        <v>3300000</v>
      </c>
      <c r="P8" s="4"/>
      <c r="Q8" s="5" t="s">
        <v>805</v>
      </c>
      <c r="R8" s="10"/>
    </row>
    <row r="9" spans="1:18" s="12" customFormat="1" ht="51">
      <c r="A9" s="3" t="s">
        <v>22</v>
      </c>
      <c r="B9" s="3" t="s">
        <v>22</v>
      </c>
      <c r="C9" s="35">
        <v>26207</v>
      </c>
      <c r="D9" s="2" t="s">
        <v>195</v>
      </c>
      <c r="E9" s="3">
        <v>63</v>
      </c>
      <c r="F9" s="2" t="s">
        <v>301</v>
      </c>
      <c r="G9" s="51" t="s">
        <v>674</v>
      </c>
      <c r="H9" s="9"/>
      <c r="I9" s="44">
        <v>1500000</v>
      </c>
      <c r="J9" s="9">
        <f t="shared" si="0"/>
        <v>600000</v>
      </c>
      <c r="K9" s="42">
        <f t="shared" si="1"/>
        <v>1500000</v>
      </c>
      <c r="L9" s="30">
        <f t="shared" si="2"/>
        <v>600000</v>
      </c>
      <c r="M9" s="9">
        <f t="shared" si="3"/>
        <v>300000</v>
      </c>
      <c r="N9" s="9">
        <f t="shared" si="4"/>
        <v>4710000</v>
      </c>
      <c r="O9" s="4">
        <v>900000</v>
      </c>
      <c r="P9" s="4"/>
      <c r="Q9" s="5" t="s">
        <v>806</v>
      </c>
      <c r="R9" s="10"/>
    </row>
    <row r="10" spans="1:18" s="12" customFormat="1" ht="38.25">
      <c r="A10" s="3" t="s">
        <v>23</v>
      </c>
      <c r="B10" s="3" t="s">
        <v>23</v>
      </c>
      <c r="C10" s="35">
        <v>22578</v>
      </c>
      <c r="D10" s="2" t="s">
        <v>310</v>
      </c>
      <c r="E10" s="3">
        <v>63</v>
      </c>
      <c r="F10" s="2" t="s">
        <v>329</v>
      </c>
      <c r="G10" s="51" t="s">
        <v>335</v>
      </c>
      <c r="H10" s="9"/>
      <c r="I10" s="44">
        <v>1905000</v>
      </c>
      <c r="J10" s="9">
        <f t="shared" si="0"/>
        <v>762000</v>
      </c>
      <c r="K10" s="42">
        <f t="shared" si="1"/>
        <v>1905000</v>
      </c>
      <c r="L10" s="30">
        <f t="shared" si="2"/>
        <v>762000</v>
      </c>
      <c r="M10" s="9">
        <f t="shared" si="3"/>
        <v>300000</v>
      </c>
      <c r="N10" s="9">
        <f t="shared" si="4"/>
        <v>4710000</v>
      </c>
      <c r="O10" s="4">
        <v>1200000</v>
      </c>
      <c r="P10" s="4"/>
      <c r="Q10" s="5" t="s">
        <v>324</v>
      </c>
      <c r="R10" s="10"/>
    </row>
    <row r="11" spans="1:18" s="12" customFormat="1" ht="25.5">
      <c r="A11" s="3" t="s">
        <v>24</v>
      </c>
      <c r="B11" s="3" t="s">
        <v>24</v>
      </c>
      <c r="C11" s="35">
        <v>25954</v>
      </c>
      <c r="D11" s="2" t="s">
        <v>450</v>
      </c>
      <c r="E11" s="3">
        <v>60</v>
      </c>
      <c r="F11" s="2" t="s">
        <v>301</v>
      </c>
      <c r="G11" s="51" t="s">
        <v>629</v>
      </c>
      <c r="H11" s="9"/>
      <c r="I11" s="44">
        <v>1500000</v>
      </c>
      <c r="J11" s="9">
        <f t="shared" si="0"/>
        <v>600000</v>
      </c>
      <c r="K11" s="42">
        <f t="shared" si="1"/>
        <v>1500000</v>
      </c>
      <c r="L11" s="30">
        <f t="shared" si="2"/>
        <v>600000</v>
      </c>
      <c r="M11" s="9">
        <f t="shared" si="3"/>
        <v>300000</v>
      </c>
      <c r="N11" s="9">
        <f t="shared" si="4"/>
        <v>4500000</v>
      </c>
      <c r="O11" s="4">
        <v>900000</v>
      </c>
      <c r="P11" s="4"/>
      <c r="Q11" s="5"/>
      <c r="R11" s="10"/>
    </row>
    <row r="12" spans="1:18" s="12" customFormat="1" ht="38.25">
      <c r="A12" s="3" t="s">
        <v>8</v>
      </c>
      <c r="B12" s="3" t="s">
        <v>8</v>
      </c>
      <c r="C12" s="35">
        <v>25846</v>
      </c>
      <c r="D12" s="2" t="s">
        <v>197</v>
      </c>
      <c r="E12" s="3">
        <v>60</v>
      </c>
      <c r="F12" s="2" t="s">
        <v>306</v>
      </c>
      <c r="G12" s="51" t="s">
        <v>630</v>
      </c>
      <c r="H12" s="9"/>
      <c r="I12" s="44">
        <v>7000000</v>
      </c>
      <c r="J12" s="30">
        <f t="shared" si="0"/>
        <v>2800000</v>
      </c>
      <c r="K12" s="107">
        <f>I12+I13+I14</f>
        <v>32150000</v>
      </c>
      <c r="L12" s="109">
        <f>IF(J12+J13+J14&gt;N12,N12,J12+J13+J14)</f>
        <v>4500000</v>
      </c>
      <c r="M12" s="9">
        <f t="shared" si="3"/>
        <v>300000</v>
      </c>
      <c r="N12" s="9">
        <f t="shared" si="4"/>
        <v>4500000</v>
      </c>
      <c r="O12" s="111">
        <v>27150000</v>
      </c>
      <c r="P12" s="4"/>
      <c r="Q12" s="99" t="s">
        <v>807</v>
      </c>
      <c r="R12" s="10"/>
    </row>
    <row r="13" spans="1:18" s="12" customFormat="1" ht="25.5">
      <c r="A13" s="3" t="s">
        <v>9</v>
      </c>
      <c r="B13" s="3"/>
      <c r="C13" s="35">
        <v>25846</v>
      </c>
      <c r="D13" s="2" t="s">
        <v>197</v>
      </c>
      <c r="E13" s="3">
        <v>60</v>
      </c>
      <c r="F13" s="2" t="s">
        <v>301</v>
      </c>
      <c r="G13" s="51" t="s">
        <v>340</v>
      </c>
      <c r="H13" s="9"/>
      <c r="I13" s="44">
        <v>9950000</v>
      </c>
      <c r="J13" s="30">
        <f t="shared" si="0"/>
        <v>3980000</v>
      </c>
      <c r="K13" s="114"/>
      <c r="L13" s="115"/>
      <c r="M13" s="30">
        <f t="shared" si="3"/>
        <v>300000</v>
      </c>
      <c r="N13" s="52" t="s">
        <v>112</v>
      </c>
      <c r="O13" s="116"/>
      <c r="P13" s="38"/>
      <c r="Q13" s="117"/>
      <c r="R13" s="10"/>
    </row>
    <row r="14" spans="1:18" s="12" customFormat="1" ht="38.25">
      <c r="A14" s="3" t="s">
        <v>25</v>
      </c>
      <c r="B14" s="3"/>
      <c r="C14" s="35">
        <v>25846</v>
      </c>
      <c r="D14" s="2" t="s">
        <v>197</v>
      </c>
      <c r="E14" s="3">
        <v>60</v>
      </c>
      <c r="F14" s="2" t="s">
        <v>329</v>
      </c>
      <c r="G14" s="51" t="s">
        <v>658</v>
      </c>
      <c r="H14" s="9"/>
      <c r="I14" s="44">
        <v>15200000</v>
      </c>
      <c r="J14" s="30">
        <f t="shared" si="0"/>
        <v>4500000</v>
      </c>
      <c r="K14" s="108"/>
      <c r="L14" s="110"/>
      <c r="M14" s="9">
        <f t="shared" si="3"/>
        <v>300000</v>
      </c>
      <c r="N14" s="52" t="s">
        <v>112</v>
      </c>
      <c r="O14" s="112"/>
      <c r="P14" s="38"/>
      <c r="Q14" s="100"/>
      <c r="R14" s="10"/>
    </row>
    <row r="15" spans="1:18" s="12" customFormat="1" ht="25.5">
      <c r="A15" s="3" t="s">
        <v>10</v>
      </c>
      <c r="B15" s="3" t="s">
        <v>9</v>
      </c>
      <c r="C15" s="35">
        <v>25958</v>
      </c>
      <c r="D15" s="2" t="s">
        <v>194</v>
      </c>
      <c r="E15" s="3">
        <v>20</v>
      </c>
      <c r="F15" s="2" t="s">
        <v>300</v>
      </c>
      <c r="G15" s="51" t="s">
        <v>563</v>
      </c>
      <c r="H15" s="9"/>
      <c r="I15" s="44">
        <v>2195000</v>
      </c>
      <c r="J15" s="9">
        <f t="shared" si="0"/>
        <v>878000</v>
      </c>
      <c r="K15" s="42">
        <f>I15</f>
        <v>2195000</v>
      </c>
      <c r="L15" s="30">
        <f>IF(J15+0&gt;N15,N15,J15+0)</f>
        <v>878000</v>
      </c>
      <c r="M15" s="9">
        <f t="shared" si="3"/>
        <v>200000</v>
      </c>
      <c r="N15" s="9">
        <f>E15*70000+300000</f>
        <v>1700000</v>
      </c>
      <c r="O15" s="38">
        <v>1450000</v>
      </c>
      <c r="P15" s="38"/>
      <c r="Q15" s="5" t="s">
        <v>808</v>
      </c>
      <c r="R15" s="6" t="s">
        <v>586</v>
      </c>
    </row>
    <row r="16" spans="1:18" s="12" customFormat="1" ht="38.25">
      <c r="A16" s="3" t="s">
        <v>26</v>
      </c>
      <c r="B16" s="3" t="s">
        <v>25</v>
      </c>
      <c r="C16" s="35">
        <v>26268</v>
      </c>
      <c r="D16" s="2" t="s">
        <v>451</v>
      </c>
      <c r="E16" s="3">
        <v>20</v>
      </c>
      <c r="F16" s="2" t="s">
        <v>329</v>
      </c>
      <c r="G16" s="51" t="s">
        <v>675</v>
      </c>
      <c r="H16" s="9"/>
      <c r="I16" s="44">
        <v>3500000</v>
      </c>
      <c r="J16" s="9">
        <f aca="true" t="shared" si="5" ref="J16:J25">IF(I16&lt;750000,0,IF(I16*0.4&lt;=E16*70000+300000,I16*0.4,E16*70000+300000))</f>
        <v>1400000</v>
      </c>
      <c r="K16" s="42">
        <f aca="true" t="shared" si="6" ref="K16:K25">I16</f>
        <v>3500000</v>
      </c>
      <c r="L16" s="30">
        <f aca="true" t="shared" si="7" ref="L16:L25">IF(J16+0&gt;N16,N16,J16+0)</f>
        <v>1400000</v>
      </c>
      <c r="M16" s="9">
        <f aca="true" t="shared" si="8" ref="M16:M25">IF(E16&gt;=30,300000,E16*10000)</f>
        <v>200000</v>
      </c>
      <c r="N16" s="9">
        <f aca="true" t="shared" si="9" ref="N16:N25">E16*70000+300000</f>
        <v>1700000</v>
      </c>
      <c r="O16" s="38">
        <v>2100000</v>
      </c>
      <c r="P16" s="38"/>
      <c r="Q16" s="38"/>
      <c r="R16" s="10"/>
    </row>
    <row r="17" spans="1:18" s="12" customFormat="1" ht="38.25">
      <c r="A17" s="3" t="s">
        <v>27</v>
      </c>
      <c r="B17" s="3" t="s">
        <v>10</v>
      </c>
      <c r="C17" s="35">
        <v>25961</v>
      </c>
      <c r="D17" s="2" t="s">
        <v>453</v>
      </c>
      <c r="E17" s="3">
        <v>60</v>
      </c>
      <c r="F17" s="2" t="s">
        <v>329</v>
      </c>
      <c r="G17" s="51" t="s">
        <v>659</v>
      </c>
      <c r="H17" s="9"/>
      <c r="I17" s="44">
        <v>2505000</v>
      </c>
      <c r="J17" s="9">
        <f t="shared" si="5"/>
        <v>1002000</v>
      </c>
      <c r="K17" s="42">
        <f t="shared" si="6"/>
        <v>2505000</v>
      </c>
      <c r="L17" s="30">
        <f t="shared" si="7"/>
        <v>1002000</v>
      </c>
      <c r="M17" s="9">
        <f t="shared" si="8"/>
        <v>300000</v>
      </c>
      <c r="N17" s="9">
        <f t="shared" si="9"/>
        <v>4500000</v>
      </c>
      <c r="O17" s="38">
        <v>1600000</v>
      </c>
      <c r="P17" s="38"/>
      <c r="Q17" s="38"/>
      <c r="R17" s="10"/>
    </row>
    <row r="18" spans="1:18" s="12" customFormat="1" ht="38.25">
      <c r="A18" s="3" t="s">
        <v>11</v>
      </c>
      <c r="B18" s="3" t="s">
        <v>26</v>
      </c>
      <c r="C18" s="35">
        <v>25847</v>
      </c>
      <c r="D18" s="2" t="s">
        <v>416</v>
      </c>
      <c r="E18" s="3">
        <v>60</v>
      </c>
      <c r="F18" s="2" t="s">
        <v>330</v>
      </c>
      <c r="G18" s="51" t="s">
        <v>631</v>
      </c>
      <c r="H18" s="9"/>
      <c r="I18" s="44">
        <v>5050000</v>
      </c>
      <c r="J18" s="9">
        <f t="shared" si="5"/>
        <v>2020000</v>
      </c>
      <c r="K18" s="42">
        <f t="shared" si="6"/>
        <v>5050000</v>
      </c>
      <c r="L18" s="30">
        <f t="shared" si="7"/>
        <v>2020000</v>
      </c>
      <c r="M18" s="9">
        <f t="shared" si="8"/>
        <v>300000</v>
      </c>
      <c r="N18" s="9">
        <f t="shared" si="9"/>
        <v>4500000</v>
      </c>
      <c r="O18" s="4">
        <v>3100000</v>
      </c>
      <c r="P18" s="4"/>
      <c r="Q18" s="5"/>
      <c r="R18" s="5"/>
    </row>
    <row r="19" spans="1:18" s="12" customFormat="1" ht="38.25">
      <c r="A19" s="3" t="s">
        <v>28</v>
      </c>
      <c r="B19" s="3" t="s">
        <v>27</v>
      </c>
      <c r="C19" s="35">
        <v>26222</v>
      </c>
      <c r="D19" s="2" t="s">
        <v>529</v>
      </c>
      <c r="E19" s="3">
        <v>35</v>
      </c>
      <c r="F19" s="2" t="s">
        <v>329</v>
      </c>
      <c r="G19" s="51" t="s">
        <v>676</v>
      </c>
      <c r="H19" s="9"/>
      <c r="I19" s="44">
        <v>27148000</v>
      </c>
      <c r="J19" s="9">
        <f>IF(I19&lt;750000,0,IF(I19*0.4&lt;=E19*70000+300000,I19*0.4,E19*70000+300000))</f>
        <v>2750000</v>
      </c>
      <c r="K19" s="42">
        <f>I19</f>
        <v>27148000</v>
      </c>
      <c r="L19" s="30">
        <f>IF(J19+0&gt;N19,N19,J19+0)</f>
        <v>2750000</v>
      </c>
      <c r="M19" s="9">
        <f>IF(E19&gt;=30,300000,E19*10000)</f>
        <v>300000</v>
      </c>
      <c r="N19" s="9">
        <f>E19*70000+300000</f>
        <v>2750000</v>
      </c>
      <c r="O19" s="4">
        <v>19000000</v>
      </c>
      <c r="P19" s="4"/>
      <c r="Q19" s="5"/>
      <c r="R19" s="10"/>
    </row>
    <row r="20" spans="1:18" s="12" customFormat="1" ht="38.25">
      <c r="A20" s="3" t="s">
        <v>12</v>
      </c>
      <c r="B20" s="3" t="s">
        <v>11</v>
      </c>
      <c r="C20" s="35">
        <v>26223</v>
      </c>
      <c r="D20" s="2" t="s">
        <v>193</v>
      </c>
      <c r="E20" s="3">
        <v>35</v>
      </c>
      <c r="F20" s="2" t="s">
        <v>301</v>
      </c>
      <c r="G20" s="51" t="s">
        <v>544</v>
      </c>
      <c r="H20" s="9"/>
      <c r="I20" s="44">
        <v>1312000</v>
      </c>
      <c r="J20" s="30">
        <f>IF(I20&lt;750000,0,IF(I20*0.4&lt;=E20*70000+300000,I20*0.4,E20*70000+300000))</f>
        <v>524800</v>
      </c>
      <c r="K20" s="42">
        <f>I20+I21</f>
        <v>1850000</v>
      </c>
      <c r="L20" s="30">
        <f>IF(J20+J21&gt;N20,N20,J20+J21)</f>
        <v>524800</v>
      </c>
      <c r="M20" s="9">
        <f>IF(E20&gt;=30,300000,E20*10000)</f>
        <v>300000</v>
      </c>
      <c r="N20" s="9">
        <f>E20*70000+300000</f>
        <v>2750000</v>
      </c>
      <c r="O20" s="4">
        <v>1975000</v>
      </c>
      <c r="P20" s="4"/>
      <c r="Q20" s="5" t="s">
        <v>809</v>
      </c>
      <c r="R20" s="10"/>
    </row>
    <row r="21" spans="1:18" s="12" customFormat="1" ht="38.25">
      <c r="A21" s="73" t="s">
        <v>29</v>
      </c>
      <c r="B21" s="73"/>
      <c r="C21" s="74">
        <v>26223</v>
      </c>
      <c r="D21" s="75" t="s">
        <v>193</v>
      </c>
      <c r="E21" s="73">
        <v>35</v>
      </c>
      <c r="F21" s="75" t="s">
        <v>300</v>
      </c>
      <c r="G21" s="76" t="s">
        <v>677</v>
      </c>
      <c r="H21" s="77"/>
      <c r="I21" s="78">
        <v>538000</v>
      </c>
      <c r="J21" s="77">
        <f>IF(I21&lt;750000,0,IF(I21*0.4&lt;=E21*70000+300000,I21*0.4,E21*70000+300000))</f>
        <v>0</v>
      </c>
      <c r="K21" s="79" t="s">
        <v>174</v>
      </c>
      <c r="L21" s="79" t="s">
        <v>174</v>
      </c>
      <c r="M21" s="77">
        <f>IF(E21&gt;=30,300000,E21*10000)</f>
        <v>300000</v>
      </c>
      <c r="N21" s="80" t="s">
        <v>112</v>
      </c>
      <c r="O21" s="80" t="s">
        <v>112</v>
      </c>
      <c r="P21" s="80"/>
      <c r="Q21" s="80"/>
      <c r="R21" s="81" t="s">
        <v>739</v>
      </c>
    </row>
    <row r="22" spans="1:18" s="12" customFormat="1" ht="38.25">
      <c r="A22" s="3" t="s">
        <v>30</v>
      </c>
      <c r="B22" s="3" t="s">
        <v>28</v>
      </c>
      <c r="C22" s="35">
        <v>26225</v>
      </c>
      <c r="D22" s="2" t="s">
        <v>530</v>
      </c>
      <c r="E22" s="3">
        <v>35</v>
      </c>
      <c r="F22" s="2" t="s">
        <v>300</v>
      </c>
      <c r="G22" s="51" t="s">
        <v>585</v>
      </c>
      <c r="H22" s="9"/>
      <c r="I22" s="44">
        <v>3700000</v>
      </c>
      <c r="J22" s="9">
        <f>IF(I22&lt;750000,0,IF(I22*0.4&lt;=E22*70000+300000,I22*0.4,E22*70000+300000))</f>
        <v>1480000</v>
      </c>
      <c r="K22" s="42">
        <f>I22</f>
        <v>3700000</v>
      </c>
      <c r="L22" s="30">
        <f>IF(J22+0&gt;N22,N22,J22+0)</f>
        <v>1480000</v>
      </c>
      <c r="M22" s="9">
        <f>IF(E22&gt;=30,300000,E22*10000)</f>
        <v>300000</v>
      </c>
      <c r="N22" s="9">
        <f>E22*70000+300000</f>
        <v>2750000</v>
      </c>
      <c r="O22" s="4">
        <v>3177047</v>
      </c>
      <c r="P22" s="4"/>
      <c r="Q22" s="5"/>
      <c r="R22" s="10"/>
    </row>
    <row r="23" spans="1:18" s="12" customFormat="1" ht="38.25">
      <c r="A23" s="3" t="s">
        <v>32</v>
      </c>
      <c r="B23" s="3" t="s">
        <v>29</v>
      </c>
      <c r="C23" s="35">
        <v>26294</v>
      </c>
      <c r="D23" s="2" t="s">
        <v>498</v>
      </c>
      <c r="E23" s="3">
        <v>35</v>
      </c>
      <c r="F23" s="2" t="s">
        <v>300</v>
      </c>
      <c r="G23" s="51" t="s">
        <v>563</v>
      </c>
      <c r="H23" s="9"/>
      <c r="I23" s="44">
        <v>3720000</v>
      </c>
      <c r="J23" s="9">
        <f>IF(I23&lt;750000,0,IF(I23*0.4&lt;=E23*70000+300000,I23*0.4,E23*70000+300000))</f>
        <v>1488000</v>
      </c>
      <c r="K23" s="42">
        <f>I23</f>
        <v>3720000</v>
      </c>
      <c r="L23" s="30">
        <f>IF(J23+0&gt;N23,N23,J23+0)</f>
        <v>1488000</v>
      </c>
      <c r="M23" s="9">
        <f>IF(E23&gt;=30,300000,E23*10000)</f>
        <v>300000</v>
      </c>
      <c r="N23" s="9">
        <f>E23*70000+300000</f>
        <v>2750000</v>
      </c>
      <c r="O23" s="4">
        <v>2720000</v>
      </c>
      <c r="P23" s="4"/>
      <c r="Q23" s="5"/>
      <c r="R23" s="10"/>
    </row>
    <row r="24" spans="1:18" s="12" customFormat="1" ht="38.25">
      <c r="A24" s="3" t="s">
        <v>31</v>
      </c>
      <c r="B24" s="3" t="s">
        <v>12</v>
      </c>
      <c r="C24" s="35">
        <v>25963</v>
      </c>
      <c r="D24" s="2" t="s">
        <v>454</v>
      </c>
      <c r="E24" s="3">
        <v>35</v>
      </c>
      <c r="F24" s="2" t="s">
        <v>300</v>
      </c>
      <c r="G24" s="51" t="s">
        <v>585</v>
      </c>
      <c r="H24" s="9"/>
      <c r="I24" s="44">
        <v>3700000</v>
      </c>
      <c r="J24" s="9">
        <f t="shared" si="5"/>
        <v>1480000</v>
      </c>
      <c r="K24" s="42">
        <f t="shared" si="6"/>
        <v>3700000</v>
      </c>
      <c r="L24" s="30">
        <f t="shared" si="7"/>
        <v>1480000</v>
      </c>
      <c r="M24" s="9">
        <f t="shared" si="8"/>
        <v>300000</v>
      </c>
      <c r="N24" s="9">
        <f t="shared" si="9"/>
        <v>2750000</v>
      </c>
      <c r="O24" s="4">
        <v>2700000</v>
      </c>
      <c r="P24" s="4"/>
      <c r="Q24" s="5"/>
      <c r="R24" s="10"/>
    </row>
    <row r="25" spans="1:18" s="12" customFormat="1" ht="38.25">
      <c r="A25" s="3" t="s">
        <v>33</v>
      </c>
      <c r="B25" s="3" t="s">
        <v>30</v>
      </c>
      <c r="C25" s="35">
        <v>25964</v>
      </c>
      <c r="D25" s="2" t="s">
        <v>455</v>
      </c>
      <c r="E25" s="3">
        <v>60</v>
      </c>
      <c r="F25" s="2" t="s">
        <v>301</v>
      </c>
      <c r="G25" s="51" t="s">
        <v>632</v>
      </c>
      <c r="H25" s="9"/>
      <c r="I25" s="44">
        <v>1800000</v>
      </c>
      <c r="J25" s="9">
        <f t="shared" si="5"/>
        <v>720000</v>
      </c>
      <c r="K25" s="42">
        <f t="shared" si="6"/>
        <v>1800000</v>
      </c>
      <c r="L25" s="30">
        <f t="shared" si="7"/>
        <v>720000</v>
      </c>
      <c r="M25" s="9">
        <f t="shared" si="8"/>
        <v>300000</v>
      </c>
      <c r="N25" s="9">
        <f t="shared" si="9"/>
        <v>4500000</v>
      </c>
      <c r="O25" s="4">
        <v>1200000</v>
      </c>
      <c r="P25" s="4"/>
      <c r="Q25" s="5"/>
      <c r="R25" s="10"/>
    </row>
    <row r="26" spans="1:18" s="12" customFormat="1" ht="38.25">
      <c r="A26" s="3" t="s">
        <v>13</v>
      </c>
      <c r="B26" s="3" t="s">
        <v>31</v>
      </c>
      <c r="C26" s="35">
        <v>22579</v>
      </c>
      <c r="D26" s="2" t="s">
        <v>311</v>
      </c>
      <c r="E26" s="3">
        <v>47</v>
      </c>
      <c r="F26" s="2" t="s">
        <v>329</v>
      </c>
      <c r="G26" s="51" t="s">
        <v>334</v>
      </c>
      <c r="H26" s="9"/>
      <c r="I26" s="44">
        <v>2563000</v>
      </c>
      <c r="J26" s="9">
        <f>IF(I26&lt;750000,0,IF(I26*0.4&lt;=E26*70000+300000,I26*0.4,E26*70000+300000))</f>
        <v>1025200</v>
      </c>
      <c r="K26" s="42">
        <f aca="true" t="shared" si="10" ref="K26:K57">I26</f>
        <v>2563000</v>
      </c>
      <c r="L26" s="30">
        <f aca="true" t="shared" si="11" ref="L26:L33">IF(J26+0&gt;N26,N26,J26+0)</f>
        <v>1025200</v>
      </c>
      <c r="M26" s="9">
        <f aca="true" t="shared" si="12" ref="M26:M57">IF(E26&gt;=30,300000,E26*10000)</f>
        <v>300000</v>
      </c>
      <c r="N26" s="9">
        <f>E26*70000+300000</f>
        <v>3590000</v>
      </c>
      <c r="O26" s="4">
        <v>1600000</v>
      </c>
      <c r="P26" s="4"/>
      <c r="Q26" s="5" t="s">
        <v>325</v>
      </c>
      <c r="R26" s="10"/>
    </row>
    <row r="27" spans="1:18" s="12" customFormat="1" ht="38.25">
      <c r="A27" s="3" t="s">
        <v>34</v>
      </c>
      <c r="B27" s="3" t="s">
        <v>32</v>
      </c>
      <c r="C27" s="35">
        <v>26270</v>
      </c>
      <c r="D27" s="2" t="s">
        <v>452</v>
      </c>
      <c r="E27" s="3">
        <v>35</v>
      </c>
      <c r="F27" s="2" t="s">
        <v>301</v>
      </c>
      <c r="G27" s="51" t="s">
        <v>544</v>
      </c>
      <c r="H27" s="9"/>
      <c r="I27" s="44">
        <v>2100000</v>
      </c>
      <c r="J27" s="9">
        <f>IF(I27&lt;750000,0,IF(I27*0.4&lt;=E27*70000+300000,I27*0.4,E27*70000+300000))</f>
        <v>840000</v>
      </c>
      <c r="K27" s="42">
        <f t="shared" si="10"/>
        <v>2100000</v>
      </c>
      <c r="L27" s="30">
        <f t="shared" si="11"/>
        <v>840000</v>
      </c>
      <c r="M27" s="9">
        <f t="shared" si="12"/>
        <v>300000</v>
      </c>
      <c r="N27" s="9">
        <f>E27*70000+300000</f>
        <v>2750000</v>
      </c>
      <c r="O27" s="4">
        <v>1300000</v>
      </c>
      <c r="P27" s="4"/>
      <c r="Q27" s="5"/>
      <c r="R27" s="10"/>
    </row>
    <row r="28" spans="1:18" s="12" customFormat="1" ht="38.25">
      <c r="A28" s="3" t="s">
        <v>35</v>
      </c>
      <c r="B28" s="3" t="s">
        <v>33</v>
      </c>
      <c r="C28" s="35">
        <v>26285</v>
      </c>
      <c r="D28" s="2" t="s">
        <v>501</v>
      </c>
      <c r="E28" s="3">
        <v>35</v>
      </c>
      <c r="F28" s="2" t="s">
        <v>300</v>
      </c>
      <c r="G28" s="51" t="s">
        <v>585</v>
      </c>
      <c r="H28" s="9"/>
      <c r="I28" s="44">
        <v>3790000</v>
      </c>
      <c r="J28" s="9">
        <f>IF(I28&lt;750000,0,IF(I28*0.4&lt;=E28*70000+300000,I28*0.4,E28*70000+300000))</f>
        <v>1516000</v>
      </c>
      <c r="K28" s="42">
        <f t="shared" si="10"/>
        <v>3790000</v>
      </c>
      <c r="L28" s="30">
        <f t="shared" si="11"/>
        <v>1516000</v>
      </c>
      <c r="M28" s="9">
        <f t="shared" si="12"/>
        <v>300000</v>
      </c>
      <c r="N28" s="9">
        <f>E28*70000+300000</f>
        <v>2750000</v>
      </c>
      <c r="O28" s="4">
        <v>2275000</v>
      </c>
      <c r="P28" s="4"/>
      <c r="Q28" s="5"/>
      <c r="R28" s="5" t="s">
        <v>678</v>
      </c>
    </row>
    <row r="29" spans="1:18" s="12" customFormat="1" ht="38.25">
      <c r="A29" s="3" t="s">
        <v>14</v>
      </c>
      <c r="B29" s="3" t="s">
        <v>13</v>
      </c>
      <c r="C29" s="35">
        <v>25965</v>
      </c>
      <c r="D29" s="2" t="s">
        <v>167</v>
      </c>
      <c r="E29" s="3">
        <v>35</v>
      </c>
      <c r="F29" s="2" t="s">
        <v>306</v>
      </c>
      <c r="G29" s="51" t="s">
        <v>633</v>
      </c>
      <c r="H29" s="9"/>
      <c r="I29" s="44">
        <v>1570000</v>
      </c>
      <c r="J29" s="9">
        <f>IF(I29&lt;750000,0,IF(I29*0.4&lt;=E29*70000+300000,I29*0.4,E29*70000+300000))</f>
        <v>628000</v>
      </c>
      <c r="K29" s="42">
        <f t="shared" si="10"/>
        <v>1570000</v>
      </c>
      <c r="L29" s="30">
        <f t="shared" si="11"/>
        <v>628000</v>
      </c>
      <c r="M29" s="9">
        <f t="shared" si="12"/>
        <v>300000</v>
      </c>
      <c r="N29" s="9">
        <v>942060</v>
      </c>
      <c r="O29" s="4">
        <v>942060</v>
      </c>
      <c r="P29" s="4"/>
      <c r="Q29" s="5" t="s">
        <v>810</v>
      </c>
      <c r="R29" s="10"/>
    </row>
    <row r="30" spans="1:18" s="12" customFormat="1" ht="51">
      <c r="A30" s="3" t="s">
        <v>15</v>
      </c>
      <c r="B30" s="3" t="s">
        <v>34</v>
      </c>
      <c r="C30" s="35">
        <v>22275</v>
      </c>
      <c r="D30" s="2" t="s">
        <v>307</v>
      </c>
      <c r="E30" s="3">
        <v>16</v>
      </c>
      <c r="F30" s="2" t="s">
        <v>306</v>
      </c>
      <c r="G30" s="51" t="s">
        <v>336</v>
      </c>
      <c r="H30" s="9"/>
      <c r="I30" s="44">
        <v>5563896</v>
      </c>
      <c r="J30" s="9">
        <f>IF(I30&lt;750000,0,IF(I30*0.4&lt;=E30*70000+300000,I30*0.4,E30*70000+300000))</f>
        <v>1420000</v>
      </c>
      <c r="K30" s="42">
        <f t="shared" si="10"/>
        <v>5563896</v>
      </c>
      <c r="L30" s="30">
        <f t="shared" si="11"/>
        <v>1420000</v>
      </c>
      <c r="M30" s="9">
        <f t="shared" si="12"/>
        <v>160000</v>
      </c>
      <c r="N30" s="9">
        <f>E30*70000+300000</f>
        <v>1420000</v>
      </c>
      <c r="O30" s="4">
        <v>4163896</v>
      </c>
      <c r="P30" s="4"/>
      <c r="Q30" s="31" t="s">
        <v>159</v>
      </c>
      <c r="R30" s="10"/>
    </row>
    <row r="31" spans="1:18" s="12" customFormat="1" ht="38.25">
      <c r="A31" s="3" t="s">
        <v>36</v>
      </c>
      <c r="B31" s="3" t="s">
        <v>35</v>
      </c>
      <c r="C31" s="35">
        <v>25848</v>
      </c>
      <c r="D31" s="2" t="s">
        <v>461</v>
      </c>
      <c r="E31" s="3">
        <v>46</v>
      </c>
      <c r="F31" s="2" t="s">
        <v>329</v>
      </c>
      <c r="G31" s="51" t="s">
        <v>658</v>
      </c>
      <c r="H31" s="9"/>
      <c r="I31" s="44">
        <v>11650000</v>
      </c>
      <c r="J31" s="9">
        <f aca="true" t="shared" si="13" ref="J31:J36">IF(I31&lt;750000,0,IF(I31*0.4&lt;=E31*70000+300000,I31*0.4,E31*70000+300000))</f>
        <v>3520000</v>
      </c>
      <c r="K31" s="42">
        <f t="shared" si="10"/>
        <v>11650000</v>
      </c>
      <c r="L31" s="30">
        <f t="shared" si="11"/>
        <v>3520000</v>
      </c>
      <c r="M31" s="9">
        <f t="shared" si="12"/>
        <v>300000</v>
      </c>
      <c r="N31" s="9">
        <f>E31*70000+300000</f>
        <v>3520000</v>
      </c>
      <c r="O31" s="4">
        <v>8650000</v>
      </c>
      <c r="P31" s="4"/>
      <c r="Q31" s="5" t="s">
        <v>811</v>
      </c>
      <c r="R31" s="10"/>
    </row>
    <row r="32" spans="1:18" s="12" customFormat="1" ht="38.25">
      <c r="A32" s="3" t="s">
        <v>37</v>
      </c>
      <c r="B32" s="3" t="s">
        <v>14</v>
      </c>
      <c r="C32" s="35">
        <v>25849</v>
      </c>
      <c r="D32" s="2" t="s">
        <v>417</v>
      </c>
      <c r="E32" s="3">
        <v>80</v>
      </c>
      <c r="F32" s="2" t="s">
        <v>306</v>
      </c>
      <c r="G32" s="51" t="s">
        <v>634</v>
      </c>
      <c r="H32" s="9"/>
      <c r="I32" s="44">
        <v>10700000</v>
      </c>
      <c r="J32" s="9">
        <f t="shared" si="13"/>
        <v>4280000</v>
      </c>
      <c r="K32" s="42">
        <f t="shared" si="10"/>
        <v>10700000</v>
      </c>
      <c r="L32" s="30">
        <f t="shared" si="11"/>
        <v>4280000</v>
      </c>
      <c r="M32" s="9">
        <f t="shared" si="12"/>
        <v>300000</v>
      </c>
      <c r="N32" s="9">
        <f>E32*70000+300000</f>
        <v>5900000</v>
      </c>
      <c r="O32" s="4">
        <v>8000000</v>
      </c>
      <c r="P32" s="4"/>
      <c r="Q32" s="31"/>
      <c r="R32" s="10"/>
    </row>
    <row r="33" spans="1:18" s="12" customFormat="1" ht="38.25">
      <c r="A33" s="3" t="s">
        <v>16</v>
      </c>
      <c r="B33" s="3" t="s">
        <v>15</v>
      </c>
      <c r="C33" s="35">
        <v>26283</v>
      </c>
      <c r="D33" s="2" t="s">
        <v>679</v>
      </c>
      <c r="E33" s="3">
        <v>60</v>
      </c>
      <c r="F33" s="2" t="s">
        <v>301</v>
      </c>
      <c r="G33" s="51" t="s">
        <v>725</v>
      </c>
      <c r="H33" s="9"/>
      <c r="I33" s="44">
        <v>3497000</v>
      </c>
      <c r="J33" s="9">
        <f t="shared" si="13"/>
        <v>1398800</v>
      </c>
      <c r="K33" s="42">
        <f t="shared" si="10"/>
        <v>3497000</v>
      </c>
      <c r="L33" s="30">
        <f t="shared" si="11"/>
        <v>1398800</v>
      </c>
      <c r="M33" s="9">
        <f t="shared" si="12"/>
        <v>300000</v>
      </c>
      <c r="N33" s="9">
        <f>E33*70000+300000</f>
        <v>4500000</v>
      </c>
      <c r="O33" s="4">
        <v>2097580</v>
      </c>
      <c r="P33" s="4"/>
      <c r="Q33" s="31"/>
      <c r="R33" s="10"/>
    </row>
    <row r="34" spans="1:18" s="12" customFormat="1" ht="38.25">
      <c r="A34" s="3" t="s">
        <v>38</v>
      </c>
      <c r="B34" s="3" t="s">
        <v>36</v>
      </c>
      <c r="C34" s="35">
        <v>25378</v>
      </c>
      <c r="D34" s="2" t="s">
        <v>404</v>
      </c>
      <c r="E34" s="3">
        <v>60</v>
      </c>
      <c r="F34" s="2" t="s">
        <v>300</v>
      </c>
      <c r="G34" s="51" t="s">
        <v>660</v>
      </c>
      <c r="H34" s="9"/>
      <c r="I34" s="44">
        <v>2467000</v>
      </c>
      <c r="J34" s="9">
        <f t="shared" si="13"/>
        <v>986800</v>
      </c>
      <c r="K34" s="42">
        <f t="shared" si="10"/>
        <v>2467000</v>
      </c>
      <c r="L34" s="30">
        <f aca="true" t="shared" si="14" ref="L34:L42">IF(J34+0&gt;N34,N34,J34+0)</f>
        <v>986800</v>
      </c>
      <c r="M34" s="9">
        <f t="shared" si="12"/>
        <v>300000</v>
      </c>
      <c r="N34" s="9">
        <f aca="true" t="shared" si="15" ref="N34:N42">E34*70000+300000</f>
        <v>4500000</v>
      </c>
      <c r="O34" s="4">
        <v>2100000</v>
      </c>
      <c r="P34" s="4"/>
      <c r="Q34" s="5" t="s">
        <v>502</v>
      </c>
      <c r="R34" s="10"/>
    </row>
    <row r="35" spans="1:18" s="12" customFormat="1" ht="38.25">
      <c r="A35" s="3" t="s">
        <v>39</v>
      </c>
      <c r="B35" s="3" t="s">
        <v>37</v>
      </c>
      <c r="C35" s="35">
        <v>25967</v>
      </c>
      <c r="D35" s="2" t="s">
        <v>457</v>
      </c>
      <c r="E35" s="3">
        <v>60</v>
      </c>
      <c r="F35" s="2" t="s">
        <v>329</v>
      </c>
      <c r="G35" s="51" t="s">
        <v>635</v>
      </c>
      <c r="H35" s="9"/>
      <c r="I35" s="44">
        <v>2500000</v>
      </c>
      <c r="J35" s="9">
        <f t="shared" si="13"/>
        <v>1000000</v>
      </c>
      <c r="K35" s="42">
        <f t="shared" si="10"/>
        <v>2500000</v>
      </c>
      <c r="L35" s="30">
        <f>IF(J35+0&gt;N35,N35,J35+0)</f>
        <v>1000000</v>
      </c>
      <c r="M35" s="9">
        <f t="shared" si="12"/>
        <v>300000</v>
      </c>
      <c r="N35" s="9">
        <f>E35*70000+300000</f>
        <v>4500000</v>
      </c>
      <c r="O35" s="4">
        <v>1500000</v>
      </c>
      <c r="P35" s="4"/>
      <c r="Q35" s="31"/>
      <c r="R35" s="10"/>
    </row>
    <row r="36" spans="1:18" s="12" customFormat="1" ht="38.25">
      <c r="A36" s="3" t="s">
        <v>40</v>
      </c>
      <c r="B36" s="3" t="s">
        <v>16</v>
      </c>
      <c r="C36" s="35">
        <v>25054</v>
      </c>
      <c r="D36" s="2" t="s">
        <v>388</v>
      </c>
      <c r="E36" s="3">
        <v>17</v>
      </c>
      <c r="F36" s="2" t="s">
        <v>306</v>
      </c>
      <c r="G36" s="51" t="s">
        <v>503</v>
      </c>
      <c r="H36" s="9"/>
      <c r="I36" s="44">
        <v>5564000</v>
      </c>
      <c r="J36" s="9">
        <f t="shared" si="13"/>
        <v>1490000</v>
      </c>
      <c r="K36" s="42">
        <f t="shared" si="10"/>
        <v>5564000</v>
      </c>
      <c r="L36" s="30">
        <f>IF(J36+0&gt;N36,N36,J36+0)</f>
        <v>1490000</v>
      </c>
      <c r="M36" s="9">
        <f t="shared" si="12"/>
        <v>170000</v>
      </c>
      <c r="N36" s="9">
        <f>E36*70000+300000</f>
        <v>1490000</v>
      </c>
      <c r="O36" s="4">
        <v>4500000</v>
      </c>
      <c r="P36" s="4"/>
      <c r="Q36" s="31" t="s">
        <v>159</v>
      </c>
      <c r="R36" s="10"/>
    </row>
    <row r="37" spans="1:18" s="12" customFormat="1" ht="38.25">
      <c r="A37" s="3" t="s">
        <v>41</v>
      </c>
      <c r="B37" s="3" t="s">
        <v>38</v>
      </c>
      <c r="C37" s="35">
        <v>25851</v>
      </c>
      <c r="D37" s="2" t="s">
        <v>460</v>
      </c>
      <c r="E37" s="3">
        <v>77</v>
      </c>
      <c r="F37" s="2" t="s">
        <v>301</v>
      </c>
      <c r="G37" s="51" t="s">
        <v>636</v>
      </c>
      <c r="H37" s="9"/>
      <c r="I37" s="44">
        <v>2207000</v>
      </c>
      <c r="J37" s="9">
        <f aca="true" t="shared" si="16" ref="J37:J81">IF(I37&lt;750000,0,IF(I37*0.4&lt;=E37*70000+300000,I37*0.4,E37*70000+300000))</f>
        <v>882800</v>
      </c>
      <c r="K37" s="42">
        <f t="shared" si="10"/>
        <v>2207000</v>
      </c>
      <c r="L37" s="30">
        <f>IF(J37+0&gt;N37,N37,J37+0)</f>
        <v>882800</v>
      </c>
      <c r="M37" s="9">
        <f t="shared" si="12"/>
        <v>300000</v>
      </c>
      <c r="N37" s="9">
        <f>E37*70000+300000</f>
        <v>5690000</v>
      </c>
      <c r="O37" s="4">
        <v>1324416</v>
      </c>
      <c r="P37" s="4"/>
      <c r="Q37" s="5" t="s">
        <v>782</v>
      </c>
      <c r="R37" s="10"/>
    </row>
    <row r="38" spans="1:18" s="12" customFormat="1" ht="51">
      <c r="A38" s="3" t="s">
        <v>42</v>
      </c>
      <c r="B38" s="3" t="s">
        <v>39</v>
      </c>
      <c r="C38" s="35">
        <v>25375</v>
      </c>
      <c r="D38" s="2" t="s">
        <v>413</v>
      </c>
      <c r="E38" s="3">
        <v>20</v>
      </c>
      <c r="F38" s="2" t="s">
        <v>329</v>
      </c>
      <c r="G38" s="51" t="s">
        <v>661</v>
      </c>
      <c r="H38" s="9"/>
      <c r="I38" s="44">
        <v>2892000</v>
      </c>
      <c r="J38" s="9">
        <f t="shared" si="16"/>
        <v>1156800</v>
      </c>
      <c r="K38" s="42">
        <f t="shared" si="10"/>
        <v>2892000</v>
      </c>
      <c r="L38" s="30">
        <f t="shared" si="14"/>
        <v>1156800</v>
      </c>
      <c r="M38" s="9">
        <f t="shared" si="12"/>
        <v>200000</v>
      </c>
      <c r="N38" s="9">
        <f t="shared" si="15"/>
        <v>1700000</v>
      </c>
      <c r="O38" s="4">
        <v>2000000</v>
      </c>
      <c r="P38" s="4"/>
      <c r="Q38" s="5" t="s">
        <v>812</v>
      </c>
      <c r="R38" s="10"/>
    </row>
    <row r="39" spans="1:18" s="12" customFormat="1" ht="51">
      <c r="A39" s="3" t="s">
        <v>43</v>
      </c>
      <c r="B39" s="3" t="s">
        <v>40</v>
      </c>
      <c r="C39" s="35">
        <v>25853</v>
      </c>
      <c r="D39" s="2" t="s">
        <v>418</v>
      </c>
      <c r="E39" s="3">
        <v>20</v>
      </c>
      <c r="F39" s="2" t="s">
        <v>329</v>
      </c>
      <c r="G39" s="51" t="s">
        <v>657</v>
      </c>
      <c r="H39" s="9"/>
      <c r="I39" s="44">
        <v>3500000</v>
      </c>
      <c r="J39" s="9">
        <f t="shared" si="16"/>
        <v>1400000</v>
      </c>
      <c r="K39" s="42">
        <f t="shared" si="10"/>
        <v>3500000</v>
      </c>
      <c r="L39" s="30">
        <f>IF(J39+0&gt;N39,N39,J39+0)</f>
        <v>1400000</v>
      </c>
      <c r="M39" s="9">
        <f t="shared" si="12"/>
        <v>200000</v>
      </c>
      <c r="N39" s="9">
        <f>E39*70000+300000</f>
        <v>1700000</v>
      </c>
      <c r="O39" s="4">
        <v>2200000</v>
      </c>
      <c r="P39" s="4"/>
      <c r="Q39" s="5" t="s">
        <v>813</v>
      </c>
      <c r="R39" s="10"/>
    </row>
    <row r="40" spans="1:18" s="12" customFormat="1" ht="38.25">
      <c r="A40" s="3" t="s">
        <v>44</v>
      </c>
      <c r="B40" s="3" t="s">
        <v>41</v>
      </c>
      <c r="C40" s="35">
        <v>25968</v>
      </c>
      <c r="D40" s="2" t="s">
        <v>654</v>
      </c>
      <c r="E40" s="3">
        <v>35</v>
      </c>
      <c r="F40" s="2" t="s">
        <v>300</v>
      </c>
      <c r="G40" s="51" t="s">
        <v>637</v>
      </c>
      <c r="H40" s="9"/>
      <c r="I40" s="44">
        <v>1032000</v>
      </c>
      <c r="J40" s="9">
        <f t="shared" si="16"/>
        <v>412800</v>
      </c>
      <c r="K40" s="42">
        <f t="shared" si="10"/>
        <v>1032000</v>
      </c>
      <c r="L40" s="30">
        <f>IF(J40+0&gt;N40,N40,J40+0)</f>
        <v>412800</v>
      </c>
      <c r="M40" s="9">
        <f t="shared" si="12"/>
        <v>300000</v>
      </c>
      <c r="N40" s="9">
        <f>E40*70000+300000</f>
        <v>2750000</v>
      </c>
      <c r="O40" s="4">
        <v>1000000</v>
      </c>
      <c r="P40" s="4"/>
      <c r="Q40" s="31"/>
      <c r="R40" s="10"/>
    </row>
    <row r="41" spans="1:18" s="12" customFormat="1" ht="38.25">
      <c r="A41" s="3" t="s">
        <v>45</v>
      </c>
      <c r="B41" s="3" t="s">
        <v>42</v>
      </c>
      <c r="C41" s="35">
        <v>25371</v>
      </c>
      <c r="D41" s="2" t="s">
        <v>134</v>
      </c>
      <c r="E41" s="3">
        <v>35</v>
      </c>
      <c r="F41" s="2" t="s">
        <v>303</v>
      </c>
      <c r="G41" s="51" t="s">
        <v>638</v>
      </c>
      <c r="H41" s="9"/>
      <c r="I41" s="44">
        <v>3660000</v>
      </c>
      <c r="J41" s="9">
        <f t="shared" si="16"/>
        <v>1464000</v>
      </c>
      <c r="K41" s="42">
        <f t="shared" si="10"/>
        <v>3660000</v>
      </c>
      <c r="L41" s="30">
        <f t="shared" si="14"/>
        <v>1464000</v>
      </c>
      <c r="M41" s="9">
        <f t="shared" si="12"/>
        <v>300000</v>
      </c>
      <c r="N41" s="9">
        <f t="shared" si="15"/>
        <v>2750000</v>
      </c>
      <c r="O41" s="4">
        <v>2195322</v>
      </c>
      <c r="P41" s="4"/>
      <c r="Q41" s="5" t="s">
        <v>814</v>
      </c>
      <c r="R41" s="10"/>
    </row>
    <row r="42" spans="1:18" s="12" customFormat="1" ht="38.25">
      <c r="A42" s="3" t="s">
        <v>46</v>
      </c>
      <c r="B42" s="3" t="s">
        <v>43</v>
      </c>
      <c r="C42" s="35">
        <v>25570</v>
      </c>
      <c r="D42" s="2" t="s">
        <v>181</v>
      </c>
      <c r="E42" s="3">
        <v>33</v>
      </c>
      <c r="F42" s="2" t="s">
        <v>330</v>
      </c>
      <c r="G42" s="51" t="s">
        <v>639</v>
      </c>
      <c r="H42" s="9"/>
      <c r="I42" s="44">
        <v>1500000</v>
      </c>
      <c r="J42" s="9">
        <f t="shared" si="16"/>
        <v>600000</v>
      </c>
      <c r="K42" s="42">
        <f t="shared" si="10"/>
        <v>1500000</v>
      </c>
      <c r="L42" s="30">
        <f t="shared" si="14"/>
        <v>600000</v>
      </c>
      <c r="M42" s="9">
        <f t="shared" si="12"/>
        <v>300000</v>
      </c>
      <c r="N42" s="9">
        <f t="shared" si="15"/>
        <v>2610000</v>
      </c>
      <c r="O42" s="4">
        <v>1500000</v>
      </c>
      <c r="P42" s="4"/>
      <c r="Q42" s="5" t="s">
        <v>815</v>
      </c>
      <c r="R42" s="10"/>
    </row>
    <row r="43" spans="1:18" s="12" customFormat="1" ht="38.25">
      <c r="A43" s="3" t="s">
        <v>47</v>
      </c>
      <c r="B43" s="3" t="s">
        <v>44</v>
      </c>
      <c r="C43" s="35">
        <v>25970</v>
      </c>
      <c r="D43" s="2" t="s">
        <v>458</v>
      </c>
      <c r="E43" s="3">
        <v>48</v>
      </c>
      <c r="F43" s="2" t="s">
        <v>306</v>
      </c>
      <c r="G43" s="51" t="s">
        <v>662</v>
      </c>
      <c r="H43" s="9"/>
      <c r="I43" s="44">
        <v>3277000</v>
      </c>
      <c r="J43" s="9">
        <f t="shared" si="16"/>
        <v>1310800</v>
      </c>
      <c r="K43" s="42">
        <f t="shared" si="10"/>
        <v>3277000</v>
      </c>
      <c r="L43" s="30">
        <f aca="true" t="shared" si="17" ref="L43:L79">IF(J43+0&gt;N43,N43,J43+0)</f>
        <v>1310800</v>
      </c>
      <c r="M43" s="9">
        <f t="shared" si="12"/>
        <v>300000</v>
      </c>
      <c r="N43" s="9">
        <f aca="true" t="shared" si="18" ref="N43:N80">E43*70000+300000</f>
        <v>3660000</v>
      </c>
      <c r="O43" s="4">
        <v>3620000</v>
      </c>
      <c r="P43" s="4"/>
      <c r="Q43" s="31"/>
      <c r="R43" s="10"/>
    </row>
    <row r="44" spans="1:18" s="12" customFormat="1" ht="38.25">
      <c r="A44" s="3" t="s">
        <v>48</v>
      </c>
      <c r="B44" s="3" t="s">
        <v>45</v>
      </c>
      <c r="C44" s="35">
        <v>25855</v>
      </c>
      <c r="D44" s="2" t="s">
        <v>192</v>
      </c>
      <c r="E44" s="3">
        <v>42</v>
      </c>
      <c r="F44" s="2" t="s">
        <v>306</v>
      </c>
      <c r="G44" s="51" t="s">
        <v>634</v>
      </c>
      <c r="H44" s="9"/>
      <c r="I44" s="44">
        <v>12650000</v>
      </c>
      <c r="J44" s="9">
        <f t="shared" si="16"/>
        <v>3240000</v>
      </c>
      <c r="K44" s="42">
        <f t="shared" si="10"/>
        <v>12650000</v>
      </c>
      <c r="L44" s="30">
        <f t="shared" si="17"/>
        <v>3240000</v>
      </c>
      <c r="M44" s="9">
        <f t="shared" si="12"/>
        <v>300000</v>
      </c>
      <c r="N44" s="9">
        <f t="shared" si="18"/>
        <v>3240000</v>
      </c>
      <c r="O44" s="4">
        <v>8650000</v>
      </c>
      <c r="P44" s="4"/>
      <c r="Q44" s="31"/>
      <c r="R44" s="10"/>
    </row>
    <row r="45" spans="1:18" s="12" customFormat="1" ht="38.25">
      <c r="A45" s="3" t="s">
        <v>49</v>
      </c>
      <c r="B45" s="3" t="s">
        <v>46</v>
      </c>
      <c r="C45" s="35">
        <v>23636</v>
      </c>
      <c r="D45" s="2" t="s">
        <v>178</v>
      </c>
      <c r="E45" s="3">
        <v>54</v>
      </c>
      <c r="F45" s="2" t="s">
        <v>297</v>
      </c>
      <c r="G45" s="51" t="s">
        <v>338</v>
      </c>
      <c r="H45" s="9"/>
      <c r="I45" s="44">
        <v>1300000</v>
      </c>
      <c r="J45" s="9">
        <f t="shared" si="16"/>
        <v>520000</v>
      </c>
      <c r="K45" s="42">
        <f t="shared" si="10"/>
        <v>1300000</v>
      </c>
      <c r="L45" s="30">
        <f t="shared" si="17"/>
        <v>520000</v>
      </c>
      <c r="M45" s="9">
        <f t="shared" si="12"/>
        <v>300000</v>
      </c>
      <c r="N45" s="9">
        <f t="shared" si="18"/>
        <v>4080000</v>
      </c>
      <c r="O45" s="4">
        <v>780000</v>
      </c>
      <c r="P45" s="4"/>
      <c r="Q45" s="5" t="s">
        <v>504</v>
      </c>
      <c r="R45" s="10"/>
    </row>
    <row r="46" spans="1:18" s="12" customFormat="1" ht="38.25">
      <c r="A46" s="3" t="s">
        <v>17</v>
      </c>
      <c r="B46" s="3" t="s">
        <v>47</v>
      </c>
      <c r="C46" s="35">
        <v>25972</v>
      </c>
      <c r="D46" s="2" t="s">
        <v>459</v>
      </c>
      <c r="E46" s="3">
        <v>53</v>
      </c>
      <c r="F46" s="2" t="s">
        <v>301</v>
      </c>
      <c r="G46" s="51" t="s">
        <v>663</v>
      </c>
      <c r="H46" s="9"/>
      <c r="I46" s="44">
        <v>1215000</v>
      </c>
      <c r="J46" s="9">
        <f t="shared" si="16"/>
        <v>486000</v>
      </c>
      <c r="K46" s="42">
        <f t="shared" si="10"/>
        <v>1215000</v>
      </c>
      <c r="L46" s="30">
        <f t="shared" si="17"/>
        <v>486000</v>
      </c>
      <c r="M46" s="9">
        <f t="shared" si="12"/>
        <v>300000</v>
      </c>
      <c r="N46" s="9">
        <f t="shared" si="18"/>
        <v>4010000</v>
      </c>
      <c r="O46" s="4">
        <v>735000</v>
      </c>
      <c r="P46" s="4"/>
      <c r="Q46" s="5"/>
      <c r="R46" s="10"/>
    </row>
    <row r="47" spans="1:18" s="12" customFormat="1" ht="38.25">
      <c r="A47" s="3" t="s">
        <v>50</v>
      </c>
      <c r="B47" s="3" t="s">
        <v>48</v>
      </c>
      <c r="C47" s="35">
        <v>23639</v>
      </c>
      <c r="D47" s="2" t="s">
        <v>342</v>
      </c>
      <c r="E47" s="3">
        <v>54</v>
      </c>
      <c r="F47" s="2" t="s">
        <v>297</v>
      </c>
      <c r="G47" s="51" t="s">
        <v>338</v>
      </c>
      <c r="H47" s="9"/>
      <c r="I47" s="44">
        <v>1300000</v>
      </c>
      <c r="J47" s="9">
        <f t="shared" si="16"/>
        <v>520000</v>
      </c>
      <c r="K47" s="42">
        <f t="shared" si="10"/>
        <v>1300000</v>
      </c>
      <c r="L47" s="30">
        <f t="shared" si="17"/>
        <v>520000</v>
      </c>
      <c r="M47" s="9">
        <f t="shared" si="12"/>
        <v>300000</v>
      </c>
      <c r="N47" s="9">
        <f t="shared" si="18"/>
        <v>4080000</v>
      </c>
      <c r="O47" s="4">
        <v>780000</v>
      </c>
      <c r="P47" s="4"/>
      <c r="Q47" s="5" t="s">
        <v>505</v>
      </c>
      <c r="R47" s="10"/>
    </row>
    <row r="48" spans="1:18" s="12" customFormat="1" ht="38.25">
      <c r="A48" s="3" t="s">
        <v>51</v>
      </c>
      <c r="B48" s="3" t="s">
        <v>49</v>
      </c>
      <c r="C48" s="35">
        <v>25974</v>
      </c>
      <c r="D48" s="2" t="s">
        <v>191</v>
      </c>
      <c r="E48" s="3">
        <v>53</v>
      </c>
      <c r="F48" s="2" t="s">
        <v>329</v>
      </c>
      <c r="G48" s="51" t="s">
        <v>657</v>
      </c>
      <c r="H48" s="9"/>
      <c r="I48" s="44">
        <v>2500000</v>
      </c>
      <c r="J48" s="9">
        <f t="shared" si="16"/>
        <v>1000000</v>
      </c>
      <c r="K48" s="42">
        <f t="shared" si="10"/>
        <v>2500000</v>
      </c>
      <c r="L48" s="30">
        <f t="shared" si="17"/>
        <v>1000000</v>
      </c>
      <c r="M48" s="9">
        <f t="shared" si="12"/>
        <v>300000</v>
      </c>
      <c r="N48" s="9">
        <f t="shared" si="18"/>
        <v>4010000</v>
      </c>
      <c r="O48" s="4">
        <v>1500000</v>
      </c>
      <c r="P48" s="4"/>
      <c r="Q48" s="5" t="s">
        <v>760</v>
      </c>
      <c r="R48" s="10"/>
    </row>
    <row r="49" spans="1:18" s="12" customFormat="1" ht="38.25">
      <c r="A49" s="3" t="s">
        <v>18</v>
      </c>
      <c r="B49" s="3" t="s">
        <v>17</v>
      </c>
      <c r="C49" s="35">
        <v>22899</v>
      </c>
      <c r="D49" s="2" t="s">
        <v>331</v>
      </c>
      <c r="E49" s="3">
        <v>64</v>
      </c>
      <c r="F49" s="2" t="s">
        <v>303</v>
      </c>
      <c r="G49" s="51" t="s">
        <v>726</v>
      </c>
      <c r="H49" s="9"/>
      <c r="I49" s="44">
        <v>2500000</v>
      </c>
      <c r="J49" s="9">
        <f t="shared" si="16"/>
        <v>1000000</v>
      </c>
      <c r="K49" s="42">
        <f t="shared" si="10"/>
        <v>2500000</v>
      </c>
      <c r="L49" s="30">
        <f t="shared" si="17"/>
        <v>1000000</v>
      </c>
      <c r="M49" s="9">
        <f t="shared" si="12"/>
        <v>300000</v>
      </c>
      <c r="N49" s="9">
        <f t="shared" si="18"/>
        <v>4780000</v>
      </c>
      <c r="O49" s="4">
        <v>1500000</v>
      </c>
      <c r="P49" s="4"/>
      <c r="Q49" s="5" t="s">
        <v>328</v>
      </c>
      <c r="R49" s="10"/>
    </row>
    <row r="50" spans="1:18" s="12" customFormat="1" ht="38.25">
      <c r="A50" s="3" t="s">
        <v>52</v>
      </c>
      <c r="B50" s="3" t="s">
        <v>50</v>
      </c>
      <c r="C50" s="35">
        <v>25975</v>
      </c>
      <c r="D50" s="2" t="s">
        <v>138</v>
      </c>
      <c r="E50" s="3">
        <v>64</v>
      </c>
      <c r="F50" s="2" t="s">
        <v>300</v>
      </c>
      <c r="G50" s="51" t="s">
        <v>640</v>
      </c>
      <c r="H50" s="9"/>
      <c r="I50" s="44">
        <v>2661000</v>
      </c>
      <c r="J50" s="9">
        <f t="shared" si="16"/>
        <v>1064400</v>
      </c>
      <c r="K50" s="42">
        <f t="shared" si="10"/>
        <v>2661000</v>
      </c>
      <c r="L50" s="30">
        <f t="shared" si="17"/>
        <v>1064400</v>
      </c>
      <c r="M50" s="9">
        <f t="shared" si="12"/>
        <v>300000</v>
      </c>
      <c r="N50" s="9">
        <f t="shared" si="18"/>
        <v>4780000</v>
      </c>
      <c r="O50" s="4">
        <v>2000000</v>
      </c>
      <c r="P50" s="4"/>
      <c r="Q50" s="5"/>
      <c r="R50" s="10"/>
    </row>
    <row r="51" spans="1:18" s="12" customFormat="1" ht="38.25">
      <c r="A51" s="3" t="s">
        <v>53</v>
      </c>
      <c r="B51" s="3" t="s">
        <v>51</v>
      </c>
      <c r="C51" s="35">
        <v>22588</v>
      </c>
      <c r="D51" s="2" t="s">
        <v>312</v>
      </c>
      <c r="E51" s="3">
        <v>20</v>
      </c>
      <c r="F51" s="2" t="s">
        <v>329</v>
      </c>
      <c r="G51" s="51" t="s">
        <v>334</v>
      </c>
      <c r="H51" s="9"/>
      <c r="I51" s="44">
        <v>3052000</v>
      </c>
      <c r="J51" s="9">
        <f t="shared" si="16"/>
        <v>1220800</v>
      </c>
      <c r="K51" s="42">
        <f t="shared" si="10"/>
        <v>3052000</v>
      </c>
      <c r="L51" s="30">
        <f t="shared" si="17"/>
        <v>1220800</v>
      </c>
      <c r="M51" s="9">
        <f t="shared" si="12"/>
        <v>200000</v>
      </c>
      <c r="N51" s="9">
        <f t="shared" si="18"/>
        <v>1700000</v>
      </c>
      <c r="O51" s="4">
        <v>1900000</v>
      </c>
      <c r="P51" s="4"/>
      <c r="Q51" s="5" t="s">
        <v>319</v>
      </c>
      <c r="R51" s="10"/>
    </row>
    <row r="52" spans="1:18" s="12" customFormat="1" ht="38.25">
      <c r="A52" s="3" t="s">
        <v>54</v>
      </c>
      <c r="B52" s="3" t="s">
        <v>18</v>
      </c>
      <c r="C52" s="35">
        <v>22587</v>
      </c>
      <c r="D52" s="2" t="s">
        <v>313</v>
      </c>
      <c r="E52" s="3">
        <v>20</v>
      </c>
      <c r="F52" s="2" t="s">
        <v>329</v>
      </c>
      <c r="G52" s="51" t="s">
        <v>334</v>
      </c>
      <c r="H52" s="9"/>
      <c r="I52" s="44">
        <v>3052000</v>
      </c>
      <c r="J52" s="9">
        <f t="shared" si="16"/>
        <v>1220800</v>
      </c>
      <c r="K52" s="42">
        <f t="shared" si="10"/>
        <v>3052000</v>
      </c>
      <c r="L52" s="30">
        <f t="shared" si="17"/>
        <v>1220800</v>
      </c>
      <c r="M52" s="9">
        <f t="shared" si="12"/>
        <v>200000</v>
      </c>
      <c r="N52" s="9">
        <f t="shared" si="18"/>
        <v>1700000</v>
      </c>
      <c r="O52" s="4">
        <v>1900000</v>
      </c>
      <c r="P52" s="4"/>
      <c r="Q52" s="5" t="s">
        <v>318</v>
      </c>
      <c r="R52" s="10"/>
    </row>
    <row r="53" spans="1:18" s="12" customFormat="1" ht="38.25">
      <c r="A53" s="3" t="s">
        <v>55</v>
      </c>
      <c r="B53" s="3" t="s">
        <v>52</v>
      </c>
      <c r="C53" s="35">
        <v>22584</v>
      </c>
      <c r="D53" s="2" t="s">
        <v>314</v>
      </c>
      <c r="E53" s="3">
        <v>20</v>
      </c>
      <c r="F53" s="2" t="s">
        <v>329</v>
      </c>
      <c r="G53" s="51" t="s">
        <v>334</v>
      </c>
      <c r="H53" s="9"/>
      <c r="I53" s="44">
        <v>3052000</v>
      </c>
      <c r="J53" s="9">
        <f t="shared" si="16"/>
        <v>1220800</v>
      </c>
      <c r="K53" s="42">
        <f t="shared" si="10"/>
        <v>3052000</v>
      </c>
      <c r="L53" s="30">
        <f t="shared" si="17"/>
        <v>1220800</v>
      </c>
      <c r="M53" s="9">
        <f t="shared" si="12"/>
        <v>200000</v>
      </c>
      <c r="N53" s="9">
        <f t="shared" si="18"/>
        <v>1700000</v>
      </c>
      <c r="O53" s="4">
        <v>1900000</v>
      </c>
      <c r="P53" s="4"/>
      <c r="Q53" s="5" t="s">
        <v>319</v>
      </c>
      <c r="R53" s="10"/>
    </row>
    <row r="54" spans="1:18" s="12" customFormat="1" ht="38.25">
      <c r="A54" s="3" t="s">
        <v>87</v>
      </c>
      <c r="B54" s="3" t="s">
        <v>53</v>
      </c>
      <c r="C54" s="35">
        <v>22583</v>
      </c>
      <c r="D54" s="2" t="s">
        <v>315</v>
      </c>
      <c r="E54" s="3">
        <v>20</v>
      </c>
      <c r="F54" s="2" t="s">
        <v>329</v>
      </c>
      <c r="G54" s="51" t="s">
        <v>334</v>
      </c>
      <c r="H54" s="9"/>
      <c r="I54" s="44">
        <v>3052000</v>
      </c>
      <c r="J54" s="9">
        <f t="shared" si="16"/>
        <v>1220800</v>
      </c>
      <c r="K54" s="42">
        <f t="shared" si="10"/>
        <v>3052000</v>
      </c>
      <c r="L54" s="30">
        <f t="shared" si="17"/>
        <v>1220800</v>
      </c>
      <c r="M54" s="9">
        <f t="shared" si="12"/>
        <v>200000</v>
      </c>
      <c r="N54" s="9">
        <f t="shared" si="18"/>
        <v>1700000</v>
      </c>
      <c r="O54" s="4">
        <v>1900000</v>
      </c>
      <c r="P54" s="4"/>
      <c r="Q54" s="5" t="s">
        <v>321</v>
      </c>
      <c r="R54" s="10"/>
    </row>
    <row r="55" spans="1:18" s="12" customFormat="1" ht="38.25">
      <c r="A55" s="3" t="s">
        <v>88</v>
      </c>
      <c r="B55" s="3" t="s">
        <v>54</v>
      </c>
      <c r="C55" s="35">
        <v>22582</v>
      </c>
      <c r="D55" s="2" t="s">
        <v>316</v>
      </c>
      <c r="E55" s="3">
        <v>20</v>
      </c>
      <c r="F55" s="2" t="s">
        <v>329</v>
      </c>
      <c r="G55" s="51" t="s">
        <v>334</v>
      </c>
      <c r="H55" s="9"/>
      <c r="I55" s="44">
        <v>3052000</v>
      </c>
      <c r="J55" s="9">
        <f t="shared" si="16"/>
        <v>1220800</v>
      </c>
      <c r="K55" s="42">
        <f t="shared" si="10"/>
        <v>3052000</v>
      </c>
      <c r="L55" s="30">
        <f t="shared" si="17"/>
        <v>1220800</v>
      </c>
      <c r="M55" s="9">
        <f t="shared" si="12"/>
        <v>200000</v>
      </c>
      <c r="N55" s="9">
        <f t="shared" si="18"/>
        <v>1700000</v>
      </c>
      <c r="O55" s="4">
        <v>1900000</v>
      </c>
      <c r="P55" s="4"/>
      <c r="Q55" s="5" t="s">
        <v>320</v>
      </c>
      <c r="R55" s="10"/>
    </row>
    <row r="56" spans="1:18" s="12" customFormat="1" ht="38.25">
      <c r="A56" s="3" t="s">
        <v>89</v>
      </c>
      <c r="B56" s="3" t="s">
        <v>55</v>
      </c>
      <c r="C56" s="35">
        <v>26251</v>
      </c>
      <c r="D56" s="2" t="s">
        <v>492</v>
      </c>
      <c r="E56" s="3">
        <v>45</v>
      </c>
      <c r="F56" s="2" t="s">
        <v>329</v>
      </c>
      <c r="G56" s="51" t="s">
        <v>680</v>
      </c>
      <c r="H56" s="9"/>
      <c r="I56" s="44">
        <v>810000</v>
      </c>
      <c r="J56" s="9">
        <f t="shared" si="16"/>
        <v>324000</v>
      </c>
      <c r="K56" s="42">
        <f t="shared" si="10"/>
        <v>810000</v>
      </c>
      <c r="L56" s="30">
        <f t="shared" si="17"/>
        <v>324000</v>
      </c>
      <c r="M56" s="9">
        <f t="shared" si="12"/>
        <v>300000</v>
      </c>
      <c r="N56" s="9">
        <f t="shared" si="18"/>
        <v>3450000</v>
      </c>
      <c r="O56" s="4">
        <v>250000</v>
      </c>
      <c r="P56" s="4"/>
      <c r="Q56" s="5"/>
      <c r="R56" s="10"/>
    </row>
    <row r="57" spans="1:18" s="12" customFormat="1" ht="51">
      <c r="A57" s="3" t="s">
        <v>56</v>
      </c>
      <c r="B57" s="3" t="s">
        <v>87</v>
      </c>
      <c r="C57" s="35">
        <v>25976</v>
      </c>
      <c r="D57" s="2" t="s">
        <v>456</v>
      </c>
      <c r="E57" s="3">
        <v>45</v>
      </c>
      <c r="F57" s="2" t="s">
        <v>306</v>
      </c>
      <c r="G57" s="51" t="s">
        <v>336</v>
      </c>
      <c r="H57" s="9"/>
      <c r="I57" s="44">
        <v>6500000</v>
      </c>
      <c r="J57" s="9">
        <f t="shared" si="16"/>
        <v>2600000</v>
      </c>
      <c r="K57" s="42">
        <f t="shared" si="10"/>
        <v>6500000</v>
      </c>
      <c r="L57" s="30">
        <f t="shared" si="17"/>
        <v>2600000</v>
      </c>
      <c r="M57" s="9">
        <f t="shared" si="12"/>
        <v>300000</v>
      </c>
      <c r="N57" s="9">
        <f t="shared" si="18"/>
        <v>3450000</v>
      </c>
      <c r="O57" s="4">
        <v>5367370</v>
      </c>
      <c r="P57" s="4"/>
      <c r="Q57" s="5"/>
      <c r="R57" s="10"/>
    </row>
    <row r="58" spans="1:18" s="12" customFormat="1" ht="38.25">
      <c r="A58" s="3" t="s">
        <v>90</v>
      </c>
      <c r="B58" s="3" t="s">
        <v>88</v>
      </c>
      <c r="C58" s="35">
        <v>22581</v>
      </c>
      <c r="D58" s="2" t="s">
        <v>317</v>
      </c>
      <c r="E58" s="3">
        <v>30</v>
      </c>
      <c r="F58" s="2" t="s">
        <v>329</v>
      </c>
      <c r="G58" s="51" t="s">
        <v>334</v>
      </c>
      <c r="H58" s="9"/>
      <c r="I58" s="44">
        <v>4282000</v>
      </c>
      <c r="J58" s="9">
        <f t="shared" si="16"/>
        <v>1712800</v>
      </c>
      <c r="K58" s="42">
        <f aca="true" t="shared" si="19" ref="K58:K79">I58</f>
        <v>4282000</v>
      </c>
      <c r="L58" s="30">
        <f t="shared" si="17"/>
        <v>1712800</v>
      </c>
      <c r="M58" s="9">
        <f aca="true" t="shared" si="20" ref="M58:M81">IF(E58&gt;=30,300000,E58*10000)</f>
        <v>300000</v>
      </c>
      <c r="N58" s="9">
        <f t="shared" si="18"/>
        <v>2400000</v>
      </c>
      <c r="O58" s="4">
        <v>2600000</v>
      </c>
      <c r="P58" s="4"/>
      <c r="Q58" s="5" t="s">
        <v>326</v>
      </c>
      <c r="R58" s="10"/>
    </row>
    <row r="59" spans="1:18" s="12" customFormat="1" ht="38.25">
      <c r="A59" s="3" t="s">
        <v>91</v>
      </c>
      <c r="B59" s="3" t="s">
        <v>89</v>
      </c>
      <c r="C59" s="35">
        <v>26226</v>
      </c>
      <c r="D59" s="2" t="s">
        <v>531</v>
      </c>
      <c r="E59" s="3">
        <v>41</v>
      </c>
      <c r="F59" s="2" t="s">
        <v>303</v>
      </c>
      <c r="G59" s="51" t="s">
        <v>538</v>
      </c>
      <c r="H59" s="9"/>
      <c r="I59" s="44">
        <v>2388000</v>
      </c>
      <c r="J59" s="9">
        <f t="shared" si="16"/>
        <v>955200</v>
      </c>
      <c r="K59" s="42">
        <f t="shared" si="19"/>
        <v>2388000</v>
      </c>
      <c r="L59" s="30">
        <f t="shared" si="17"/>
        <v>955200</v>
      </c>
      <c r="M59" s="9">
        <f t="shared" si="20"/>
        <v>300000</v>
      </c>
      <c r="N59" s="9">
        <f t="shared" si="18"/>
        <v>3170000</v>
      </c>
      <c r="O59" s="4">
        <v>1432941</v>
      </c>
      <c r="P59" s="4"/>
      <c r="Q59" s="5"/>
      <c r="R59" s="10"/>
    </row>
    <row r="60" spans="1:18" s="12" customFormat="1" ht="38.25">
      <c r="A60" s="3" t="s">
        <v>92</v>
      </c>
      <c r="B60" s="3" t="s">
        <v>56</v>
      </c>
      <c r="C60" s="35">
        <v>25370</v>
      </c>
      <c r="D60" s="2" t="s">
        <v>189</v>
      </c>
      <c r="E60" s="3">
        <v>20</v>
      </c>
      <c r="F60" s="2" t="s">
        <v>300</v>
      </c>
      <c r="G60" s="51" t="s">
        <v>506</v>
      </c>
      <c r="H60" s="9"/>
      <c r="I60" s="44">
        <v>5420000</v>
      </c>
      <c r="J60" s="9">
        <f t="shared" si="16"/>
        <v>1700000</v>
      </c>
      <c r="K60" s="42">
        <f t="shared" si="19"/>
        <v>5420000</v>
      </c>
      <c r="L60" s="30">
        <f t="shared" si="17"/>
        <v>1700000</v>
      </c>
      <c r="M60" s="9">
        <f t="shared" si="20"/>
        <v>200000</v>
      </c>
      <c r="N60" s="9">
        <f t="shared" si="18"/>
        <v>1700000</v>
      </c>
      <c r="O60" s="4">
        <v>3100000</v>
      </c>
      <c r="P60" s="4"/>
      <c r="Q60" s="5" t="s">
        <v>507</v>
      </c>
      <c r="R60" s="10"/>
    </row>
    <row r="61" spans="1:18" s="12" customFormat="1" ht="52.5" customHeight="1">
      <c r="A61" s="3" t="s">
        <v>57</v>
      </c>
      <c r="B61" s="3" t="s">
        <v>90</v>
      </c>
      <c r="C61" s="35">
        <v>26243</v>
      </c>
      <c r="D61" s="2" t="s">
        <v>190</v>
      </c>
      <c r="E61" s="3">
        <v>20</v>
      </c>
      <c r="F61" s="2" t="s">
        <v>301</v>
      </c>
      <c r="G61" s="51" t="s">
        <v>681</v>
      </c>
      <c r="H61" s="9"/>
      <c r="I61" s="44">
        <v>760000</v>
      </c>
      <c r="J61" s="9">
        <f t="shared" si="16"/>
        <v>304000</v>
      </c>
      <c r="K61" s="42">
        <f t="shared" si="19"/>
        <v>760000</v>
      </c>
      <c r="L61" s="30">
        <f t="shared" si="17"/>
        <v>304000</v>
      </c>
      <c r="M61" s="9">
        <f t="shared" si="20"/>
        <v>200000</v>
      </c>
      <c r="N61" s="9">
        <f t="shared" si="18"/>
        <v>1700000</v>
      </c>
      <c r="O61" s="4">
        <v>460000</v>
      </c>
      <c r="P61" s="4"/>
      <c r="Q61" s="5" t="s">
        <v>783</v>
      </c>
      <c r="R61" s="10"/>
    </row>
    <row r="62" spans="1:18" s="12" customFormat="1" ht="38.25">
      <c r="A62" s="3" t="s">
        <v>19</v>
      </c>
      <c r="B62" s="3" t="s">
        <v>91</v>
      </c>
      <c r="C62" s="35">
        <v>26253</v>
      </c>
      <c r="D62" s="2" t="s">
        <v>491</v>
      </c>
      <c r="E62" s="3">
        <v>20</v>
      </c>
      <c r="F62" s="2" t="s">
        <v>301</v>
      </c>
      <c r="G62" s="51" t="s">
        <v>340</v>
      </c>
      <c r="H62" s="9"/>
      <c r="I62" s="44">
        <v>1000000</v>
      </c>
      <c r="J62" s="9">
        <f t="shared" si="16"/>
        <v>400000</v>
      </c>
      <c r="K62" s="42">
        <f t="shared" si="19"/>
        <v>1000000</v>
      </c>
      <c r="L62" s="30">
        <f t="shared" si="17"/>
        <v>400000</v>
      </c>
      <c r="M62" s="9">
        <f t="shared" si="20"/>
        <v>200000</v>
      </c>
      <c r="N62" s="9">
        <f t="shared" si="18"/>
        <v>1700000</v>
      </c>
      <c r="O62" s="4">
        <v>600000</v>
      </c>
      <c r="P62" s="4"/>
      <c r="Q62" s="5"/>
      <c r="R62" s="10"/>
    </row>
    <row r="63" spans="1:18" s="12" customFormat="1" ht="38.25">
      <c r="A63" s="3" t="s">
        <v>20</v>
      </c>
      <c r="B63" s="3" t="s">
        <v>92</v>
      </c>
      <c r="C63" s="35">
        <v>26255</v>
      </c>
      <c r="D63" s="2" t="s">
        <v>135</v>
      </c>
      <c r="E63" s="3">
        <v>86</v>
      </c>
      <c r="F63" s="2" t="s">
        <v>304</v>
      </c>
      <c r="G63" s="51" t="s">
        <v>682</v>
      </c>
      <c r="H63" s="9"/>
      <c r="I63" s="44">
        <v>1200000</v>
      </c>
      <c r="J63" s="9">
        <f t="shared" si="16"/>
        <v>480000</v>
      </c>
      <c r="K63" s="42">
        <f t="shared" si="19"/>
        <v>1200000</v>
      </c>
      <c r="L63" s="30">
        <f t="shared" si="17"/>
        <v>480000</v>
      </c>
      <c r="M63" s="9">
        <f t="shared" si="20"/>
        <v>300000</v>
      </c>
      <c r="N63" s="9">
        <f t="shared" si="18"/>
        <v>6320000</v>
      </c>
      <c r="O63" s="4">
        <v>1200000</v>
      </c>
      <c r="P63" s="4"/>
      <c r="Q63" s="5" t="s">
        <v>816</v>
      </c>
      <c r="R63" s="10"/>
    </row>
    <row r="64" spans="1:18" s="12" customFormat="1" ht="38.25">
      <c r="A64" s="3" t="s">
        <v>58</v>
      </c>
      <c r="B64" s="3" t="s">
        <v>57</v>
      </c>
      <c r="C64" s="35">
        <v>26292</v>
      </c>
      <c r="D64" s="2" t="s">
        <v>188</v>
      </c>
      <c r="E64" s="3">
        <v>8</v>
      </c>
      <c r="F64" s="2" t="s">
        <v>306</v>
      </c>
      <c r="G64" s="51" t="s">
        <v>613</v>
      </c>
      <c r="H64" s="9"/>
      <c r="I64" s="44">
        <v>5034000</v>
      </c>
      <c r="J64" s="9">
        <f t="shared" si="16"/>
        <v>860000</v>
      </c>
      <c r="K64" s="42">
        <f t="shared" si="19"/>
        <v>5034000</v>
      </c>
      <c r="L64" s="30">
        <f t="shared" si="17"/>
        <v>860000</v>
      </c>
      <c r="M64" s="9">
        <f t="shared" si="20"/>
        <v>80000</v>
      </c>
      <c r="N64" s="9">
        <f t="shared" si="18"/>
        <v>860000</v>
      </c>
      <c r="O64" s="4">
        <v>4033984</v>
      </c>
      <c r="P64" s="4"/>
      <c r="Q64" s="5" t="s">
        <v>817</v>
      </c>
      <c r="R64" s="10"/>
    </row>
    <row r="65" spans="1:18" s="12" customFormat="1" ht="38.25">
      <c r="A65" s="3" t="s">
        <v>93</v>
      </c>
      <c r="B65" s="3" t="s">
        <v>19</v>
      </c>
      <c r="C65" s="35">
        <v>26296</v>
      </c>
      <c r="D65" s="2" t="s">
        <v>499</v>
      </c>
      <c r="E65" s="3">
        <v>6</v>
      </c>
      <c r="F65" s="2" t="s">
        <v>330</v>
      </c>
      <c r="G65" s="51" t="s">
        <v>562</v>
      </c>
      <c r="H65" s="9"/>
      <c r="I65" s="44">
        <v>1524000</v>
      </c>
      <c r="J65" s="9">
        <f t="shared" si="16"/>
        <v>609600</v>
      </c>
      <c r="K65" s="42">
        <f t="shared" si="19"/>
        <v>1524000</v>
      </c>
      <c r="L65" s="30">
        <f t="shared" si="17"/>
        <v>609600</v>
      </c>
      <c r="M65" s="9">
        <f t="shared" si="20"/>
        <v>60000</v>
      </c>
      <c r="N65" s="9">
        <f t="shared" si="18"/>
        <v>720000</v>
      </c>
      <c r="O65" s="4">
        <v>1074000</v>
      </c>
      <c r="P65" s="4"/>
      <c r="Q65" s="5"/>
      <c r="R65" s="10"/>
    </row>
    <row r="66" spans="1:18" s="12" customFormat="1" ht="38.25">
      <c r="A66" s="3" t="s">
        <v>59</v>
      </c>
      <c r="B66" s="3" t="s">
        <v>20</v>
      </c>
      <c r="C66" s="35">
        <v>25156</v>
      </c>
      <c r="D66" s="2" t="s">
        <v>412</v>
      </c>
      <c r="E66" s="3">
        <v>16</v>
      </c>
      <c r="F66" s="2" t="s">
        <v>300</v>
      </c>
      <c r="G66" s="51" t="s">
        <v>536</v>
      </c>
      <c r="H66" s="9"/>
      <c r="I66" s="44">
        <v>4198000</v>
      </c>
      <c r="J66" s="9">
        <f t="shared" si="16"/>
        <v>1420000</v>
      </c>
      <c r="K66" s="42">
        <f t="shared" si="19"/>
        <v>4198000</v>
      </c>
      <c r="L66" s="30">
        <f t="shared" si="17"/>
        <v>1420000</v>
      </c>
      <c r="M66" s="9">
        <f t="shared" si="20"/>
        <v>160000</v>
      </c>
      <c r="N66" s="9">
        <f t="shared" si="18"/>
        <v>1420000</v>
      </c>
      <c r="O66" s="4">
        <v>2834976</v>
      </c>
      <c r="P66" s="4"/>
      <c r="Q66" s="31" t="s">
        <v>159</v>
      </c>
      <c r="R66" s="10"/>
    </row>
    <row r="67" spans="1:18" s="12" customFormat="1" ht="38.25">
      <c r="A67" s="3" t="s">
        <v>60</v>
      </c>
      <c r="B67" s="3" t="s">
        <v>58</v>
      </c>
      <c r="C67" s="35">
        <v>25856</v>
      </c>
      <c r="D67" s="2" t="s">
        <v>419</v>
      </c>
      <c r="E67" s="3">
        <v>61</v>
      </c>
      <c r="F67" s="2" t="s">
        <v>301</v>
      </c>
      <c r="G67" s="51" t="s">
        <v>544</v>
      </c>
      <c r="H67" s="9"/>
      <c r="I67" s="9">
        <v>2830000</v>
      </c>
      <c r="J67" s="9">
        <f t="shared" si="16"/>
        <v>1132000</v>
      </c>
      <c r="K67" s="42">
        <f t="shared" si="19"/>
        <v>2830000</v>
      </c>
      <c r="L67" s="30">
        <f t="shared" si="17"/>
        <v>1132000</v>
      </c>
      <c r="M67" s="9">
        <f t="shared" si="20"/>
        <v>300000</v>
      </c>
      <c r="N67" s="9">
        <f t="shared" si="18"/>
        <v>4570000</v>
      </c>
      <c r="O67" s="4">
        <v>1900000</v>
      </c>
      <c r="P67" s="4"/>
      <c r="Q67" s="5"/>
      <c r="R67" s="10"/>
    </row>
    <row r="68" spans="1:18" s="12" customFormat="1" ht="38.25">
      <c r="A68" s="3" t="s">
        <v>61</v>
      </c>
      <c r="B68" s="3" t="s">
        <v>93</v>
      </c>
      <c r="C68" s="35">
        <v>25858</v>
      </c>
      <c r="D68" s="2" t="s">
        <v>420</v>
      </c>
      <c r="E68" s="3">
        <v>60</v>
      </c>
      <c r="F68" s="2" t="s">
        <v>548</v>
      </c>
      <c r="G68" s="51" t="s">
        <v>563</v>
      </c>
      <c r="H68" s="9"/>
      <c r="I68" s="44">
        <v>5330000</v>
      </c>
      <c r="J68" s="9">
        <f t="shared" si="16"/>
        <v>2132000</v>
      </c>
      <c r="K68" s="42">
        <f t="shared" si="19"/>
        <v>5330000</v>
      </c>
      <c r="L68" s="30">
        <f t="shared" si="17"/>
        <v>2132000</v>
      </c>
      <c r="M68" s="9">
        <f t="shared" si="20"/>
        <v>300000</v>
      </c>
      <c r="N68" s="9">
        <f t="shared" si="18"/>
        <v>4500000</v>
      </c>
      <c r="O68" s="4">
        <v>3300000</v>
      </c>
      <c r="P68" s="4"/>
      <c r="Q68" s="5"/>
      <c r="R68" s="10"/>
    </row>
    <row r="69" spans="1:18" s="12" customFormat="1" ht="38.25">
      <c r="A69" s="3" t="s">
        <v>62</v>
      </c>
      <c r="B69" s="3" t="s">
        <v>59</v>
      </c>
      <c r="C69" s="35">
        <v>23578</v>
      </c>
      <c r="D69" s="2" t="s">
        <v>136</v>
      </c>
      <c r="E69" s="3">
        <v>60</v>
      </c>
      <c r="F69" s="2" t="s">
        <v>329</v>
      </c>
      <c r="G69" s="51" t="s">
        <v>656</v>
      </c>
      <c r="H69" s="9"/>
      <c r="I69" s="44">
        <v>19907000</v>
      </c>
      <c r="J69" s="9">
        <f t="shared" si="16"/>
        <v>4500000</v>
      </c>
      <c r="K69" s="42">
        <f t="shared" si="19"/>
        <v>19907000</v>
      </c>
      <c r="L69" s="30">
        <f t="shared" si="17"/>
        <v>4500000</v>
      </c>
      <c r="M69" s="9">
        <f t="shared" si="20"/>
        <v>300000</v>
      </c>
      <c r="N69" s="9">
        <f t="shared" si="18"/>
        <v>4500000</v>
      </c>
      <c r="O69" s="4">
        <v>12000000</v>
      </c>
      <c r="P69" s="4"/>
      <c r="Q69" s="5" t="s">
        <v>337</v>
      </c>
      <c r="R69" s="10"/>
    </row>
    <row r="70" spans="1:18" s="12" customFormat="1" ht="38.25">
      <c r="A70" s="3" t="s">
        <v>63</v>
      </c>
      <c r="B70" s="3" t="s">
        <v>60</v>
      </c>
      <c r="C70" s="35">
        <v>25977</v>
      </c>
      <c r="D70" s="2" t="s">
        <v>137</v>
      </c>
      <c r="E70" s="3">
        <v>60</v>
      </c>
      <c r="F70" s="2" t="s">
        <v>329</v>
      </c>
      <c r="G70" s="51" t="s">
        <v>641</v>
      </c>
      <c r="H70" s="9"/>
      <c r="I70" s="44">
        <v>2271000</v>
      </c>
      <c r="J70" s="9">
        <f t="shared" si="16"/>
        <v>908400</v>
      </c>
      <c r="K70" s="42">
        <f t="shared" si="19"/>
        <v>2271000</v>
      </c>
      <c r="L70" s="30">
        <f t="shared" si="17"/>
        <v>908400</v>
      </c>
      <c r="M70" s="9">
        <f t="shared" si="20"/>
        <v>300000</v>
      </c>
      <c r="N70" s="9">
        <f t="shared" si="18"/>
        <v>4500000</v>
      </c>
      <c r="O70" s="4">
        <v>1000000</v>
      </c>
      <c r="P70" s="4"/>
      <c r="Q70" s="5" t="s">
        <v>818</v>
      </c>
      <c r="R70" s="10"/>
    </row>
    <row r="71" spans="1:18" s="12" customFormat="1" ht="38.25">
      <c r="A71" s="3" t="s">
        <v>64</v>
      </c>
      <c r="B71" s="3" t="s">
        <v>61</v>
      </c>
      <c r="C71" s="35">
        <v>25861</v>
      </c>
      <c r="D71" s="2" t="s">
        <v>421</v>
      </c>
      <c r="E71" s="3">
        <v>30</v>
      </c>
      <c r="F71" s="2" t="s">
        <v>329</v>
      </c>
      <c r="G71" s="51" t="s">
        <v>642</v>
      </c>
      <c r="H71" s="9"/>
      <c r="I71" s="44">
        <v>6700000</v>
      </c>
      <c r="J71" s="9">
        <f t="shared" si="16"/>
        <v>2400000</v>
      </c>
      <c r="K71" s="42">
        <f t="shared" si="19"/>
        <v>6700000</v>
      </c>
      <c r="L71" s="30">
        <f t="shared" si="17"/>
        <v>2400000</v>
      </c>
      <c r="M71" s="9">
        <f t="shared" si="20"/>
        <v>300000</v>
      </c>
      <c r="N71" s="9">
        <f t="shared" si="18"/>
        <v>2400000</v>
      </c>
      <c r="O71" s="4">
        <v>4500000</v>
      </c>
      <c r="P71" s="4"/>
      <c r="Q71" s="5"/>
      <c r="R71" s="10"/>
    </row>
    <row r="72" spans="1:18" s="12" customFormat="1" ht="38.25">
      <c r="A72" s="3" t="s">
        <v>94</v>
      </c>
      <c r="B72" s="3" t="s">
        <v>62</v>
      </c>
      <c r="C72" s="35">
        <v>25859</v>
      </c>
      <c r="D72" s="2" t="s">
        <v>422</v>
      </c>
      <c r="E72" s="3">
        <v>54</v>
      </c>
      <c r="F72" s="2" t="s">
        <v>329</v>
      </c>
      <c r="G72" s="51" t="s">
        <v>643</v>
      </c>
      <c r="H72" s="9"/>
      <c r="I72" s="44">
        <v>9050000</v>
      </c>
      <c r="J72" s="9">
        <f t="shared" si="16"/>
        <v>3620000</v>
      </c>
      <c r="K72" s="42">
        <f t="shared" si="19"/>
        <v>9050000</v>
      </c>
      <c r="L72" s="30">
        <f t="shared" si="17"/>
        <v>3620000</v>
      </c>
      <c r="M72" s="9">
        <f t="shared" si="20"/>
        <v>300000</v>
      </c>
      <c r="N72" s="9">
        <f t="shared" si="18"/>
        <v>4080000</v>
      </c>
      <c r="O72" s="4">
        <v>6550000</v>
      </c>
      <c r="P72" s="4"/>
      <c r="Q72" s="5"/>
      <c r="R72" s="10"/>
    </row>
    <row r="73" spans="1:18" s="12" customFormat="1" ht="38.25">
      <c r="A73" s="3" t="s">
        <v>153</v>
      </c>
      <c r="B73" s="3" t="s">
        <v>63</v>
      </c>
      <c r="C73" s="35">
        <v>25978</v>
      </c>
      <c r="D73" s="2" t="s">
        <v>115</v>
      </c>
      <c r="E73" s="3">
        <v>124</v>
      </c>
      <c r="F73" s="2" t="s">
        <v>301</v>
      </c>
      <c r="G73" s="51" t="s">
        <v>609</v>
      </c>
      <c r="H73" s="9"/>
      <c r="I73" s="44">
        <v>849000</v>
      </c>
      <c r="J73" s="9">
        <f t="shared" si="16"/>
        <v>339600</v>
      </c>
      <c r="K73" s="42">
        <f t="shared" si="19"/>
        <v>849000</v>
      </c>
      <c r="L73" s="30">
        <f t="shared" si="17"/>
        <v>339600</v>
      </c>
      <c r="M73" s="9">
        <f t="shared" si="20"/>
        <v>300000</v>
      </c>
      <c r="N73" s="9">
        <f t="shared" si="18"/>
        <v>8980000</v>
      </c>
      <c r="O73" s="4">
        <v>519000</v>
      </c>
      <c r="P73" s="4"/>
      <c r="Q73" s="5" t="s">
        <v>816</v>
      </c>
      <c r="R73" s="10"/>
    </row>
    <row r="74" spans="1:18" s="12" customFormat="1" ht="38.25">
      <c r="A74" s="3" t="s">
        <v>66</v>
      </c>
      <c r="B74" s="3" t="s">
        <v>64</v>
      </c>
      <c r="C74" s="35">
        <v>25384</v>
      </c>
      <c r="D74" s="2" t="s">
        <v>405</v>
      </c>
      <c r="E74" s="3">
        <v>34</v>
      </c>
      <c r="F74" s="2" t="s">
        <v>306</v>
      </c>
      <c r="G74" s="51" t="s">
        <v>537</v>
      </c>
      <c r="H74" s="9"/>
      <c r="I74" s="44">
        <v>22000000</v>
      </c>
      <c r="J74" s="9">
        <f t="shared" si="16"/>
        <v>2680000</v>
      </c>
      <c r="K74" s="42">
        <f t="shared" si="19"/>
        <v>22000000</v>
      </c>
      <c r="L74" s="30">
        <f t="shared" si="17"/>
        <v>2680000</v>
      </c>
      <c r="M74" s="9">
        <f t="shared" si="20"/>
        <v>300000</v>
      </c>
      <c r="N74" s="9">
        <f t="shared" si="18"/>
        <v>2680000</v>
      </c>
      <c r="O74" s="4">
        <v>13536390</v>
      </c>
      <c r="P74" s="4"/>
      <c r="Q74" s="5"/>
      <c r="R74" s="10"/>
    </row>
    <row r="75" spans="1:18" s="12" customFormat="1" ht="38.25">
      <c r="A75" s="3" t="s">
        <v>95</v>
      </c>
      <c r="B75" s="3" t="s">
        <v>94</v>
      </c>
      <c r="C75" s="35">
        <v>25980</v>
      </c>
      <c r="D75" s="2" t="s">
        <v>114</v>
      </c>
      <c r="E75" s="3">
        <v>124</v>
      </c>
      <c r="F75" s="2" t="s">
        <v>301</v>
      </c>
      <c r="G75" s="51" t="s">
        <v>609</v>
      </c>
      <c r="H75" s="9"/>
      <c r="I75" s="44">
        <v>849000</v>
      </c>
      <c r="J75" s="9">
        <f t="shared" si="16"/>
        <v>339600</v>
      </c>
      <c r="K75" s="42">
        <f t="shared" si="19"/>
        <v>849000</v>
      </c>
      <c r="L75" s="30">
        <f t="shared" si="17"/>
        <v>339600</v>
      </c>
      <c r="M75" s="9">
        <f t="shared" si="20"/>
        <v>300000</v>
      </c>
      <c r="N75" s="9">
        <f t="shared" si="18"/>
        <v>8980000</v>
      </c>
      <c r="O75" s="4">
        <v>519000</v>
      </c>
      <c r="P75" s="4"/>
      <c r="Q75" s="5" t="s">
        <v>816</v>
      </c>
      <c r="R75" s="10"/>
    </row>
    <row r="76" spans="1:18" s="12" customFormat="1" ht="38.25">
      <c r="A76" s="3" t="s">
        <v>96</v>
      </c>
      <c r="B76" s="3" t="s">
        <v>153</v>
      </c>
      <c r="C76" s="35">
        <v>23632</v>
      </c>
      <c r="D76" s="5" t="s">
        <v>339</v>
      </c>
      <c r="E76" s="3">
        <v>55</v>
      </c>
      <c r="F76" s="2" t="s">
        <v>302</v>
      </c>
      <c r="G76" s="51" t="s">
        <v>340</v>
      </c>
      <c r="H76" s="9"/>
      <c r="I76" s="44">
        <v>6300000</v>
      </c>
      <c r="J76" s="9">
        <f t="shared" si="16"/>
        <v>2520000</v>
      </c>
      <c r="K76" s="42">
        <f t="shared" si="19"/>
        <v>6300000</v>
      </c>
      <c r="L76" s="30">
        <f t="shared" si="17"/>
        <v>2520000</v>
      </c>
      <c r="M76" s="9">
        <f t="shared" si="20"/>
        <v>300000</v>
      </c>
      <c r="N76" s="9">
        <f t="shared" si="18"/>
        <v>4150000</v>
      </c>
      <c r="O76" s="4">
        <v>3780000</v>
      </c>
      <c r="P76" s="4"/>
      <c r="Q76" s="5" t="s">
        <v>341</v>
      </c>
      <c r="R76" s="10"/>
    </row>
    <row r="77" spans="1:18" s="12" customFormat="1" ht="38.25">
      <c r="A77" s="3" t="s">
        <v>67</v>
      </c>
      <c r="B77" s="3" t="s">
        <v>66</v>
      </c>
      <c r="C77" s="35">
        <v>23811</v>
      </c>
      <c r="D77" s="5" t="s">
        <v>343</v>
      </c>
      <c r="E77" s="3">
        <v>55</v>
      </c>
      <c r="F77" s="2" t="s">
        <v>302</v>
      </c>
      <c r="G77" s="51" t="s">
        <v>340</v>
      </c>
      <c r="H77" s="9"/>
      <c r="I77" s="44">
        <v>6300000</v>
      </c>
      <c r="J77" s="9">
        <f t="shared" si="16"/>
        <v>2520000</v>
      </c>
      <c r="K77" s="42">
        <f t="shared" si="19"/>
        <v>6300000</v>
      </c>
      <c r="L77" s="30">
        <f t="shared" si="17"/>
        <v>2520000</v>
      </c>
      <c r="M77" s="9">
        <f t="shared" si="20"/>
        <v>300000</v>
      </c>
      <c r="N77" s="9">
        <f t="shared" si="18"/>
        <v>4150000</v>
      </c>
      <c r="O77" s="4">
        <v>3780000</v>
      </c>
      <c r="P77" s="4"/>
      <c r="Q77" s="5" t="s">
        <v>344</v>
      </c>
      <c r="R77" s="10"/>
    </row>
    <row r="78" spans="1:18" s="12" customFormat="1" ht="38.25">
      <c r="A78" s="3" t="s">
        <v>225</v>
      </c>
      <c r="B78" s="3" t="s">
        <v>95</v>
      </c>
      <c r="C78" s="35">
        <v>25982</v>
      </c>
      <c r="D78" s="5" t="s">
        <v>116</v>
      </c>
      <c r="E78" s="3">
        <v>123</v>
      </c>
      <c r="F78" s="2" t="s">
        <v>330</v>
      </c>
      <c r="G78" s="51" t="s">
        <v>644</v>
      </c>
      <c r="H78" s="9"/>
      <c r="I78" s="44">
        <v>2700000</v>
      </c>
      <c r="J78" s="9">
        <f t="shared" si="16"/>
        <v>1080000</v>
      </c>
      <c r="K78" s="42">
        <f t="shared" si="19"/>
        <v>2700000</v>
      </c>
      <c r="L78" s="30">
        <f t="shared" si="17"/>
        <v>1080000</v>
      </c>
      <c r="M78" s="9">
        <f t="shared" si="20"/>
        <v>300000</v>
      </c>
      <c r="N78" s="9">
        <f t="shared" si="18"/>
        <v>8910000</v>
      </c>
      <c r="O78" s="4">
        <v>1000000</v>
      </c>
      <c r="P78" s="4"/>
      <c r="Q78" s="5" t="s">
        <v>819</v>
      </c>
      <c r="R78" s="10"/>
    </row>
    <row r="79" spans="1:18" s="12" customFormat="1" ht="38.25">
      <c r="A79" s="3" t="s">
        <v>97</v>
      </c>
      <c r="B79" s="3" t="s">
        <v>96</v>
      </c>
      <c r="C79" s="35">
        <v>25984</v>
      </c>
      <c r="D79" s="5" t="s">
        <v>117</v>
      </c>
      <c r="E79" s="3">
        <v>123</v>
      </c>
      <c r="F79" s="2" t="s">
        <v>330</v>
      </c>
      <c r="G79" s="51" t="s">
        <v>644</v>
      </c>
      <c r="H79" s="9"/>
      <c r="I79" s="44">
        <v>2700000</v>
      </c>
      <c r="J79" s="9">
        <f t="shared" si="16"/>
        <v>1080000</v>
      </c>
      <c r="K79" s="42">
        <f t="shared" si="19"/>
        <v>2700000</v>
      </c>
      <c r="L79" s="30">
        <f t="shared" si="17"/>
        <v>1080000</v>
      </c>
      <c r="M79" s="9">
        <f t="shared" si="20"/>
        <v>300000</v>
      </c>
      <c r="N79" s="9">
        <f t="shared" si="18"/>
        <v>8910000</v>
      </c>
      <c r="O79" s="4">
        <v>1700000</v>
      </c>
      <c r="P79" s="4"/>
      <c r="Q79" s="5" t="s">
        <v>819</v>
      </c>
      <c r="R79" s="10"/>
    </row>
    <row r="80" spans="1:18" s="12" customFormat="1" ht="38.25">
      <c r="A80" s="3" t="s">
        <v>98</v>
      </c>
      <c r="B80" s="3" t="s">
        <v>67</v>
      </c>
      <c r="C80" s="35">
        <v>24857</v>
      </c>
      <c r="D80" s="5" t="s">
        <v>378</v>
      </c>
      <c r="E80" s="3">
        <v>129</v>
      </c>
      <c r="F80" s="2" t="s">
        <v>303</v>
      </c>
      <c r="G80" s="51" t="s">
        <v>538</v>
      </c>
      <c r="H80" s="9"/>
      <c r="I80" s="44">
        <v>2437000</v>
      </c>
      <c r="J80" s="30">
        <f t="shared" si="16"/>
        <v>974800</v>
      </c>
      <c r="K80" s="107">
        <f>I80+I81</f>
        <v>3400000</v>
      </c>
      <c r="L80" s="109">
        <f>IF(J80+J81&gt;N80,N80,J80+J81)</f>
        <v>1360000</v>
      </c>
      <c r="M80" s="9">
        <f t="shared" si="20"/>
        <v>300000</v>
      </c>
      <c r="N80" s="9">
        <f t="shared" si="18"/>
        <v>9330000</v>
      </c>
      <c r="O80" s="111">
        <v>2932989</v>
      </c>
      <c r="P80" s="4"/>
      <c r="Q80" s="99" t="s">
        <v>539</v>
      </c>
      <c r="R80" s="10"/>
    </row>
    <row r="81" spans="1:18" s="12" customFormat="1" ht="25.5">
      <c r="A81" s="3" t="s">
        <v>226</v>
      </c>
      <c r="B81" s="3"/>
      <c r="C81" s="35">
        <v>24857</v>
      </c>
      <c r="D81" s="5" t="s">
        <v>378</v>
      </c>
      <c r="E81" s="3">
        <v>129</v>
      </c>
      <c r="F81" s="2" t="s">
        <v>300</v>
      </c>
      <c r="G81" s="51" t="s">
        <v>655</v>
      </c>
      <c r="H81" s="9"/>
      <c r="I81" s="44">
        <v>963000</v>
      </c>
      <c r="J81" s="30">
        <f t="shared" si="16"/>
        <v>385200</v>
      </c>
      <c r="K81" s="108"/>
      <c r="L81" s="110"/>
      <c r="M81" s="30">
        <f t="shared" si="20"/>
        <v>300000</v>
      </c>
      <c r="N81" s="52" t="s">
        <v>112</v>
      </c>
      <c r="O81" s="112"/>
      <c r="P81" s="38"/>
      <c r="Q81" s="100"/>
      <c r="R81" s="10"/>
    </row>
    <row r="82" spans="1:18" s="12" customFormat="1" ht="27.75" customHeight="1">
      <c r="A82" s="70"/>
      <c r="B82" s="70"/>
      <c r="C82" s="55"/>
      <c r="D82" s="53" t="s">
        <v>736</v>
      </c>
      <c r="E82" s="70"/>
      <c r="F82" s="70"/>
      <c r="G82" s="71"/>
      <c r="H82" s="55">
        <f>SUM(H5:H81)</f>
        <v>0</v>
      </c>
      <c r="I82" s="53">
        <f>SUM(I5:I81)</f>
        <v>343297896</v>
      </c>
      <c r="J82" s="53">
        <f>SUM(J5:J81)</f>
        <v>111170000</v>
      </c>
      <c r="K82" s="56"/>
      <c r="L82" s="55"/>
      <c r="M82" s="53"/>
      <c r="N82" s="53"/>
      <c r="O82" s="53">
        <f>SUM(O5:O81)</f>
        <v>236385971</v>
      </c>
      <c r="P82" s="55"/>
      <c r="Q82" s="71"/>
      <c r="R82" s="72"/>
    </row>
    <row r="83" ht="12.75">
      <c r="F83" s="37"/>
    </row>
    <row r="84" ht="12.75">
      <c r="F84" s="37"/>
    </row>
    <row r="85" ht="12.75">
      <c r="F85" s="37"/>
    </row>
    <row r="86" ht="12.75">
      <c r="F86" s="37"/>
    </row>
    <row r="87" ht="12.75">
      <c r="F87" s="37"/>
    </row>
  </sheetData>
  <sheetProtection/>
  <mergeCells count="9">
    <mergeCell ref="K80:K81"/>
    <mergeCell ref="L80:L81"/>
    <mergeCell ref="O80:O81"/>
    <mergeCell ref="B1:R1"/>
    <mergeCell ref="K12:K14"/>
    <mergeCell ref="L12:L14"/>
    <mergeCell ref="O12:O14"/>
    <mergeCell ref="Q12:Q14"/>
    <mergeCell ref="Q80:Q81"/>
  </mergeCells>
  <printOptions gridLines="1"/>
  <pageMargins left="0.25" right="0.2362204724409449" top="0.7480314960629921" bottom="0.7480314960629921" header="0.31496062992125984" footer="0.31496062992125984"/>
  <pageSetup horizontalDpi="600" verticalDpi="600" orientation="landscape" paperSize="9" scale="63" r:id="rId1"/>
  <headerFooter alignWithMargins="0"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madar.eva</cp:lastModifiedBy>
  <cp:lastPrinted>2014-06-16T13:38:10Z</cp:lastPrinted>
  <dcterms:created xsi:type="dcterms:W3CDTF">2005-05-10T06:43:43Z</dcterms:created>
  <dcterms:modified xsi:type="dcterms:W3CDTF">2014-06-16T13:38:17Z</dcterms:modified>
  <cp:category/>
  <cp:version/>
  <cp:contentType/>
  <cp:contentStatus/>
</cp:coreProperties>
</file>