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<sst xmlns="http://schemas.openxmlformats.org/spreadsheetml/2006/main" count="2773" uniqueCount="983">
  <si>
    <t xml:space="preserve">    Épületenergetikai fejlesztések KEOP-2012-5.Energetikai pályázat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</si>
  <si>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</si>
  <si>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</si>
  <si>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</si>
  <si>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</si>
  <si>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</si>
  <si>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</si>
  <si>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</si>
  <si>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</si>
  <si>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 xml:space="preserve"> -Felhalmozási célú hitelfelvétel a lakóház felújításokhoz 420.000 eFt</t>
  </si>
  <si>
    <t xml:space="preserve">     Tagi kölcsön visszatérülése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</si>
  <si>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</si>
  <si>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</si>
  <si>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</si>
  <si>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</si>
  <si>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</si>
  <si>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</si>
  <si>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</si>
  <si>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</si>
  <si>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FTC támogatás</t>
  </si>
  <si>
    <t xml:space="preserve">      3315 Rendkívüli gyermekvédelmi támogatás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</si>
  <si>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</si>
  <si>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</si>
  <si>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</si>
  <si>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</si>
  <si>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</si>
  <si>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</si>
  <si>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</si>
  <si>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</si>
  <si>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</si>
  <si>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</si>
  <si>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</si>
  <si>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</si>
  <si>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</si>
  <si>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</si>
  <si>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</si>
  <si>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</si>
  <si>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</si>
  <si>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</si>
  <si>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</si>
  <si>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</si>
  <si>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 xml:space="preserve">    Beruházás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</si>
  <si>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</si>
  <si>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</si>
  <si>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</si>
  <si>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</si>
  <si>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</si>
  <si>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</si>
  <si>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</si>
  <si>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</si>
  <si>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</si>
  <si>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</si>
  <si>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</si>
  <si>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>Pályázati támogatás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</si>
  <si>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</si>
  <si>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</si>
  <si>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</si>
  <si>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</si>
  <si>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</si>
  <si>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Függő, átfutó, kiegyenlítő kiadások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</si>
  <si>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</si>
  <si>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</si>
  <si>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</si>
  <si>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</si>
  <si>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</si>
  <si>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</si>
  <si>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</si>
  <si>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</si>
  <si>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</si>
  <si>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</si>
  <si>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</si>
  <si>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</si>
  <si>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</si>
  <si>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</si>
  <si>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</si>
  <si>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</si>
  <si>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</si>
  <si>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</si>
  <si>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</si>
  <si>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</si>
  <si>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</si>
  <si>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</si>
  <si>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</si>
  <si>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</si>
  <si>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</si>
  <si>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</si>
  <si>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</si>
  <si>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</si>
  <si>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</si>
  <si>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</si>
  <si>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</si>
  <si>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</si>
  <si>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</si>
  <si>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</si>
  <si>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</si>
  <si>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</si>
  <si>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</si>
  <si>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</si>
  <si>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</si>
  <si>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</si>
  <si>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</si>
  <si>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</si>
  <si>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</si>
  <si>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</si>
  <si>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</si>
  <si>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</si>
  <si>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</si>
  <si>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</si>
  <si>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</si>
  <si>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</si>
  <si>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</si>
  <si>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</si>
  <si>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</si>
  <si>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</si>
  <si>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</si>
  <si>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</si>
  <si>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</si>
  <si>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</si>
  <si>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</si>
  <si>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</si>
  <si>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</si>
  <si>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</si>
  <si>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</si>
  <si>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</si>
  <si>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</si>
  <si>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</si>
  <si>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>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</si>
  <si>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</si>
  <si>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</si>
  <si>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</si>
  <si>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</si>
  <si>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</si>
  <si>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</si>
  <si>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</si>
  <si>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</si>
  <si>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</si>
  <si>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</si>
  <si>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>2014. évi előirányzat../2014.</t>
  </si>
  <si>
    <t>2014. évi előirányzat .../2014.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</si>
  <si>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</si>
  <si>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</si>
  <si>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</si>
  <si>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</si>
  <si>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</si>
  <si>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>Humán Ügyek Bizottsága</t>
  </si>
  <si>
    <t xml:space="preserve">    Helyiség értékesítés</t>
  </si>
  <si>
    <t>Egyéb közhatalmi bevételek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</si>
  <si>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</si>
  <si>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</si>
  <si>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</si>
  <si>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</si>
  <si>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</si>
  <si>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</si>
  <si>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</si>
  <si>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</si>
  <si>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</si>
  <si>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</si>
  <si>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</si>
  <si>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</si>
  <si>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</si>
  <si>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</si>
  <si>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</si>
  <si>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</si>
  <si>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</si>
  <si>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</si>
  <si>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</si>
  <si>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</si>
  <si>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</si>
  <si>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</si>
  <si>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</si>
  <si>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</si>
  <si>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</si>
  <si>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</si>
  <si>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</si>
  <si>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</si>
  <si>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</si>
  <si>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3. Működési bevételek + Működési célú átvett pénzeszk.</t>
  </si>
  <si>
    <t>7. Felhalmozási, működési finanszírozású bevétel</t>
  </si>
  <si>
    <t>Védőoltás támogatás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</si>
  <si>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</si>
  <si>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</si>
  <si>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</si>
  <si>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</si>
  <si>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</si>
  <si>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</si>
  <si>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</si>
  <si>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</si>
  <si>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</si>
  <si>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</si>
  <si>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</si>
  <si>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</si>
  <si>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</si>
  <si>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</si>
  <si>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</si>
  <si>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</si>
  <si>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</si>
  <si>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Felügyeleti díjak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</si>
  <si>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</si>
  <si>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</si>
  <si>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</si>
  <si>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</si>
  <si>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</si>
  <si>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</si>
  <si>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</si>
  <si>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</si>
  <si>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</si>
  <si>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</si>
  <si>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</si>
  <si>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</si>
  <si>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</si>
  <si>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</si>
  <si>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</si>
  <si>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</si>
  <si>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</si>
  <si>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</si>
  <si>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</si>
  <si>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</si>
  <si>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</si>
  <si>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</si>
  <si>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</si>
  <si>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</si>
  <si>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</si>
  <si>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</si>
  <si>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</si>
  <si>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</si>
  <si>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</si>
  <si>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</si>
  <si>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</si>
  <si>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</si>
  <si>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</si>
  <si>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</si>
  <si>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</si>
  <si>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</si>
  <si>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</si>
  <si>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</si>
  <si>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</si>
  <si>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</si>
  <si>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</si>
  <si>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Index            4./3.</t>
  </si>
  <si>
    <t>Közterület-felügyelet  2014. év</t>
  </si>
  <si>
    <t>Hosszú lejáratú hitel tőkeösszegének törlesztése</t>
  </si>
  <si>
    <t>Irányítószervi támogatásként folyósított kiutalás</t>
  </si>
  <si>
    <t>Egyéb közhatalmi bevételek (2012-ben+Átengedett SZJA)</t>
  </si>
  <si>
    <t xml:space="preserve">     - Települési önkormányzatok szociális és gyermekjóléti és gyermekétkeztési feladatainak támogatása</t>
  </si>
  <si>
    <t>2015. év várható terv szám</t>
  </si>
  <si>
    <t>2016. év várható terv szám</t>
  </si>
  <si>
    <t>2017. év várható terv szám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</si>
  <si>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</si>
  <si>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</si>
  <si>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</si>
  <si>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</si>
  <si>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</si>
  <si>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</si>
  <si>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</si>
  <si>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</si>
  <si>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</si>
  <si>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</si>
  <si>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</si>
  <si>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</si>
  <si>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</si>
  <si>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19383 UniCredit Bank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</si>
  <si>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</si>
  <si>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</si>
  <si>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</si>
  <si>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</si>
  <si>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</si>
  <si>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</si>
  <si>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3925 FEV IX. Zrt. támogatása</t>
  </si>
  <si>
    <t xml:space="preserve">             5035 Játszóterek fittness eszközök beszerzése</t>
  </si>
  <si>
    <t>József A. lakótelepen, Haller parkban futópálya burkolat csere</t>
  </si>
  <si>
    <t>Kosztolányi Dezső Általános Iskola színpad kialakítás</t>
  </si>
  <si>
    <t xml:space="preserve">             4016 József A. lakótelepen, Haller parkban futóp. burkolat csere</t>
  </si>
  <si>
    <t xml:space="preserve">      5042 Kosztolányi Dezső Ált.Isk. színpad kialakítása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</si>
  <si>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</si>
  <si>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</si>
  <si>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</si>
  <si>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Kiegyenlítő, függő, átfutó bevételek</t>
  </si>
  <si>
    <t>Egyéb működési célú támogatások bevételei Áh-n belülről (előző évi kieg.)</t>
  </si>
  <si>
    <t>Index   4./3.</t>
  </si>
  <si>
    <t>Index    4./3.</t>
  </si>
  <si>
    <t>Index     4./3.</t>
  </si>
  <si>
    <t>Városfejlesztési, Városgazdálkodási és Környezetvédelmi Bizottság</t>
  </si>
  <si>
    <t>Index        4./3.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</si>
  <si>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</si>
  <si>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</si>
  <si>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</si>
  <si>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</si>
  <si>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</si>
  <si>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</si>
  <si>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</si>
  <si>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</si>
  <si>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</si>
  <si>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</si>
  <si>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</si>
  <si>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</si>
  <si>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</si>
  <si>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</si>
  <si>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</si>
  <si>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</si>
  <si>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</si>
  <si>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</si>
  <si>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</si>
  <si>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</si>
  <si>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</si>
  <si>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</si>
  <si>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</si>
  <si>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</si>
  <si>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</si>
  <si>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</si>
  <si>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</si>
  <si>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</si>
  <si>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</si>
  <si>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</si>
  <si>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</si>
  <si>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</si>
  <si>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</si>
  <si>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</si>
  <si>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</si>
  <si>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</si>
  <si>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</si>
  <si>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</si>
  <si>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</si>
  <si>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</si>
  <si>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</si>
  <si>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</si>
  <si>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</si>
  <si>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</si>
  <si>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</si>
  <si>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</si>
  <si>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</si>
  <si>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</si>
  <si>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</si>
  <si>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</si>
  <si>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</si>
  <si>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</si>
  <si>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</si>
  <si>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</si>
  <si>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</si>
  <si>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</si>
  <si>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</si>
  <si>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</si>
  <si>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</si>
  <si>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</si>
  <si>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</si>
  <si>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</si>
  <si>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</si>
  <si>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</si>
  <si>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</si>
  <si>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</si>
  <si>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</si>
  <si>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</si>
  <si>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</si>
  <si>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>Ferencvárosi Kártya támogatása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</si>
  <si>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</si>
  <si>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</si>
  <si>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</si>
  <si>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</si>
  <si>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</si>
  <si>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</si>
  <si>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</si>
  <si>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</si>
  <si>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</si>
  <si>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</si>
  <si>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</si>
  <si>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</si>
  <si>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</si>
  <si>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</si>
  <si>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</si>
  <si>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</si>
  <si>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</si>
  <si>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</si>
  <si>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</si>
  <si>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</si>
  <si>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</si>
  <si>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</si>
  <si>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</si>
  <si>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</si>
  <si>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</si>
  <si>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</si>
  <si>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</si>
  <si>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</si>
  <si>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</si>
  <si>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</si>
  <si>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</si>
  <si>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</si>
  <si>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</si>
  <si>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</si>
  <si>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</si>
  <si>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</si>
  <si>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</si>
  <si>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</si>
  <si>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</si>
  <si>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</si>
  <si>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</si>
  <si>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</si>
  <si>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</si>
  <si>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</si>
  <si>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</si>
  <si>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</si>
  <si>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</si>
  <si>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</si>
  <si>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</si>
  <si>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</si>
  <si>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</si>
  <si>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</si>
  <si>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</si>
  <si>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</si>
  <si>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</si>
  <si>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</si>
  <si>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</si>
  <si>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</si>
  <si>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</si>
  <si>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</si>
  <si>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Munkaadókat terh. járulékok és szociális hozzájárulási adó</t>
  </si>
  <si>
    <t>Felújítási kiadások</t>
  </si>
  <si>
    <t>Beruházási kiadások</t>
  </si>
  <si>
    <t xml:space="preserve">     Egyéb felhalmozási  kiadások</t>
  </si>
  <si>
    <t xml:space="preserve">       Polgármesteri Hivatal támogatása</t>
  </si>
  <si>
    <t>JAT II. előkészítési költségek</t>
  </si>
  <si>
    <t xml:space="preserve">            4124 JAT II. előkészítési munkák</t>
  </si>
  <si>
    <t xml:space="preserve">       5043 FESZ műszerbeszerzés</t>
  </si>
  <si>
    <t>FESZ műszerbeszerzés</t>
  </si>
  <si>
    <t>Roma Nemzetiségi Önkormányzat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</si>
  <si>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</si>
  <si>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</si>
  <si>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</si>
  <si>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</si>
  <si>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</si>
  <si>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</si>
  <si>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Önkormányzati szakmai feladatokkal kapcsolatos kiadások</t>
  </si>
  <si>
    <t>Nyomtatvány beszerzés</t>
  </si>
  <si>
    <t>Hivatali költöztetés</t>
  </si>
  <si>
    <t>Ferencvárosi Helytörténi Egyesület</t>
  </si>
  <si>
    <t>Panelprogram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</si>
  <si>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</si>
  <si>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</si>
  <si>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</si>
  <si>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</si>
  <si>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</si>
  <si>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</si>
  <si>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</si>
  <si>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</si>
  <si>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</si>
  <si>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</si>
  <si>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</si>
  <si>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</si>
  <si>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</si>
  <si>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</si>
  <si>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</si>
  <si>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</si>
  <si>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</si>
  <si>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</si>
  <si>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</si>
  <si>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</si>
  <si>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</si>
  <si>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</si>
  <si>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</si>
  <si>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</si>
  <si>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2014.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</si>
  <si>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</si>
  <si>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</si>
  <si>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</si>
  <si>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</si>
  <si>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</si>
  <si>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</si>
  <si>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</si>
  <si>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</si>
  <si>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</si>
  <si>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</si>
  <si>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</si>
  <si>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</si>
  <si>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</si>
  <si>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</si>
  <si>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</si>
  <si>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</si>
  <si>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</si>
  <si>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Felújítások, beruházások</t>
  </si>
  <si>
    <t>Balázs B. u. 11.</t>
  </si>
  <si>
    <t>Európai Uniós pályázatok</t>
  </si>
  <si>
    <t>Szociális városrehabilitáció Ferencvárosban JAT KMOP-5.1.1/B-12-K-201-003</t>
  </si>
  <si>
    <t>További kötelezettségek</t>
  </si>
  <si>
    <t>Karaván Műv. Alapítv. Tám.</t>
  </si>
  <si>
    <t xml:space="preserve">Ifjú Molnár F. Diáksz. Egyes.  </t>
  </si>
  <si>
    <t>MÁV szimfónikus zenekar</t>
  </si>
  <si>
    <t>Erdődy Kam. Zenek. Alap.</t>
  </si>
  <si>
    <t>SZEMIRAMISZ Alap.</t>
  </si>
  <si>
    <t>Ferencvárosi Úrhölgyek E.</t>
  </si>
  <si>
    <t>Irodaszer beszerzés</t>
  </si>
  <si>
    <t xml:space="preserve">Informatikai szolg.,tám.szerz. </t>
  </si>
  <si>
    <t>Mobil flotta szerződés</t>
  </si>
  <si>
    <t>Takarítás</t>
  </si>
  <si>
    <t>Kémény-felújítási munkák</t>
  </si>
  <si>
    <t>Őrzési feladatok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</si>
  <si>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</si>
  <si>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</si>
  <si>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</si>
  <si>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</si>
  <si>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</si>
  <si>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H-16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</si>
  <si>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</si>
  <si>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</si>
  <si>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</si>
  <si>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</si>
  <si>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</si>
  <si>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</si>
  <si>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</si>
  <si>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</si>
  <si>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  ebből önkormányzati hozzájárulás</t>
  </si>
  <si>
    <t>KMOP-4.5.2.11. Manó-Lak Bölcsöde felújítása, kapacitásnövelése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</si>
  <si>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</si>
  <si>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</si>
  <si>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</si>
  <si>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</si>
  <si>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</si>
  <si>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</si>
  <si>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</si>
  <si>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</si>
  <si>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</si>
  <si>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</si>
  <si>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</si>
  <si>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</si>
  <si>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</si>
  <si>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</si>
  <si>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</si>
  <si>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</si>
  <si>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</si>
  <si>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</si>
  <si>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</si>
  <si>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</si>
  <si>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</si>
  <si>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</si>
  <si>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</si>
  <si>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</si>
  <si>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</si>
  <si>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</si>
  <si>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</si>
  <si>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</si>
  <si>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</si>
  <si>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</si>
  <si>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</si>
  <si>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</si>
  <si>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</si>
  <si>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</si>
  <si>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</si>
  <si>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</si>
  <si>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</si>
  <si>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</si>
  <si>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</si>
  <si>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</si>
  <si>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</si>
  <si>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</si>
  <si>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</si>
  <si>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</si>
  <si>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</si>
  <si>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</si>
  <si>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</si>
  <si>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</si>
  <si>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</si>
  <si>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</si>
  <si>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</si>
  <si>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</si>
  <si>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</si>
  <si>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</si>
  <si>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</si>
  <si>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</si>
  <si>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</si>
  <si>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</si>
  <si>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</si>
  <si>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</si>
  <si>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</si>
  <si>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</si>
  <si>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</si>
  <si>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</si>
  <si>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</si>
  <si>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</si>
  <si>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</si>
  <si>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</si>
  <si>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</si>
  <si>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</si>
  <si>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</si>
  <si>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</si>
  <si>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</si>
  <si>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</si>
  <si>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</si>
  <si>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</si>
  <si>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</si>
  <si>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</si>
  <si>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</si>
  <si>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</si>
  <si>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</si>
  <si>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</si>
  <si>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</si>
  <si>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</si>
  <si>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Biztos Kezdet Gyerekháza</t>
  </si>
  <si>
    <t xml:space="preserve">  Dologi kiadás</t>
  </si>
  <si>
    <t xml:space="preserve">  Felújítási kiadás</t>
  </si>
  <si>
    <t>Börzsöny utcai rendőrörs felújítása</t>
  </si>
  <si>
    <t>Óvodai karbantartási keret -dologi kiadások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</si>
  <si>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</si>
  <si>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</si>
  <si>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</si>
  <si>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</si>
  <si>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2014. évi előirányzat ../2014.</t>
  </si>
  <si>
    <t>Ferencvárosi Újság nyomda</t>
  </si>
  <si>
    <t>Pályázatok</t>
  </si>
  <si>
    <t xml:space="preserve">       3302 IX. kerületi Szakrendelő Kft</t>
  </si>
  <si>
    <t>4281 Óvodai karbantartási keret</t>
  </si>
  <si>
    <t>3427 Kommunikációs szolgáltatások</t>
  </si>
  <si>
    <t>1806 Elvonások és befizetések</t>
  </si>
  <si>
    <t>1807 Előző évi intézményi kiutalatlan támogatás</t>
  </si>
  <si>
    <t xml:space="preserve">             4034 Börzsön yutcai rendőrörs felúj.</t>
  </si>
  <si>
    <t xml:space="preserve">             4119 Balázs B. u. 25. felújítás</t>
  </si>
  <si>
    <t xml:space="preserve">            5039 Aszódi lkt. Táblás köz épületeinek vízmérők kiépítése</t>
  </si>
  <si>
    <t>6130 Parkoló Alap</t>
  </si>
  <si>
    <t xml:space="preserve">      3359 Biztos Kezdet Gyermekháza</t>
  </si>
  <si>
    <t xml:space="preserve">             5011 Belterületi földutak szilárd burkolattal való ell.</t>
  </si>
  <si>
    <t>Balázs B. u. 25.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</si>
  <si>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</si>
  <si>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</si>
  <si>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</si>
  <si>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</si>
  <si>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</si>
  <si>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</si>
  <si>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</si>
  <si>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</si>
  <si>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</si>
  <si>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</si>
  <si>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</si>
  <si>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</si>
  <si>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</si>
  <si>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Orvosi rendelők felújítása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</si>
  <si>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</si>
  <si>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</si>
  <si>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</si>
  <si>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</si>
  <si>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</si>
  <si>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</si>
  <si>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</si>
  <si>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</si>
  <si>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</si>
  <si>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</si>
  <si>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</si>
  <si>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</si>
  <si>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</si>
  <si>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</si>
  <si>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</si>
  <si>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</si>
  <si>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</si>
  <si>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</si>
  <si>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</si>
  <si>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</si>
  <si>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</si>
  <si>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</si>
  <si>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</si>
  <si>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</si>
  <si>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</si>
  <si>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</si>
  <si>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</si>
  <si>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</si>
  <si>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</si>
  <si>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</si>
  <si>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</si>
  <si>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</si>
  <si>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</si>
  <si>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</si>
  <si>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</si>
  <si>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</si>
  <si>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</si>
  <si>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</si>
  <si>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</si>
  <si>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</si>
  <si>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</si>
  <si>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</si>
  <si>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</si>
  <si>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</si>
  <si>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</si>
  <si>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</si>
  <si>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</si>
  <si>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</si>
  <si>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</si>
  <si>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</si>
  <si>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</si>
  <si>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</si>
  <si>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</si>
  <si>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</si>
  <si>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</si>
  <si>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</si>
  <si>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</si>
  <si>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</si>
  <si>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</si>
  <si>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</si>
  <si>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</si>
  <si>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</si>
  <si>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</si>
  <si>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</si>
  <si>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</si>
  <si>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</si>
  <si>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</si>
  <si>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</si>
  <si>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</si>
  <si>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</si>
  <si>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</si>
  <si>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</si>
  <si>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</si>
  <si>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</si>
  <si>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</si>
  <si>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</si>
  <si>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</si>
  <si>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</si>
  <si>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</si>
  <si>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</si>
  <si>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</si>
  <si>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</si>
  <si>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</si>
  <si>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</si>
  <si>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</si>
  <si>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</si>
  <si>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</si>
  <si>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</si>
  <si>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</si>
  <si>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</si>
  <si>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</si>
  <si>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</si>
  <si>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</si>
  <si>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</si>
  <si>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</si>
  <si>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</si>
  <si>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</si>
  <si>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Egyéb felhalmozási célú kiadás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</si>
  <si>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</si>
  <si>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</si>
  <si>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</si>
  <si>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</si>
  <si>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</si>
  <si>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</si>
  <si>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</si>
  <si>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</si>
  <si>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</si>
  <si>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</si>
  <si>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</si>
  <si>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</si>
  <si>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</si>
  <si>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</si>
  <si>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</si>
  <si>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</si>
  <si>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</si>
  <si>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</si>
  <si>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</si>
  <si>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</si>
  <si>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</si>
  <si>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</si>
  <si>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</si>
  <si>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</si>
  <si>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</si>
  <si>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</si>
  <si>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</si>
  <si>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</si>
  <si>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</si>
  <si>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</si>
  <si>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</si>
  <si>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</si>
  <si>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</si>
  <si>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</si>
  <si>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</si>
  <si>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</si>
  <si>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</si>
  <si>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</si>
  <si>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</si>
  <si>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</si>
  <si>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</si>
  <si>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</si>
  <si>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</si>
  <si>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</si>
  <si>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</si>
  <si>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</si>
  <si>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</si>
  <si>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</si>
  <si>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</si>
  <si>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</si>
  <si>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</si>
  <si>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</si>
  <si>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</si>
  <si>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</si>
  <si>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</si>
  <si>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</si>
  <si>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</si>
  <si>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</si>
  <si>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</si>
  <si>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</si>
  <si>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</si>
  <si>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</si>
  <si>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</si>
  <si>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</si>
  <si>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</si>
  <si>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</si>
  <si>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2. Közhatalmi bevételek</t>
  </si>
  <si>
    <t>5. Felhalmozási bevétel</t>
  </si>
  <si>
    <t>18. Felújítási kiadások</t>
  </si>
  <si>
    <t>19. Beruházási kiadások</t>
  </si>
  <si>
    <t>20. Egyéb felhalmozási kiadások</t>
  </si>
  <si>
    <t>23. Hosszú lejáratú hitel tőke összegének törlesztése</t>
  </si>
  <si>
    <t>24. Kiadások mindösszesen</t>
  </si>
  <si>
    <t>2014. év</t>
  </si>
  <si>
    <t xml:space="preserve">             3052 Termelőipiac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</si>
  <si>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</si>
  <si>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</si>
  <si>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</si>
  <si>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</si>
  <si>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</si>
  <si>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</si>
  <si>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</si>
  <si>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</si>
  <si>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</si>
  <si>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</si>
  <si>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</si>
  <si>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</si>
  <si>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</si>
  <si>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</si>
  <si>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Hitelfel-  vétel, kölcsön visszat. 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</si>
  <si>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</si>
  <si>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</si>
  <si>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</si>
  <si>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</si>
  <si>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 xml:space="preserve"> 2014. évi előirányzat felhasználási ütemterv</t>
  </si>
  <si>
    <t>Önkormányzat saját bevételei</t>
  </si>
  <si>
    <t>Osztalék, koncessziós díj és hozambevétel</t>
  </si>
  <si>
    <t>---</t>
  </si>
  <si>
    <t>Kezességvállalással kapcsolatos megtérülés</t>
  </si>
  <si>
    <t>15. sz. melléklet</t>
  </si>
  <si>
    <t>2014. év eredeti költségvetés</t>
  </si>
  <si>
    <t>Helyi adóból származó bevétel (építményadó, telekadó, idegenforgalmi adó, iparűzési adó)</t>
  </si>
  <si>
    <t>1. Működési célú támogatások Áh-n belülről</t>
  </si>
  <si>
    <t>4. Felhalmozási cálú támogatások Áh-n belülről</t>
  </si>
  <si>
    <t>6. Felhalmozási cálú átvett pénzeszközök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</si>
  <si>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</si>
  <si>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</si>
  <si>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</si>
  <si>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</si>
  <si>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</si>
  <si>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</si>
  <si>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 xml:space="preserve">   Iparűzési adó, pótlék, bírság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</si>
  <si>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</si>
  <si>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</si>
  <si>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</si>
  <si>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</si>
  <si>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Saját bevételek és adósságot keletkeztető ügyletekből eredő fizetési kötelezettségek költségvetési évet követő 3 évre várható kihatása</t>
  </si>
  <si>
    <t>(eFt)</t>
  </si>
  <si>
    <t>Termelői piac</t>
  </si>
  <si>
    <t>Élelmiszer segély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</si>
  <si>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</si>
  <si>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</si>
  <si>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</si>
  <si>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</si>
  <si>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</si>
  <si>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</si>
  <si>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</si>
  <si>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</si>
  <si>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</si>
  <si>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</si>
  <si>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</si>
  <si>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</si>
  <si>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   Beruházási kiadások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</si>
  <si>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</si>
  <si>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</si>
  <si>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</si>
  <si>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</si>
  <si>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 xml:space="preserve">      4310 Egészségügyi intézmények felújítása 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</si>
  <si>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</si>
  <si>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</si>
  <si>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</si>
  <si>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</si>
  <si>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</si>
  <si>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</si>
  <si>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</si>
  <si>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</si>
  <si>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</si>
  <si>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</si>
  <si>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</si>
  <si>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</si>
  <si>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</si>
  <si>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</si>
  <si>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</si>
  <si>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</si>
  <si>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</si>
  <si>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</si>
  <si>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</si>
  <si>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</si>
  <si>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</si>
  <si>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</si>
  <si>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</si>
  <si>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</si>
  <si>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</si>
  <si>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</si>
  <si>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    Elvonások és befizetések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</si>
  <si>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</si>
  <si>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</si>
  <si>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szervekek kiadásai (2.sz.mell.sz.)</t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</si>
  <si>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</si>
  <si>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</si>
  <si>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</si>
  <si>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</si>
  <si>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</si>
  <si>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</si>
  <si>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</si>
  <si>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</si>
  <si>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</si>
  <si>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</si>
  <si>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</si>
  <si>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</si>
  <si>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</si>
  <si>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</si>
  <si>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Engedélye-zett létszám összesen 2014. év  6/2014.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</si>
  <si>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</si>
  <si>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</si>
  <si>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</si>
  <si>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</si>
  <si>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</si>
  <si>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 xml:space="preserve">    Varázskert Bölcsödével kapcsolatos önerő bevétel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</si>
  <si>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</si>
  <si>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</si>
  <si>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</si>
  <si>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</si>
  <si>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</si>
  <si>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</si>
  <si>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</si>
  <si>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</si>
  <si>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</si>
  <si>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</si>
  <si>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</si>
  <si>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Index       4./3.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</si>
  <si>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</si>
  <si>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</si>
  <si>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</si>
  <si>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</si>
  <si>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</si>
  <si>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</si>
  <si>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</si>
  <si>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</si>
  <si>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</si>
  <si>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</si>
  <si>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Függő, átfutó, kiegyenlítő bevételek</t>
  </si>
  <si>
    <t xml:space="preserve"> Függő, átfutó, kiegyenlítő kiadások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</si>
  <si>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</si>
  <si>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</si>
  <si>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</si>
  <si>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</si>
  <si>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</si>
  <si>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</si>
  <si>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</si>
  <si>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</si>
  <si>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</si>
  <si>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</si>
  <si>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</si>
  <si>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</si>
  <si>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</si>
  <si>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</si>
  <si>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</si>
  <si>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</si>
  <si>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</si>
  <si>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 xml:space="preserve">      Polgármesteri Hivatal</t>
  </si>
  <si>
    <t xml:space="preserve">      Közterületfelügyelet</t>
  </si>
  <si>
    <t xml:space="preserve">      Önkormányzat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</si>
  <si>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</si>
  <si>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</si>
  <si>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</si>
  <si>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</si>
  <si>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</si>
  <si>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</si>
  <si>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</si>
  <si>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</si>
  <si>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</si>
  <si>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</si>
  <si>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</si>
  <si>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</si>
  <si>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</si>
  <si>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</si>
  <si>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</si>
  <si>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</si>
  <si>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</si>
  <si>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</si>
  <si>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Kiegyenlítő, függő, átfutó kiadások</t>
  </si>
  <si>
    <t xml:space="preserve">             4118 Lakóház felújítás Balázs Béla u. 32/A-B</t>
  </si>
  <si>
    <t>Boldogasszony Iskolanővérek Kolostori Kávéház kial.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</si>
</sst>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1"/>
      <name val="Arial CE"/>
      <family val="0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18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2" fillId="0" borderId="11" xfId="81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81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8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72">
      <alignment/>
      <protection/>
    </xf>
    <xf numFmtId="0" fontId="14" fillId="0" borderId="0" xfId="72" applyFont="1" applyAlignment="1">
      <alignment horizontal="center"/>
      <protection/>
    </xf>
    <xf numFmtId="0" fontId="1" fillId="0" borderId="15" xfId="72" applyFont="1" applyBorder="1" applyAlignment="1">
      <alignment horizontal="center"/>
      <protection/>
    </xf>
    <xf numFmtId="0" fontId="1" fillId="0" borderId="22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0" fontId="1" fillId="0" borderId="21" xfId="72" applyFont="1" applyBorder="1" applyAlignment="1">
      <alignment horizontal="center"/>
      <protection/>
    </xf>
    <xf numFmtId="0" fontId="1" fillId="0" borderId="16" xfId="72" applyFont="1" applyBorder="1" applyAlignment="1">
      <alignment horizontal="center"/>
      <protection/>
    </xf>
    <xf numFmtId="0" fontId="11" fillId="0" borderId="11" xfId="72" applyBorder="1">
      <alignment/>
      <protection/>
    </xf>
    <xf numFmtId="0" fontId="11" fillId="0" borderId="10" xfId="72" applyBorder="1">
      <alignment/>
      <protection/>
    </xf>
    <xf numFmtId="0" fontId="14" fillId="0" borderId="11" xfId="72" applyFont="1" applyBorder="1">
      <alignment/>
      <protection/>
    </xf>
    <xf numFmtId="0" fontId="3" fillId="0" borderId="22" xfId="72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1" fillId="0" borderId="0" xfId="63">
      <alignment/>
      <protection/>
    </xf>
    <xf numFmtId="3" fontId="2" fillId="0" borderId="11" xfId="72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3" xfId="64" applyNumberFormat="1" applyFont="1" applyBorder="1" applyAlignment="1">
      <alignment horizontal="center"/>
      <protection/>
    </xf>
    <xf numFmtId="0" fontId="1" fillId="0" borderId="13" xfId="64" applyFont="1" applyBorder="1" applyAlignment="1">
      <alignment horizontal="center"/>
      <protection/>
    </xf>
    <xf numFmtId="3" fontId="0" fillId="0" borderId="13" xfId="64" applyNumberFormat="1" applyFont="1" applyBorder="1" applyAlignment="1">
      <alignment/>
      <protection/>
    </xf>
    <xf numFmtId="0" fontId="3" fillId="0" borderId="13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3" fontId="4" fillId="0" borderId="13" xfId="64" applyNumberFormat="1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0" fontId="1" fillId="0" borderId="10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3" fillId="0" borderId="14" xfId="64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3" fontId="1" fillId="0" borderId="17" xfId="64" applyNumberFormat="1" applyFont="1" applyBorder="1" applyAlignment="1">
      <alignment/>
      <protection/>
    </xf>
    <xf numFmtId="3" fontId="2" fillId="0" borderId="16" xfId="64" applyNumberFormat="1" applyFont="1" applyBorder="1" applyAlignment="1">
      <alignment/>
      <protection/>
    </xf>
    <xf numFmtId="3" fontId="1" fillId="0" borderId="16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0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3" fillId="0" borderId="11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3" xfId="64" applyNumberFormat="1" applyFont="1" applyBorder="1" applyAlignment="1">
      <alignment/>
      <protection/>
    </xf>
    <xf numFmtId="0" fontId="2" fillId="0" borderId="16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4" applyFont="1" applyBorder="1" applyAlignment="1">
      <alignment/>
      <protection/>
    </xf>
    <xf numFmtId="0" fontId="10" fillId="0" borderId="17" xfId="0" applyFont="1" applyBorder="1" applyAlignment="1">
      <alignment/>
    </xf>
    <xf numFmtId="0" fontId="36" fillId="0" borderId="0" xfId="63" applyFont="1">
      <alignment/>
      <protection/>
    </xf>
    <xf numFmtId="0" fontId="38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22" xfId="63" applyFont="1" applyBorder="1">
      <alignment/>
      <protection/>
    </xf>
    <xf numFmtId="0" fontId="38" fillId="0" borderId="32" xfId="63" applyFont="1" applyBorder="1">
      <alignment/>
      <protection/>
    </xf>
    <xf numFmtId="0" fontId="38" fillId="0" borderId="26" xfId="63" applyFont="1" applyBorder="1">
      <alignment/>
      <protection/>
    </xf>
    <xf numFmtId="0" fontId="38" fillId="0" borderId="15" xfId="63" applyFont="1" applyBorder="1">
      <alignment/>
      <protection/>
    </xf>
    <xf numFmtId="0" fontId="38" fillId="0" borderId="33" xfId="63" applyFont="1" applyBorder="1">
      <alignment/>
      <protection/>
    </xf>
    <xf numFmtId="0" fontId="38" fillId="0" borderId="31" xfId="63" applyFont="1" applyBorder="1">
      <alignment/>
      <protection/>
    </xf>
    <xf numFmtId="0" fontId="38" fillId="0" borderId="34" xfId="63" applyFont="1" applyBorder="1">
      <alignment/>
      <protection/>
    </xf>
    <xf numFmtId="0" fontId="37" fillId="0" borderId="26" xfId="63" applyFont="1" applyBorder="1">
      <alignment/>
      <protection/>
    </xf>
    <xf numFmtId="3" fontId="38" fillId="0" borderId="13" xfId="63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7" fillId="0" borderId="35" xfId="63" applyNumberFormat="1" applyFont="1" applyBorder="1">
      <alignment/>
      <protection/>
    </xf>
    <xf numFmtId="3" fontId="37" fillId="0" borderId="13" xfId="63" applyNumberFormat="1" applyFont="1" applyBorder="1">
      <alignment/>
      <protection/>
    </xf>
    <xf numFmtId="0" fontId="37" fillId="0" borderId="15" xfId="63" applyFont="1" applyBorder="1">
      <alignment/>
      <protection/>
    </xf>
    <xf numFmtId="3" fontId="38" fillId="0" borderId="33" xfId="63" applyNumberFormat="1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8" fillId="0" borderId="34" xfId="63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2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0" fontId="4" fillId="0" borderId="31" xfId="0" applyFont="1" applyBorder="1" applyAlignment="1">
      <alignment/>
    </xf>
    <xf numFmtId="0" fontId="3" fillId="0" borderId="11" xfId="64" applyFont="1" applyBorder="1" applyAlignment="1">
      <alignment/>
      <protection/>
    </xf>
    <xf numFmtId="0" fontId="37" fillId="0" borderId="23" xfId="63" applyFont="1" applyBorder="1">
      <alignment/>
      <protection/>
    </xf>
    <xf numFmtId="3" fontId="37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1" fillId="0" borderId="20" xfId="64" applyNumberFormat="1" applyFont="1" applyBorder="1" applyAlignment="1">
      <alignment/>
      <protection/>
    </xf>
    <xf numFmtId="0" fontId="2" fillId="0" borderId="19" xfId="64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5" fillId="0" borderId="35" xfId="63" applyFont="1" applyBorder="1" applyAlignment="1">
      <alignment vertical="center"/>
      <protection/>
    </xf>
    <xf numFmtId="3" fontId="35" fillId="0" borderId="35" xfId="63" applyNumberFormat="1" applyFont="1" applyBorder="1" applyAlignment="1">
      <alignment vertical="center"/>
      <protection/>
    </xf>
    <xf numFmtId="0" fontId="35" fillId="0" borderId="32" xfId="63" applyFont="1" applyBorder="1" applyAlignment="1">
      <alignment vertical="center"/>
      <protection/>
    </xf>
    <xf numFmtId="3" fontId="35" fillId="0" borderId="37" xfId="63" applyNumberFormat="1" applyFont="1" applyBorder="1" applyAlignment="1">
      <alignment vertical="center"/>
      <protection/>
    </xf>
    <xf numFmtId="0" fontId="35" fillId="0" borderId="38" xfId="63" applyFont="1" applyBorder="1" applyAlignment="1">
      <alignment vertical="center"/>
      <protection/>
    </xf>
    <xf numFmtId="3" fontId="35" fillId="0" borderId="39" xfId="63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12" fillId="0" borderId="16" xfId="64" applyFont="1" applyBorder="1" applyAlignment="1">
      <alignment vertical="center"/>
      <protection/>
    </xf>
    <xf numFmtId="0" fontId="12" fillId="0" borderId="14" xfId="6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1" fillId="0" borderId="16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/>
    </xf>
    <xf numFmtId="0" fontId="2" fillId="0" borderId="26" xfId="64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4" fillId="0" borderId="26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0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2" fillId="0" borderId="23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40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2" fillId="0" borderId="40" xfId="64" applyNumberFormat="1" applyFont="1" applyBorder="1" applyAlignment="1">
      <alignment/>
      <protection/>
    </xf>
    <xf numFmtId="3" fontId="3" fillId="0" borderId="22" xfId="64" applyNumberFormat="1" applyFont="1" applyBorder="1" applyAlignment="1">
      <alignment/>
      <protection/>
    </xf>
    <xf numFmtId="0" fontId="0" fillId="0" borderId="13" xfId="64" applyFont="1" applyBorder="1" applyAlignment="1">
      <alignment/>
      <protection/>
    </xf>
    <xf numFmtId="3" fontId="1" fillId="0" borderId="14" xfId="64" applyNumberFormat="1" applyFont="1" applyBorder="1" applyAlignment="1">
      <alignment vertical="center"/>
      <protection/>
    </xf>
    <xf numFmtId="0" fontId="1" fillId="0" borderId="17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0" fontId="14" fillId="0" borderId="27" xfId="63" applyFont="1" applyBorder="1" applyAlignment="1">
      <alignment horizontal="center" vertical="center"/>
      <protection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14" fillId="0" borderId="16" xfId="72" applyFont="1" applyBorder="1" applyAlignment="1">
      <alignment horizontal="center"/>
      <protection/>
    </xf>
    <xf numFmtId="0" fontId="14" fillId="0" borderId="27" xfId="72" applyFont="1" applyBorder="1" applyAlignment="1">
      <alignment horizontal="right"/>
      <protection/>
    </xf>
    <xf numFmtId="0" fontId="4" fillId="0" borderId="11" xfId="0" applyFont="1" applyBorder="1" applyAlignment="1">
      <alignment/>
    </xf>
    <xf numFmtId="0" fontId="42" fillId="0" borderId="11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39" fillId="0" borderId="12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39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0" fontId="4" fillId="0" borderId="18" xfId="64" applyFont="1" applyBorder="1" applyAlignment="1">
      <alignment/>
      <protection/>
    </xf>
    <xf numFmtId="0" fontId="34" fillId="0" borderId="37" xfId="63" applyFont="1" applyBorder="1" applyAlignment="1">
      <alignment vertical="center"/>
      <protection/>
    </xf>
    <xf numFmtId="0" fontId="8" fillId="0" borderId="13" xfId="64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0" fontId="1" fillId="0" borderId="17" xfId="64" applyFont="1" applyBorder="1" applyAlignment="1">
      <alignment/>
      <protection/>
    </xf>
    <xf numFmtId="3" fontId="2" fillId="0" borderId="18" xfId="0" applyNumberFormat="1" applyFont="1" applyBorder="1" applyAlignment="1">
      <alignment horizontal="right"/>
    </xf>
    <xf numFmtId="3" fontId="37" fillId="0" borderId="23" xfId="63" applyNumberFormat="1" applyFont="1" applyBorder="1">
      <alignment/>
      <protection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45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45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45" fillId="0" borderId="1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72" applyFont="1" applyBorder="1" applyAlignment="1">
      <alignment horizontal="center"/>
      <protection/>
    </xf>
    <xf numFmtId="0" fontId="11" fillId="0" borderId="16" xfId="72" applyBorder="1">
      <alignment/>
      <protection/>
    </xf>
    <xf numFmtId="3" fontId="10" fillId="0" borderId="16" xfId="0" applyNumberFormat="1" applyFont="1" applyBorder="1" applyAlignment="1">
      <alignment horizontal="right"/>
    </xf>
    <xf numFmtId="0" fontId="8" fillId="0" borderId="12" xfId="64" applyFont="1" applyBorder="1" applyAlignment="1">
      <alignment/>
      <protection/>
    </xf>
    <xf numFmtId="3" fontId="38" fillId="0" borderId="31" xfId="63" applyNumberFormat="1" applyFont="1" applyBorder="1">
      <alignment/>
      <protection/>
    </xf>
    <xf numFmtId="0" fontId="1" fillId="0" borderId="25" xfId="0" applyFont="1" applyFill="1" applyBorder="1" applyAlignment="1">
      <alignment horizontal="left" vertical="top"/>
    </xf>
    <xf numFmtId="0" fontId="11" fillId="0" borderId="19" xfId="72" applyBorder="1">
      <alignment/>
      <protection/>
    </xf>
    <xf numFmtId="0" fontId="1" fillId="0" borderId="14" xfId="0" applyFont="1" applyBorder="1" applyAlignment="1">
      <alignment horizontal="center"/>
    </xf>
    <xf numFmtId="0" fontId="12" fillId="0" borderId="11" xfId="64" applyFont="1" applyBorder="1" applyAlignment="1">
      <alignment/>
      <protection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3" fontId="2" fillId="0" borderId="10" xfId="64" applyNumberFormat="1" applyFont="1" applyBorder="1" applyAlignment="1">
      <alignment/>
      <protection/>
    </xf>
    <xf numFmtId="3" fontId="0" fillId="0" borderId="16" xfId="0" applyNumberFormat="1" applyFont="1" applyBorder="1" applyAlignment="1">
      <alignment vertical="center"/>
    </xf>
    <xf numFmtId="3" fontId="37" fillId="0" borderId="37" xfId="63" applyNumberFormat="1" applyFont="1" applyBorder="1">
      <alignment/>
      <protection/>
    </xf>
    <xf numFmtId="0" fontId="12" fillId="0" borderId="12" xfId="64" applyFont="1" applyBorder="1" applyAlignment="1">
      <alignment/>
      <protection/>
    </xf>
    <xf numFmtId="0" fontId="2" fillId="0" borderId="26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/>
    </xf>
    <xf numFmtId="9" fontId="8" fillId="0" borderId="11" xfId="81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 vertical="center"/>
    </xf>
    <xf numFmtId="0" fontId="0" fillId="0" borderId="13" xfId="64" applyFont="1" applyBorder="1" applyAlignment="1">
      <alignment/>
      <protection/>
    </xf>
    <xf numFmtId="3" fontId="3" fillId="0" borderId="36" xfId="0" applyNumberFormat="1" applyFont="1" applyBorder="1" applyAlignment="1">
      <alignment vertical="center"/>
    </xf>
    <xf numFmtId="0" fontId="38" fillId="0" borderId="11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3" fontId="42" fillId="0" borderId="29" xfId="0" applyNumberFormat="1" applyFont="1" applyBorder="1" applyAlignment="1">
      <alignment horizontal="center"/>
    </xf>
    <xf numFmtId="3" fontId="42" fillId="0" borderId="28" xfId="0" applyNumberFormat="1" applyFont="1" applyBorder="1" applyAlignment="1">
      <alignment horizontal="center"/>
    </xf>
    <xf numFmtId="3" fontId="42" fillId="0" borderId="36" xfId="0" applyNumberFormat="1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0" fontId="2" fillId="0" borderId="27" xfId="67" applyFont="1" applyBorder="1" applyAlignment="1">
      <alignment horizontal="center"/>
      <protection/>
    </xf>
    <xf numFmtId="0" fontId="2" fillId="0" borderId="27" xfId="67" applyFont="1" applyBorder="1">
      <alignment/>
      <protection/>
    </xf>
    <xf numFmtId="0" fontId="1" fillId="0" borderId="27" xfId="67" applyFont="1" applyBorder="1" applyAlignment="1">
      <alignment horizontal="right"/>
      <protection/>
    </xf>
    <xf numFmtId="0" fontId="1" fillId="0" borderId="16" xfId="67" applyFont="1" applyBorder="1" applyAlignment="1">
      <alignment horizontal="center"/>
      <protection/>
    </xf>
    <xf numFmtId="0" fontId="1" fillId="0" borderId="21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3" fontId="12" fillId="0" borderId="11" xfId="67" applyNumberFormat="1" applyFont="1" applyFill="1" applyBorder="1" applyAlignment="1">
      <alignment horizontal="center"/>
      <protection/>
    </xf>
    <xf numFmtId="0" fontId="12" fillId="0" borderId="22" xfId="67" applyFont="1" applyBorder="1">
      <alignment/>
      <protection/>
    </xf>
    <xf numFmtId="0" fontId="1" fillId="0" borderId="11" xfId="67" applyFont="1" applyBorder="1" applyAlignment="1">
      <alignment horizontal="center"/>
      <protection/>
    </xf>
    <xf numFmtId="9" fontId="0" fillId="0" borderId="11" xfId="67" applyNumberFormat="1" applyBorder="1">
      <alignment/>
      <protection/>
    </xf>
    <xf numFmtId="0" fontId="2" fillId="0" borderId="22" xfId="67" applyFont="1" applyBorder="1">
      <alignment/>
      <protection/>
    </xf>
    <xf numFmtId="0" fontId="2" fillId="0" borderId="16" xfId="67" applyFont="1" applyBorder="1">
      <alignment/>
      <protection/>
    </xf>
    <xf numFmtId="9" fontId="0" fillId="0" borderId="16" xfId="67" applyNumberFormat="1" applyBorder="1">
      <alignment/>
      <protection/>
    </xf>
    <xf numFmtId="0" fontId="1" fillId="0" borderId="14" xfId="67" applyFont="1" applyBorder="1">
      <alignment/>
      <protection/>
    </xf>
    <xf numFmtId="3" fontId="2" fillId="0" borderId="11" xfId="67" applyNumberFormat="1" applyFont="1" applyBorder="1" applyAlignment="1">
      <alignment horizontal="center"/>
      <protection/>
    </xf>
    <xf numFmtId="3" fontId="2" fillId="0" borderId="11" xfId="67" applyNumberFormat="1" applyFont="1" applyBorder="1" applyAlignment="1">
      <alignment horizontal="right"/>
      <protection/>
    </xf>
    <xf numFmtId="9" fontId="2" fillId="0" borderId="11" xfId="67" applyNumberFormat="1" applyFont="1" applyBorder="1">
      <alignment/>
      <protection/>
    </xf>
    <xf numFmtId="0" fontId="4" fillId="0" borderId="22" xfId="67" applyFont="1" applyBorder="1">
      <alignment/>
      <protection/>
    </xf>
    <xf numFmtId="3" fontId="4" fillId="0" borderId="11" xfId="67" applyNumberFormat="1" applyFont="1" applyBorder="1" applyAlignment="1">
      <alignment horizontal="right"/>
      <protection/>
    </xf>
    <xf numFmtId="0" fontId="2" fillId="0" borderId="22" xfId="67" applyFont="1" applyBorder="1">
      <alignment/>
      <protection/>
    </xf>
    <xf numFmtId="0" fontId="2" fillId="0" borderId="11" xfId="67" applyFont="1" applyBorder="1">
      <alignment/>
      <protection/>
    </xf>
    <xf numFmtId="0" fontId="2" fillId="0" borderId="16" xfId="67" applyFont="1" applyBorder="1">
      <alignment/>
      <protection/>
    </xf>
    <xf numFmtId="3" fontId="2" fillId="0" borderId="16" xfId="67" applyNumberFormat="1" applyFont="1" applyBorder="1" applyAlignment="1">
      <alignment horizontal="right"/>
      <protection/>
    </xf>
    <xf numFmtId="0" fontId="1" fillId="0" borderId="14" xfId="67" applyFont="1" applyBorder="1">
      <alignment/>
      <protection/>
    </xf>
    <xf numFmtId="3" fontId="1" fillId="0" borderId="14" xfId="67" applyNumberFormat="1" applyFont="1" applyBorder="1" applyAlignment="1">
      <alignment horizontal="right"/>
      <protection/>
    </xf>
    <xf numFmtId="3" fontId="1" fillId="0" borderId="11" xfId="67" applyNumberFormat="1" applyFont="1" applyBorder="1" applyAlignment="1">
      <alignment horizontal="center"/>
      <protection/>
    </xf>
    <xf numFmtId="0" fontId="3" fillId="0" borderId="21" xfId="67" applyFont="1" applyBorder="1" applyAlignment="1">
      <alignment vertical="center"/>
      <protection/>
    </xf>
    <xf numFmtId="3" fontId="3" fillId="0" borderId="14" xfId="67" applyNumberFormat="1" applyFont="1" applyBorder="1" applyAlignment="1">
      <alignment horizontal="right" vertical="center"/>
      <protection/>
    </xf>
    <xf numFmtId="0" fontId="1" fillId="0" borderId="20" xfId="67" applyFont="1" applyBorder="1" applyAlignment="1">
      <alignment vertical="center"/>
      <protection/>
    </xf>
    <xf numFmtId="3" fontId="2" fillId="0" borderId="14" xfId="67" applyNumberFormat="1" applyFont="1" applyBorder="1" applyAlignment="1">
      <alignment horizontal="right" vertical="center"/>
      <protection/>
    </xf>
    <xf numFmtId="3" fontId="2" fillId="0" borderId="11" xfId="67" applyNumberFormat="1" applyFont="1" applyBorder="1" applyAlignment="1">
      <alignment horizontal="right" vertical="center"/>
      <protection/>
    </xf>
    <xf numFmtId="0" fontId="3" fillId="0" borderId="21" xfId="58" applyFont="1" applyBorder="1" applyAlignment="1">
      <alignment vertical="center"/>
      <protection/>
    </xf>
    <xf numFmtId="3" fontId="3" fillId="0" borderId="16" xfId="67" applyNumberFormat="1" applyFont="1" applyBorder="1" applyAlignment="1">
      <alignment horizontal="right" vertical="center"/>
      <protection/>
    </xf>
    <xf numFmtId="0" fontId="2" fillId="0" borderId="21" xfId="58" applyFont="1" applyBorder="1" applyAlignment="1">
      <alignment vertical="center"/>
      <protection/>
    </xf>
    <xf numFmtId="3" fontId="4" fillId="0" borderId="11" xfId="67" applyNumberFormat="1" applyFont="1" applyBorder="1" applyAlignment="1">
      <alignment horizontal="center"/>
      <protection/>
    </xf>
    <xf numFmtId="0" fontId="12" fillId="0" borderId="20" xfId="58" applyFont="1" applyBorder="1">
      <alignment/>
      <protection/>
    </xf>
    <xf numFmtId="3" fontId="12" fillId="0" borderId="14" xfId="67" applyNumberFormat="1" applyFont="1" applyBorder="1" applyAlignment="1">
      <alignment horizontal="right"/>
      <protection/>
    </xf>
    <xf numFmtId="0" fontId="2" fillId="0" borderId="22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6" xfId="58" applyFont="1" applyBorder="1" applyAlignment="1">
      <alignment horizontal="left"/>
      <protection/>
    </xf>
    <xf numFmtId="0" fontId="1" fillId="0" borderId="16" xfId="58" applyFont="1" applyBorder="1" applyAlignment="1">
      <alignment horizontal="left"/>
      <protection/>
    </xf>
    <xf numFmtId="0" fontId="1" fillId="0" borderId="20" xfId="58" applyFont="1" applyBorder="1" applyAlignment="1">
      <alignment horizontal="left"/>
      <protection/>
    </xf>
    <xf numFmtId="3" fontId="2" fillId="0" borderId="14" xfId="67" applyNumberFormat="1" applyFont="1" applyBorder="1" applyAlignment="1">
      <alignment horizontal="right"/>
      <protection/>
    </xf>
    <xf numFmtId="0" fontId="2" fillId="0" borderId="20" xfId="58" applyFont="1" applyBorder="1" applyAlignment="1">
      <alignment horizontal="left"/>
      <protection/>
    </xf>
    <xf numFmtId="0" fontId="12" fillId="0" borderId="20" xfId="58" applyFont="1" applyBorder="1" applyAlignment="1">
      <alignment horizontal="left"/>
      <protection/>
    </xf>
    <xf numFmtId="0" fontId="12" fillId="0" borderId="19" xfId="67" applyFont="1" applyBorder="1">
      <alignment/>
      <protection/>
    </xf>
    <xf numFmtId="3" fontId="12" fillId="0" borderId="11" xfId="67" applyNumberFormat="1" applyFont="1" applyFill="1" applyBorder="1" applyAlignment="1" applyProtection="1">
      <alignment horizontal="center"/>
      <protection locked="0"/>
    </xf>
    <xf numFmtId="0" fontId="12" fillId="0" borderId="19" xfId="67" applyFont="1" applyBorder="1" applyProtection="1">
      <alignment/>
      <protection locked="0"/>
    </xf>
    <xf numFmtId="0" fontId="12" fillId="0" borderId="22" xfId="67" applyFont="1" applyBorder="1" applyProtection="1">
      <alignment/>
      <protection locked="0"/>
    </xf>
    <xf numFmtId="3" fontId="12" fillId="0" borderId="19" xfId="67" applyNumberFormat="1" applyFont="1" applyFill="1" applyBorder="1" applyAlignment="1" applyProtection="1">
      <alignment horizontal="center"/>
      <protection locked="0"/>
    </xf>
    <xf numFmtId="3" fontId="12" fillId="0" borderId="19" xfId="67" applyNumberFormat="1" applyFont="1" applyBorder="1" applyAlignment="1" applyProtection="1">
      <alignment horizontal="left"/>
      <protection locked="0"/>
    </xf>
    <xf numFmtId="3" fontId="2" fillId="0" borderId="11" xfId="67" applyNumberFormat="1" applyFont="1" applyBorder="1" applyAlignment="1" applyProtection="1">
      <alignment horizontal="right"/>
      <protection locked="0"/>
    </xf>
    <xf numFmtId="0" fontId="12" fillId="0" borderId="20" xfId="58" applyFont="1" applyBorder="1" applyAlignment="1">
      <alignment vertical="center"/>
      <protection/>
    </xf>
    <xf numFmtId="3" fontId="12" fillId="0" borderId="14" xfId="67" applyNumberFormat="1" applyFont="1" applyBorder="1" applyAlignment="1">
      <alignment horizontal="right" vertical="center"/>
      <protection/>
    </xf>
    <xf numFmtId="3" fontId="15" fillId="0" borderId="11" xfId="67" applyNumberFormat="1" applyFont="1" applyFill="1" applyBorder="1" applyAlignment="1" applyProtection="1">
      <alignment horizontal="center"/>
      <protection locked="0"/>
    </xf>
    <xf numFmtId="0" fontId="15" fillId="0" borderId="19" xfId="67" applyFont="1" applyBorder="1" applyProtection="1">
      <alignment/>
      <protection locked="0"/>
    </xf>
    <xf numFmtId="3" fontId="38" fillId="0" borderId="11" xfId="67" applyNumberFormat="1" applyFont="1" applyBorder="1" applyAlignment="1">
      <alignment horizontal="right"/>
      <protection/>
    </xf>
    <xf numFmtId="3" fontId="12" fillId="0" borderId="11" xfId="67" applyNumberFormat="1" applyFont="1" applyBorder="1" applyAlignment="1" applyProtection="1">
      <alignment horizontal="center"/>
      <protection locked="0"/>
    </xf>
    <xf numFmtId="0" fontId="12" fillId="0" borderId="19" xfId="67" applyFont="1" applyFill="1" applyBorder="1" applyProtection="1">
      <alignment/>
      <protection locked="0"/>
    </xf>
    <xf numFmtId="3" fontId="3" fillId="0" borderId="23" xfId="64" applyNumberFormat="1" applyFont="1" applyBorder="1" applyAlignment="1">
      <alignment/>
      <protection/>
    </xf>
    <xf numFmtId="9" fontId="2" fillId="0" borderId="13" xfId="64" applyNumberFormat="1" applyFont="1" applyBorder="1" applyAlignment="1">
      <alignment/>
      <protection/>
    </xf>
    <xf numFmtId="3" fontId="2" fillId="0" borderId="40" xfId="64" applyNumberFormat="1" applyFont="1" applyBorder="1" applyAlignment="1">
      <alignment/>
      <protection/>
    </xf>
    <xf numFmtId="0" fontId="12" fillId="0" borderId="16" xfId="64" applyFont="1" applyBorder="1" applyAlignment="1">
      <alignment/>
      <protection/>
    </xf>
    <xf numFmtId="0" fontId="15" fillId="0" borderId="14" xfId="64" applyFont="1" applyBorder="1" applyAlignment="1">
      <alignment/>
      <protection/>
    </xf>
    <xf numFmtId="3" fontId="12" fillId="0" borderId="14" xfId="64" applyNumberFormat="1" applyFont="1" applyBorder="1" applyAlignment="1">
      <alignment/>
      <protection/>
    </xf>
    <xf numFmtId="0" fontId="10" fillId="0" borderId="13" xfId="64" applyFont="1" applyBorder="1" applyAlignment="1">
      <alignment/>
      <protection/>
    </xf>
    <xf numFmtId="0" fontId="12" fillId="0" borderId="17" xfId="64" applyFont="1" applyBorder="1" applyAlignment="1">
      <alignment/>
      <protection/>
    </xf>
    <xf numFmtId="0" fontId="46" fillId="0" borderId="14" xfId="64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46" fillId="0" borderId="11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2" fillId="0" borderId="22" xfId="64" applyFont="1" applyBorder="1" applyAlignment="1">
      <alignment/>
      <protection/>
    </xf>
    <xf numFmtId="0" fontId="2" fillId="0" borderId="23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3" fillId="0" borderId="10" xfId="64" applyFont="1" applyBorder="1" applyAlignment="1">
      <alignment/>
      <protection/>
    </xf>
    <xf numFmtId="0" fontId="2" fillId="0" borderId="15" xfId="64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2" fillId="0" borderId="40" xfId="64" applyFont="1" applyBorder="1" applyAlignment="1">
      <alignment/>
      <protection/>
    </xf>
    <xf numFmtId="0" fontId="2" fillId="0" borderId="25" xfId="64" applyFont="1" applyBorder="1" applyAlignment="1">
      <alignment/>
      <protection/>
    </xf>
    <xf numFmtId="0" fontId="12" fillId="0" borderId="13" xfId="64" applyFont="1" applyBorder="1" applyAlignment="1">
      <alignment vertical="center"/>
      <protection/>
    </xf>
    <xf numFmtId="0" fontId="12" fillId="0" borderId="13" xfId="64" applyFont="1" applyBorder="1" applyAlignment="1">
      <alignment/>
      <protection/>
    </xf>
    <xf numFmtId="0" fontId="2" fillId="0" borderId="20" xfId="64" applyFont="1" applyBorder="1" applyAlignment="1">
      <alignment/>
      <protection/>
    </xf>
    <xf numFmtId="3" fontId="2" fillId="0" borderId="20" xfId="64" applyNumberFormat="1" applyFont="1" applyBorder="1" applyAlignment="1">
      <alignment/>
      <protection/>
    </xf>
    <xf numFmtId="3" fontId="3" fillId="0" borderId="20" xfId="64" applyNumberFormat="1" applyFont="1" applyBorder="1" applyAlignment="1">
      <alignment/>
      <protection/>
    </xf>
    <xf numFmtId="0" fontId="12" fillId="0" borderId="14" xfId="64" applyFont="1" applyBorder="1" applyAlignment="1">
      <alignment vertical="center"/>
      <protection/>
    </xf>
    <xf numFmtId="3" fontId="2" fillId="0" borderId="25" xfId="64" applyNumberFormat="1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3" fontId="12" fillId="0" borderId="20" xfId="64" applyNumberFormat="1" applyFont="1" applyBorder="1" applyAlignment="1">
      <alignment vertical="center"/>
      <protection/>
    </xf>
    <xf numFmtId="0" fontId="46" fillId="0" borderId="17" xfId="64" applyFont="1" applyBorder="1" applyAlignment="1">
      <alignment vertical="center"/>
      <protection/>
    </xf>
    <xf numFmtId="0" fontId="46" fillId="0" borderId="13" xfId="64" applyFont="1" applyBorder="1" applyAlignment="1">
      <alignment vertical="center"/>
      <protection/>
    </xf>
    <xf numFmtId="0" fontId="14" fillId="0" borderId="14" xfId="64" applyFont="1" applyBorder="1" applyAlignment="1">
      <alignment/>
      <protection/>
    </xf>
    <xf numFmtId="0" fontId="3" fillId="0" borderId="35" xfId="64" applyFont="1" applyBorder="1" applyAlignment="1">
      <alignment/>
      <protection/>
    </xf>
    <xf numFmtId="0" fontId="46" fillId="0" borderId="37" xfId="64" applyFont="1" applyBorder="1" applyAlignment="1">
      <alignment/>
      <protection/>
    </xf>
    <xf numFmtId="3" fontId="1" fillId="0" borderId="38" xfId="64" applyNumberFormat="1" applyFont="1" applyBorder="1" applyAlignment="1">
      <alignment/>
      <protection/>
    </xf>
    <xf numFmtId="0" fontId="3" fillId="0" borderId="42" xfId="64" applyFont="1" applyBorder="1" applyAlignment="1">
      <alignment/>
      <protection/>
    </xf>
    <xf numFmtId="0" fontId="46" fillId="0" borderId="37" xfId="64" applyFont="1" applyBorder="1" applyAlignment="1">
      <alignment vertical="center"/>
      <protection/>
    </xf>
    <xf numFmtId="3" fontId="1" fillId="0" borderId="3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1" fillId="0" borderId="42" xfId="64" applyNumberFormat="1" applyFont="1" applyBorder="1" applyAlignment="1">
      <alignment/>
      <protection/>
    </xf>
    <xf numFmtId="0" fontId="3" fillId="0" borderId="16" xfId="64" applyFont="1" applyBorder="1" applyAlignment="1">
      <alignment/>
      <protection/>
    </xf>
    <xf numFmtId="3" fontId="1" fillId="0" borderId="11" xfId="72" applyNumberFormat="1" applyFont="1" applyBorder="1" applyAlignment="1">
      <alignment horizontal="right"/>
      <protection/>
    </xf>
    <xf numFmtId="0" fontId="1" fillId="0" borderId="14" xfId="72" applyFont="1" applyBorder="1" applyAlignment="1">
      <alignment horizontal="center"/>
      <protection/>
    </xf>
    <xf numFmtId="0" fontId="11" fillId="0" borderId="14" xfId="72" applyBorder="1">
      <alignment/>
      <protection/>
    </xf>
    <xf numFmtId="3" fontId="1" fillId="0" borderId="16" xfId="72" applyNumberFormat="1" applyFont="1" applyBorder="1" applyAlignment="1">
      <alignment horizontal="right"/>
      <protection/>
    </xf>
    <xf numFmtId="3" fontId="1" fillId="0" borderId="14" xfId="72" applyNumberFormat="1" applyFont="1" applyBorder="1" applyAlignment="1">
      <alignment horizontal="right"/>
      <protection/>
    </xf>
    <xf numFmtId="3" fontId="2" fillId="0" borderId="16" xfId="72" applyNumberFormat="1" applyFont="1" applyBorder="1" applyAlignment="1">
      <alignment horizontal="right"/>
      <protection/>
    </xf>
    <xf numFmtId="9" fontId="8" fillId="0" borderId="16" xfId="72" applyNumberFormat="1" applyFont="1" applyBorder="1">
      <alignment/>
      <protection/>
    </xf>
    <xf numFmtId="3" fontId="2" fillId="0" borderId="11" xfId="72" applyNumberFormat="1" applyFont="1" applyBorder="1" applyAlignment="1">
      <alignment horizontal="right"/>
      <protection/>
    </xf>
    <xf numFmtId="0" fontId="14" fillId="0" borderId="16" xfId="72" applyFont="1" applyBorder="1">
      <alignment/>
      <protection/>
    </xf>
    <xf numFmtId="0" fontId="14" fillId="0" borderId="14" xfId="72" applyFont="1" applyBorder="1">
      <alignment/>
      <protection/>
    </xf>
    <xf numFmtId="0" fontId="38" fillId="0" borderId="13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0" fontId="34" fillId="0" borderId="14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0" fontId="34" fillId="0" borderId="42" xfId="64" applyFont="1" applyBorder="1" applyAlignment="1">
      <alignment/>
      <protection/>
    </xf>
    <xf numFmtId="0" fontId="43" fillId="0" borderId="37" xfId="64" applyFont="1" applyBorder="1" applyAlignment="1">
      <alignment/>
      <protection/>
    </xf>
    <xf numFmtId="0" fontId="38" fillId="0" borderId="17" xfId="64" applyFont="1" applyBorder="1" applyAlignment="1">
      <alignment/>
      <protection/>
    </xf>
    <xf numFmtId="0" fontId="38" fillId="0" borderId="16" xfId="64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3" fontId="37" fillId="0" borderId="14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0" fontId="38" fillId="0" borderId="23" xfId="63" applyFont="1" applyBorder="1">
      <alignment/>
      <protection/>
    </xf>
    <xf numFmtId="0" fontId="35" fillId="0" borderId="14" xfId="63" applyFont="1" applyBorder="1" applyAlignment="1">
      <alignment vertical="center"/>
      <protection/>
    </xf>
    <xf numFmtId="3" fontId="1" fillId="0" borderId="42" xfId="64" applyNumberFormat="1" applyFont="1" applyBorder="1" applyAlignment="1">
      <alignment/>
      <protection/>
    </xf>
    <xf numFmtId="3" fontId="1" fillId="0" borderId="37" xfId="64" applyNumberFormat="1" applyFont="1" applyBorder="1" applyAlignment="1">
      <alignment/>
      <protection/>
    </xf>
    <xf numFmtId="3" fontId="1" fillId="0" borderId="35" xfId="64" applyNumberFormat="1" applyFont="1" applyBorder="1" applyAlignment="1">
      <alignment/>
      <protection/>
    </xf>
    <xf numFmtId="3" fontId="38" fillId="0" borderId="17" xfId="63" applyNumberFormat="1" applyFont="1" applyBorder="1">
      <alignment/>
      <protection/>
    </xf>
    <xf numFmtId="0" fontId="43" fillId="0" borderId="35" xfId="64" applyFont="1" applyBorder="1" applyAlignment="1">
      <alignment vertical="center"/>
      <protection/>
    </xf>
    <xf numFmtId="3" fontId="37" fillId="0" borderId="42" xfId="63" applyNumberFormat="1" applyFont="1" applyBorder="1">
      <alignment/>
      <protection/>
    </xf>
    <xf numFmtId="3" fontId="37" fillId="0" borderId="31" xfId="63" applyNumberFormat="1" applyFont="1" applyBorder="1">
      <alignment/>
      <protection/>
    </xf>
    <xf numFmtId="3" fontId="38" fillId="0" borderId="16" xfId="63" applyNumberFormat="1" applyFont="1" applyBorder="1">
      <alignment/>
      <protection/>
    </xf>
    <xf numFmtId="0" fontId="36" fillId="0" borderId="13" xfId="64" applyFont="1" applyBorder="1" applyAlignment="1">
      <alignment vertical="center"/>
      <protection/>
    </xf>
    <xf numFmtId="0" fontId="34" fillId="0" borderId="43" xfId="64" applyFont="1" applyBorder="1" applyAlignment="1">
      <alignment/>
      <protection/>
    </xf>
    <xf numFmtId="3" fontId="37" fillId="0" borderId="43" xfId="63" applyNumberFormat="1" applyFont="1" applyBorder="1">
      <alignment/>
      <protection/>
    </xf>
    <xf numFmtId="3" fontId="2" fillId="0" borderId="44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3" fontId="10" fillId="0" borderId="17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3" fontId="4" fillId="0" borderId="18" xfId="0" applyNumberFormat="1" applyFont="1" applyFill="1" applyBorder="1" applyAlignment="1">
      <alignment/>
    </xf>
    <xf numFmtId="0" fontId="38" fillId="0" borderId="45" xfId="63" applyFont="1" applyBorder="1">
      <alignment/>
      <protection/>
    </xf>
    <xf numFmtId="0" fontId="38" fillId="0" borderId="39" xfId="63" applyFont="1" applyBorder="1">
      <alignment/>
      <protection/>
    </xf>
    <xf numFmtId="0" fontId="38" fillId="0" borderId="13" xfId="63" applyFont="1" applyBorder="1">
      <alignment/>
      <protection/>
    </xf>
    <xf numFmtId="0" fontId="38" fillId="0" borderId="35" xfId="63" applyFont="1" applyBorder="1">
      <alignment/>
      <protection/>
    </xf>
    <xf numFmtId="3" fontId="38" fillId="0" borderId="29" xfId="63" applyNumberFormat="1" applyFont="1" applyBorder="1">
      <alignment/>
      <protection/>
    </xf>
    <xf numFmtId="0" fontId="37" fillId="0" borderId="22" xfId="63" applyFont="1" applyBorder="1">
      <alignment/>
      <protection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38" fillId="0" borderId="43" xfId="64" applyFont="1" applyBorder="1" applyAlignment="1">
      <alignment/>
      <protection/>
    </xf>
    <xf numFmtId="3" fontId="38" fillId="0" borderId="43" xfId="63" applyNumberFormat="1" applyFont="1" applyBorder="1">
      <alignment/>
      <protection/>
    </xf>
    <xf numFmtId="0" fontId="35" fillId="0" borderId="12" xfId="64" applyFont="1" applyBorder="1" applyAlignment="1">
      <alignment vertical="center"/>
      <protection/>
    </xf>
    <xf numFmtId="0" fontId="35" fillId="0" borderId="35" xfId="64" applyFont="1" applyBorder="1" applyAlignment="1">
      <alignment vertical="center"/>
      <protection/>
    </xf>
    <xf numFmtId="3" fontId="38" fillId="0" borderId="43" xfId="0" applyNumberFormat="1" applyFont="1" applyBorder="1" applyAlignment="1">
      <alignment/>
    </xf>
    <xf numFmtId="0" fontId="35" fillId="0" borderId="39" xfId="63" applyFont="1" applyBorder="1" applyAlignment="1">
      <alignment vertical="center"/>
      <protection/>
    </xf>
    <xf numFmtId="3" fontId="38" fillId="0" borderId="11" xfId="63" applyNumberFormat="1" applyFont="1" applyBorder="1">
      <alignment/>
      <protection/>
    </xf>
    <xf numFmtId="3" fontId="37" fillId="0" borderId="34" xfId="63" applyNumberFormat="1" applyFont="1" applyBorder="1">
      <alignment/>
      <protection/>
    </xf>
    <xf numFmtId="0" fontId="35" fillId="0" borderId="46" xfId="63" applyFont="1" applyBorder="1" applyAlignment="1">
      <alignment vertical="center"/>
      <protection/>
    </xf>
    <xf numFmtId="3" fontId="38" fillId="0" borderId="32" xfId="0" applyNumberFormat="1" applyFont="1" applyBorder="1" applyAlignment="1">
      <alignment/>
    </xf>
    <xf numFmtId="0" fontId="36" fillId="0" borderId="26" xfId="64" applyFont="1" applyBorder="1" applyAlignment="1">
      <alignment vertical="center"/>
      <protection/>
    </xf>
    <xf numFmtId="3" fontId="1" fillId="0" borderId="47" xfId="64" applyNumberFormat="1" applyFont="1" applyBorder="1" applyAlignment="1">
      <alignment/>
      <protection/>
    </xf>
    <xf numFmtId="0" fontId="12" fillId="0" borderId="47" xfId="64" applyFont="1" applyBorder="1" applyAlignment="1">
      <alignment/>
      <protection/>
    </xf>
    <xf numFmtId="0" fontId="11" fillId="0" borderId="0" xfId="65">
      <alignment/>
      <protection/>
    </xf>
    <xf numFmtId="0" fontId="11" fillId="0" borderId="0" xfId="65" applyFont="1" applyAlignment="1">
      <alignment horizontal="center"/>
      <protection/>
    </xf>
    <xf numFmtId="0" fontId="11" fillId="0" borderId="0" xfId="65" applyAlignment="1">
      <alignment horizontal="center"/>
      <protection/>
    </xf>
    <xf numFmtId="0" fontId="47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 vertical="center"/>
      <protection/>
    </xf>
    <xf numFmtId="0" fontId="11" fillId="0" borderId="27" xfId="65" applyBorder="1">
      <alignment/>
      <protection/>
    </xf>
    <xf numFmtId="0" fontId="14" fillId="0" borderId="0" xfId="65" applyFont="1" applyAlignment="1">
      <alignment horizontal="right"/>
      <protection/>
    </xf>
    <xf numFmtId="0" fontId="40" fillId="0" borderId="13" xfId="65" applyFont="1" applyBorder="1" applyAlignment="1">
      <alignment vertical="center"/>
      <protection/>
    </xf>
    <xf numFmtId="3" fontId="40" fillId="0" borderId="12" xfId="65" applyNumberFormat="1" applyFont="1" applyBorder="1">
      <alignment/>
      <protection/>
    </xf>
    <xf numFmtId="3" fontId="34" fillId="0" borderId="12" xfId="65" applyNumberFormat="1" applyFont="1" applyBorder="1">
      <alignment/>
      <protection/>
    </xf>
    <xf numFmtId="3" fontId="40" fillId="0" borderId="13" xfId="65" applyNumberFormat="1" applyFont="1" applyBorder="1">
      <alignment/>
      <protection/>
    </xf>
    <xf numFmtId="3" fontId="34" fillId="0" borderId="13" xfId="65" applyNumberFormat="1" applyFont="1" applyBorder="1">
      <alignment/>
      <protection/>
    </xf>
    <xf numFmtId="0" fontId="48" fillId="0" borderId="0" xfId="65" applyFont="1">
      <alignment/>
      <protection/>
    </xf>
    <xf numFmtId="3" fontId="48" fillId="0" borderId="0" xfId="65" applyNumberFormat="1" applyFont="1">
      <alignment/>
      <protection/>
    </xf>
    <xf numFmtId="0" fontId="14" fillId="0" borderId="0" xfId="65" applyFont="1">
      <alignment/>
      <protection/>
    </xf>
    <xf numFmtId="0" fontId="11" fillId="0" borderId="27" xfId="65" applyBorder="1" applyAlignment="1">
      <alignment/>
      <protection/>
    </xf>
    <xf numFmtId="0" fontId="11" fillId="0" borderId="0" xfId="65" applyAlignment="1">
      <alignment/>
      <protection/>
    </xf>
    <xf numFmtId="0" fontId="34" fillId="0" borderId="10" xfId="65" applyFont="1" applyBorder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0" fontId="40" fillId="0" borderId="26" xfId="65" applyFont="1" applyBorder="1" applyAlignment="1">
      <alignment/>
      <protection/>
    </xf>
    <xf numFmtId="3" fontId="40" fillId="0" borderId="48" xfId="65" applyNumberFormat="1" applyFont="1" applyBorder="1">
      <alignment/>
      <protection/>
    </xf>
    <xf numFmtId="0" fontId="40" fillId="0" borderId="29" xfId="65" applyFont="1" applyBorder="1" applyAlignment="1">
      <alignment/>
      <protection/>
    </xf>
    <xf numFmtId="3" fontId="40" fillId="0" borderId="26" xfId="65" applyNumberFormat="1" applyFont="1" applyBorder="1">
      <alignment/>
      <protection/>
    </xf>
    <xf numFmtId="3" fontId="40" fillId="0" borderId="29" xfId="65" applyNumberFormat="1" applyFont="1" applyBorder="1">
      <alignment/>
      <protection/>
    </xf>
    <xf numFmtId="0" fontId="11" fillId="0" borderId="0" xfId="65" applyBorder="1">
      <alignment/>
      <protection/>
    </xf>
    <xf numFmtId="0" fontId="34" fillId="0" borderId="11" xfId="65" applyFont="1" applyBorder="1" applyAlignment="1">
      <alignment horizontal="center"/>
      <protection/>
    </xf>
    <xf numFmtId="0" fontId="34" fillId="0" borderId="22" xfId="65" applyFont="1" applyBorder="1" applyAlignment="1">
      <alignment horizontal="center"/>
      <protection/>
    </xf>
    <xf numFmtId="0" fontId="34" fillId="0" borderId="0" xfId="65" applyFont="1" applyBorder="1" applyAlignment="1">
      <alignment horizontal="center"/>
      <protection/>
    </xf>
    <xf numFmtId="0" fontId="40" fillId="0" borderId="0" xfId="65" applyFont="1" applyBorder="1">
      <alignment/>
      <protection/>
    </xf>
    <xf numFmtId="0" fontId="34" fillId="0" borderId="48" xfId="65" applyFont="1" applyBorder="1" applyAlignment="1">
      <alignment horizontal="center"/>
      <protection/>
    </xf>
    <xf numFmtId="0" fontId="34" fillId="0" borderId="29" xfId="65" applyFont="1" applyBorder="1" applyAlignment="1">
      <alignment horizontal="center"/>
      <protection/>
    </xf>
    <xf numFmtId="0" fontId="34" fillId="0" borderId="13" xfId="65" applyFont="1" applyBorder="1" applyAlignment="1">
      <alignment horizontal="center"/>
      <protection/>
    </xf>
    <xf numFmtId="0" fontId="11" fillId="0" borderId="0" xfId="65" applyFont="1">
      <alignment/>
      <protection/>
    </xf>
    <xf numFmtId="0" fontId="11" fillId="0" borderId="0" xfId="69">
      <alignment/>
      <protection/>
    </xf>
    <xf numFmtId="0" fontId="35" fillId="0" borderId="0" xfId="69" applyFont="1" applyAlignment="1">
      <alignment horizontal="center"/>
      <protection/>
    </xf>
    <xf numFmtId="0" fontId="11" fillId="0" borderId="27" xfId="69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8" fillId="0" borderId="15" xfId="69" applyFont="1" applyBorder="1">
      <alignment/>
      <protection/>
    </xf>
    <xf numFmtId="0" fontId="48" fillId="0" borderId="44" xfId="69" applyFont="1" applyBorder="1">
      <alignment/>
      <protection/>
    </xf>
    <xf numFmtId="0" fontId="48" fillId="0" borderId="33" xfId="69" applyFont="1" applyBorder="1">
      <alignment/>
      <protection/>
    </xf>
    <xf numFmtId="3" fontId="48" fillId="0" borderId="10" xfId="69" applyNumberFormat="1" applyFont="1" applyBorder="1">
      <alignment/>
      <protection/>
    </xf>
    <xf numFmtId="0" fontId="48" fillId="0" borderId="22" xfId="69" applyFont="1" applyBorder="1">
      <alignment/>
      <protection/>
    </xf>
    <xf numFmtId="0" fontId="48" fillId="0" borderId="0" xfId="69" applyFont="1" applyBorder="1">
      <alignment/>
      <protection/>
    </xf>
    <xf numFmtId="0" fontId="48" fillId="0" borderId="31" xfId="69" applyFont="1" applyBorder="1">
      <alignment/>
      <protection/>
    </xf>
    <xf numFmtId="3" fontId="48" fillId="0" borderId="11" xfId="69" applyNumberFormat="1" applyFont="1" applyBorder="1">
      <alignment/>
      <protection/>
    </xf>
    <xf numFmtId="0" fontId="48" fillId="0" borderId="21" xfId="69" applyFont="1" applyBorder="1">
      <alignment/>
      <protection/>
    </xf>
    <xf numFmtId="0" fontId="48" fillId="0" borderId="49" xfId="69" applyFont="1" applyBorder="1">
      <alignment/>
      <protection/>
    </xf>
    <xf numFmtId="0" fontId="48" fillId="0" borderId="36" xfId="69" applyFont="1" applyBorder="1">
      <alignment/>
      <protection/>
    </xf>
    <xf numFmtId="3" fontId="48" fillId="0" borderId="19" xfId="69" applyNumberFormat="1" applyFont="1" applyBorder="1">
      <alignment/>
      <protection/>
    </xf>
    <xf numFmtId="0" fontId="49" fillId="0" borderId="22" xfId="69" applyFont="1" applyBorder="1">
      <alignment/>
      <protection/>
    </xf>
    <xf numFmtId="3" fontId="49" fillId="0" borderId="11" xfId="69" applyNumberFormat="1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6" xfId="69" applyNumberFormat="1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36" xfId="69" applyFont="1" applyBorder="1">
      <alignment/>
      <protection/>
    </xf>
    <xf numFmtId="3" fontId="43" fillId="0" borderId="19" xfId="69" applyNumberFormat="1" applyFont="1" applyBorder="1" applyAlignment="1">
      <alignment vertical="center"/>
      <protection/>
    </xf>
    <xf numFmtId="3" fontId="43" fillId="0" borderId="11" xfId="69" applyNumberFormat="1" applyFont="1" applyBorder="1">
      <alignment/>
      <protection/>
    </xf>
    <xf numFmtId="3" fontId="43" fillId="0" borderId="10" xfId="69" applyNumberFormat="1" applyFont="1" applyBorder="1" applyAlignment="1">
      <alignment vertical="center"/>
      <protection/>
    </xf>
    <xf numFmtId="3" fontId="43" fillId="0" borderId="11" xfId="69" applyNumberFormat="1" applyFont="1" applyBorder="1" applyAlignment="1">
      <alignment vertical="center"/>
      <protection/>
    </xf>
    <xf numFmtId="3" fontId="43" fillId="0" borderId="16" xfId="69" applyNumberFormat="1" applyFont="1" applyBorder="1">
      <alignment/>
      <protection/>
    </xf>
    <xf numFmtId="0" fontId="11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1" fillId="0" borderId="0" xfId="61" applyAlignment="1">
      <alignment/>
      <protection/>
    </xf>
    <xf numFmtId="0" fontId="11" fillId="0" borderId="27" xfId="66" applyBorder="1">
      <alignment/>
      <protection/>
    </xf>
    <xf numFmtId="0" fontId="11" fillId="0" borderId="13" xfId="66" applyBorder="1">
      <alignment/>
      <protection/>
    </xf>
    <xf numFmtId="0" fontId="14" fillId="0" borderId="44" xfId="66" applyFont="1" applyBorder="1" applyAlignment="1">
      <alignment/>
      <protection/>
    </xf>
    <xf numFmtId="0" fontId="11" fillId="0" borderId="44" xfId="66" applyBorder="1" applyAlignment="1">
      <alignment/>
      <protection/>
    </xf>
    <xf numFmtId="0" fontId="11" fillId="0" borderId="44" xfId="66" applyBorder="1" applyAlignment="1">
      <alignment horizontal="right" vertical="center"/>
      <protection/>
    </xf>
    <xf numFmtId="0" fontId="11" fillId="0" borderId="0" xfId="66" applyBorder="1" applyAlignment="1">
      <alignment/>
      <protection/>
    </xf>
    <xf numFmtId="0" fontId="14" fillId="0" borderId="0" xfId="66" applyFont="1" applyBorder="1" applyAlignment="1">
      <alignment/>
      <protection/>
    </xf>
    <xf numFmtId="0" fontId="11" fillId="0" borderId="0" xfId="66" applyBorder="1" applyAlignment="1">
      <alignment horizontal="right" vertical="center"/>
      <protection/>
    </xf>
    <xf numFmtId="0" fontId="11" fillId="0" borderId="0" xfId="73">
      <alignment/>
      <protection/>
    </xf>
    <xf numFmtId="0" fontId="11" fillId="0" borderId="27" xfId="73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3" xfId="73" applyFont="1" applyBorder="1">
      <alignment/>
      <protection/>
    </xf>
    <xf numFmtId="0" fontId="14" fillId="0" borderId="11" xfId="73" applyFont="1" applyBorder="1" applyAlignment="1">
      <alignment horizontal="center"/>
      <protection/>
    </xf>
    <xf numFmtId="0" fontId="52" fillId="0" borderId="11" xfId="73" applyFont="1" applyBorder="1" applyAlignment="1">
      <alignment/>
      <protection/>
    </xf>
    <xf numFmtId="0" fontId="52" fillId="0" borderId="0" xfId="73" applyFont="1">
      <alignment/>
      <protection/>
    </xf>
    <xf numFmtId="0" fontId="52" fillId="0" borderId="11" xfId="73" applyFont="1" applyBorder="1">
      <alignment/>
      <protection/>
    </xf>
    <xf numFmtId="3" fontId="52" fillId="0" borderId="11" xfId="73" applyNumberFormat="1" applyFont="1" applyBorder="1">
      <alignment/>
      <protection/>
    </xf>
    <xf numFmtId="0" fontId="53" fillId="0" borderId="11" xfId="73" applyFont="1" applyBorder="1">
      <alignment/>
      <protection/>
    </xf>
    <xf numFmtId="0" fontId="14" fillId="0" borderId="12" xfId="73" applyFont="1" applyBorder="1" applyAlignment="1">
      <alignment horizontal="center"/>
      <protection/>
    </xf>
    <xf numFmtId="0" fontId="52" fillId="0" borderId="27" xfId="73" applyFont="1" applyBorder="1">
      <alignment/>
      <protection/>
    </xf>
    <xf numFmtId="0" fontId="52" fillId="0" borderId="12" xfId="73" applyFont="1" applyBorder="1">
      <alignment/>
      <protection/>
    </xf>
    <xf numFmtId="3" fontId="52" fillId="0" borderId="12" xfId="73" applyNumberFormat="1" applyFont="1" applyBorder="1">
      <alignment/>
      <protection/>
    </xf>
    <xf numFmtId="0" fontId="53" fillId="0" borderId="12" xfId="73" applyFont="1" applyBorder="1">
      <alignment/>
      <protection/>
    </xf>
    <xf numFmtId="0" fontId="11" fillId="0" borderId="0" xfId="71">
      <alignment/>
      <protection/>
    </xf>
    <xf numFmtId="0" fontId="52" fillId="0" borderId="0" xfId="71" applyFont="1">
      <alignment/>
      <protection/>
    </xf>
    <xf numFmtId="0" fontId="55" fillId="0" borderId="0" xfId="71" applyFont="1" applyAlignment="1">
      <alignment horizontal="center" vertical="center"/>
      <protection/>
    </xf>
    <xf numFmtId="0" fontId="11" fillId="0" borderId="0" xfId="71" applyFont="1">
      <alignment/>
      <protection/>
    </xf>
    <xf numFmtId="0" fontId="11" fillId="0" borderId="33" xfId="71" applyBorder="1">
      <alignment/>
      <protection/>
    </xf>
    <xf numFmtId="0" fontId="56" fillId="0" borderId="26" xfId="71" applyFont="1" applyBorder="1" applyAlignment="1">
      <alignment horizontal="center" vertical="center" wrapText="1"/>
      <protection/>
    </xf>
    <xf numFmtId="0" fontId="11" fillId="0" borderId="30" xfId="71" applyBorder="1">
      <alignment/>
      <protection/>
    </xf>
    <xf numFmtId="0" fontId="56" fillId="0" borderId="13" xfId="71" applyFont="1" applyBorder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1" fontId="14" fillId="0" borderId="13" xfId="71" applyNumberFormat="1" applyFont="1" applyBorder="1" applyAlignment="1">
      <alignment horizontal="center" vertical="center"/>
      <protection/>
    </xf>
    <xf numFmtId="0" fontId="56" fillId="0" borderId="12" xfId="71" applyFont="1" applyBorder="1" applyAlignment="1">
      <alignment vertical="center"/>
      <protection/>
    </xf>
    <xf numFmtId="3" fontId="35" fillId="16" borderId="13" xfId="71" applyNumberFormat="1" applyFont="1" applyFill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0" fontId="11" fillId="0" borderId="13" xfId="71" applyBorder="1">
      <alignment/>
      <protection/>
    </xf>
    <xf numFmtId="0" fontId="57" fillId="0" borderId="12" xfId="71" applyFont="1" applyBorder="1" applyAlignment="1">
      <alignment vertical="center"/>
      <protection/>
    </xf>
    <xf numFmtId="3" fontId="36" fillId="16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0" fontId="36" fillId="0" borderId="13" xfId="71" applyFont="1" applyBorder="1" applyAlignment="1">
      <alignment horizontal="left" vertical="center"/>
      <protection/>
    </xf>
    <xf numFmtId="0" fontId="56" fillId="0" borderId="13" xfId="71" applyFont="1" applyBorder="1" applyAlignment="1">
      <alignment vertical="center"/>
      <protection/>
    </xf>
    <xf numFmtId="0" fontId="58" fillId="0" borderId="13" xfId="71" applyFont="1" applyBorder="1" applyAlignment="1">
      <alignment vertical="center"/>
      <protection/>
    </xf>
    <xf numFmtId="3" fontId="36" fillId="16" borderId="13" xfId="71" applyNumberFormat="1" applyFont="1" applyFill="1" applyBorder="1" applyAlignment="1">
      <alignment vertical="center"/>
      <protection/>
    </xf>
    <xf numFmtId="3" fontId="58" fillId="0" borderId="13" xfId="71" applyNumberFormat="1" applyFont="1" applyBorder="1" applyAlignment="1">
      <alignment vertical="center"/>
      <protection/>
    </xf>
    <xf numFmtId="3" fontId="58" fillId="0" borderId="13" xfId="71" applyNumberFormat="1" applyFont="1" applyFill="1" applyBorder="1" applyAlignment="1">
      <alignment vertical="center"/>
      <protection/>
    </xf>
    <xf numFmtId="3" fontId="56" fillId="0" borderId="13" xfId="71" applyNumberFormat="1" applyFont="1" applyBorder="1" applyAlignment="1">
      <alignment vertical="center"/>
      <protection/>
    </xf>
    <xf numFmtId="3" fontId="56" fillId="0" borderId="13" xfId="71" applyNumberFormat="1" applyFont="1" applyFill="1" applyBorder="1" applyAlignment="1">
      <alignment vertical="center"/>
      <protection/>
    </xf>
    <xf numFmtId="3" fontId="14" fillId="0" borderId="13" xfId="71" applyNumberFormat="1" applyFont="1" applyBorder="1">
      <alignment/>
      <protection/>
    </xf>
    <xf numFmtId="3" fontId="35" fillId="0" borderId="13" xfId="71" applyNumberFormat="1" applyFont="1" applyBorder="1" applyAlignment="1">
      <alignment vertical="center"/>
      <protection/>
    </xf>
    <xf numFmtId="0" fontId="14" fillId="0" borderId="13" xfId="71" applyFont="1" applyBorder="1">
      <alignment/>
      <protection/>
    </xf>
    <xf numFmtId="3" fontId="14" fillId="0" borderId="13" xfId="71" applyNumberFormat="1" applyFont="1" applyBorder="1" applyAlignment="1">
      <alignment vertical="center"/>
      <protection/>
    </xf>
    <xf numFmtId="1" fontId="11" fillId="0" borderId="13" xfId="71" applyNumberFormat="1" applyFont="1" applyBorder="1" applyAlignment="1">
      <alignment horizontal="center" vertical="center"/>
      <protection/>
    </xf>
    <xf numFmtId="3" fontId="34" fillId="0" borderId="13" xfId="71" applyNumberFormat="1" applyFont="1" applyBorder="1" applyAlignment="1">
      <alignment vertical="center"/>
      <protection/>
    </xf>
    <xf numFmtId="0" fontId="54" fillId="0" borderId="13" xfId="71" applyFont="1" applyBorder="1" applyAlignment="1">
      <alignment vertical="center"/>
      <protection/>
    </xf>
    <xf numFmtId="0" fontId="11" fillId="0" borderId="27" xfId="71" applyBorder="1">
      <alignment/>
      <protection/>
    </xf>
    <xf numFmtId="0" fontId="59" fillId="0" borderId="0" xfId="71" applyFont="1" applyAlignment="1">
      <alignment vertical="center"/>
      <protection/>
    </xf>
    <xf numFmtId="0" fontId="11" fillId="0" borderId="10" xfId="71" applyBorder="1">
      <alignment/>
      <protection/>
    </xf>
    <xf numFmtId="0" fontId="11" fillId="0" borderId="12" xfId="71" applyBorder="1">
      <alignment/>
      <protection/>
    </xf>
    <xf numFmtId="0" fontId="56" fillId="0" borderId="12" xfId="71" applyFont="1" applyFill="1" applyBorder="1" applyAlignment="1">
      <alignment horizontal="center" vertical="center" wrapText="1"/>
      <protection/>
    </xf>
    <xf numFmtId="1" fontId="11" fillId="0" borderId="13" xfId="71" applyNumberFormat="1" applyBorder="1" applyAlignment="1">
      <alignment vertical="center"/>
      <protection/>
    </xf>
    <xf numFmtId="0" fontId="60" fillId="0" borderId="13" xfId="71" applyFont="1" applyFill="1" applyBorder="1" applyAlignment="1">
      <alignment horizontal="left" vertical="center" wrapText="1"/>
      <protection/>
    </xf>
    <xf numFmtId="3" fontId="60" fillId="0" borderId="13" xfId="71" applyNumberFormat="1" applyFont="1" applyFill="1" applyBorder="1" applyAlignment="1">
      <alignment horizontal="right" vertical="center" wrapText="1"/>
      <protection/>
    </xf>
    <xf numFmtId="0" fontId="56" fillId="0" borderId="29" xfId="71" applyFont="1" applyFill="1" applyBorder="1" applyAlignment="1">
      <alignment horizontal="center" vertical="center" wrapText="1"/>
      <protection/>
    </xf>
    <xf numFmtId="1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13" xfId="71" applyNumberFormat="1" applyBorder="1" applyAlignment="1">
      <alignment vertical="center"/>
      <protection/>
    </xf>
    <xf numFmtId="3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29" xfId="71" applyNumberFormat="1" applyFont="1" applyBorder="1">
      <alignment/>
      <protection/>
    </xf>
    <xf numFmtId="0" fontId="11" fillId="0" borderId="29" xfId="71" applyFont="1" applyBorder="1">
      <alignment/>
      <protection/>
    </xf>
    <xf numFmtId="3" fontId="58" fillId="0" borderId="13" xfId="71" applyNumberFormat="1" applyFont="1" applyFill="1" applyBorder="1" applyAlignment="1">
      <alignment horizontal="right" vertical="center" wrapText="1"/>
      <protection/>
    </xf>
    <xf numFmtId="0" fontId="11" fillId="0" borderId="13" xfId="71" applyFont="1" applyBorder="1" applyAlignment="1">
      <alignment horizontal="right" vertical="center"/>
      <protection/>
    </xf>
    <xf numFmtId="0" fontId="11" fillId="0" borderId="13" xfId="71" applyFont="1" applyFill="1" applyBorder="1" applyAlignment="1">
      <alignment vertical="center"/>
      <protection/>
    </xf>
    <xf numFmtId="3" fontId="11" fillId="0" borderId="13" xfId="71" applyNumberFormat="1" applyFill="1" applyBorder="1" applyAlignment="1">
      <alignment vertical="center"/>
      <protection/>
    </xf>
    <xf numFmtId="0" fontId="61" fillId="0" borderId="13" xfId="71" applyFont="1" applyFill="1" applyBorder="1" applyAlignment="1">
      <alignment horizontal="center" vertical="center" wrapText="1"/>
      <protection/>
    </xf>
    <xf numFmtId="3" fontId="60" fillId="0" borderId="13" xfId="71" applyNumberFormat="1" applyFont="1" applyFill="1" applyBorder="1" applyAlignment="1">
      <alignment horizontal="right" vertical="center"/>
      <protection/>
    </xf>
    <xf numFmtId="3" fontId="60" fillId="0" borderId="13" xfId="71" applyNumberFormat="1" applyFont="1" applyFill="1" applyBorder="1" applyAlignment="1">
      <alignment vertical="center"/>
      <protection/>
    </xf>
    <xf numFmtId="2" fontId="11" fillId="0" borderId="13" xfId="71" applyNumberFormat="1" applyFont="1" applyFill="1" applyBorder="1" applyAlignment="1">
      <alignment vertical="center"/>
      <protection/>
    </xf>
    <xf numFmtId="0" fontId="11" fillId="0" borderId="13" xfId="71" applyFont="1" applyBorder="1" applyAlignment="1">
      <alignment vertical="center"/>
      <protection/>
    </xf>
    <xf numFmtId="0" fontId="11" fillId="0" borderId="13" xfId="71" applyFont="1" applyBorder="1">
      <alignment/>
      <protection/>
    </xf>
    <xf numFmtId="0" fontId="14" fillId="0" borderId="13" xfId="71" applyFont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2" applyFont="1" applyBorder="1" applyAlignment="1">
      <alignment horizontal="right"/>
      <protection/>
    </xf>
    <xf numFmtId="0" fontId="35" fillId="0" borderId="16" xfId="59" applyFont="1" applyBorder="1" applyAlignment="1">
      <alignment horizontal="center"/>
      <protection/>
    </xf>
    <xf numFmtId="0" fontId="62" fillId="0" borderId="20" xfId="59" applyFont="1" applyBorder="1" applyAlignment="1">
      <alignment/>
      <protection/>
    </xf>
    <xf numFmtId="0" fontId="63" fillId="0" borderId="50" xfId="59" applyFont="1" applyBorder="1" applyAlignment="1">
      <alignment/>
      <protection/>
    </xf>
    <xf numFmtId="0" fontId="63" fillId="0" borderId="50" xfId="59" applyFont="1" applyBorder="1" applyAlignment="1">
      <alignment horizontal="center"/>
      <protection/>
    </xf>
    <xf numFmtId="0" fontId="63" fillId="0" borderId="50" xfId="59" applyFont="1" applyBorder="1">
      <alignment/>
      <protection/>
    </xf>
    <xf numFmtId="0" fontId="63" fillId="0" borderId="51" xfId="59" applyFont="1" applyBorder="1">
      <alignment/>
      <protection/>
    </xf>
    <xf numFmtId="0" fontId="62" fillId="0" borderId="21" xfId="59" applyFont="1" applyBorder="1" applyAlignment="1">
      <alignment vertical="center"/>
      <protection/>
    </xf>
    <xf numFmtId="0" fontId="62" fillId="0" borderId="36" xfId="59" applyFont="1" applyBorder="1">
      <alignment/>
      <protection/>
    </xf>
    <xf numFmtId="3" fontId="34" fillId="0" borderId="16" xfId="59" applyNumberFormat="1" applyFont="1" applyBorder="1">
      <alignment/>
      <protection/>
    </xf>
    <xf numFmtId="3" fontId="34" fillId="0" borderId="36" xfId="59" applyNumberFormat="1" applyFont="1" applyBorder="1">
      <alignment/>
      <protection/>
    </xf>
    <xf numFmtId="0" fontId="62" fillId="0" borderId="20" xfId="59" applyFont="1" applyBorder="1" applyAlignment="1">
      <alignment horizontal="left"/>
      <protection/>
    </xf>
    <xf numFmtId="0" fontId="40" fillId="0" borderId="50" xfId="59" applyFont="1" applyBorder="1">
      <alignment/>
      <protection/>
    </xf>
    <xf numFmtId="0" fontId="40" fillId="0" borderId="51" xfId="59" applyFont="1" applyBorder="1">
      <alignment/>
      <protection/>
    </xf>
    <xf numFmtId="0" fontId="62" fillId="0" borderId="21" xfId="59" applyFont="1" applyBorder="1">
      <alignment/>
      <protection/>
    </xf>
    <xf numFmtId="0" fontId="63" fillId="0" borderId="36" xfId="59" applyFont="1" applyBorder="1">
      <alignment/>
      <protection/>
    </xf>
    <xf numFmtId="0" fontId="0" fillId="0" borderId="0" xfId="59" applyBorder="1">
      <alignment/>
      <protection/>
    </xf>
    <xf numFmtId="3" fontId="12" fillId="0" borderId="12" xfId="0" applyNumberFormat="1" applyFont="1" applyBorder="1" applyAlignment="1">
      <alignment horizontal="right"/>
    </xf>
    <xf numFmtId="3" fontId="36" fillId="16" borderId="12" xfId="71" applyNumberFormat="1" applyFont="1" applyFill="1" applyBorder="1" applyAlignment="1">
      <alignment horizontal="right" vertical="center"/>
      <protection/>
    </xf>
    <xf numFmtId="3" fontId="64" fillId="0" borderId="12" xfId="0" applyNumberFormat="1" applyFont="1" applyBorder="1" applyAlignment="1">
      <alignment horizontal="right"/>
    </xf>
    <xf numFmtId="0" fontId="48" fillId="0" borderId="24" xfId="69" applyFont="1" applyBorder="1">
      <alignment/>
      <protection/>
    </xf>
    <xf numFmtId="0" fontId="48" fillId="0" borderId="47" xfId="69" applyFont="1" applyBorder="1">
      <alignment/>
      <protection/>
    </xf>
    <xf numFmtId="0" fontId="48" fillId="0" borderId="52" xfId="69" applyFont="1" applyBorder="1">
      <alignment/>
      <protection/>
    </xf>
    <xf numFmtId="3" fontId="65" fillId="0" borderId="11" xfId="69" applyNumberFormat="1" applyFont="1" applyBorder="1">
      <alignment/>
      <protection/>
    </xf>
    <xf numFmtId="0" fontId="11" fillId="0" borderId="0" xfId="68">
      <alignment/>
      <protection/>
    </xf>
    <xf numFmtId="0" fontId="14" fillId="0" borderId="0" xfId="68" applyFont="1" applyAlignment="1">
      <alignment horizontal="right"/>
      <protection/>
    </xf>
    <xf numFmtId="0" fontId="11" fillId="0" borderId="0" xfId="68" applyAlignment="1">
      <alignment vertical="center"/>
      <protection/>
    </xf>
    <xf numFmtId="0" fontId="11" fillId="0" borderId="0" xfId="68" applyFo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0" xfId="63" applyFont="1">
      <alignment/>
      <protection/>
    </xf>
    <xf numFmtId="0" fontId="1" fillId="0" borderId="0" xfId="64" applyFont="1" applyAlignment="1">
      <alignment/>
      <protection/>
    </xf>
    <xf numFmtId="0" fontId="8" fillId="0" borderId="16" xfId="64" applyFont="1" applyBorder="1" applyAlignment="1">
      <alignment/>
      <protection/>
    </xf>
    <xf numFmtId="3" fontId="2" fillId="0" borderId="16" xfId="64" applyNumberFormat="1" applyFont="1" applyBorder="1" applyAlignment="1">
      <alignment/>
      <protection/>
    </xf>
    <xf numFmtId="0" fontId="8" fillId="0" borderId="11" xfId="64" applyFont="1" applyBorder="1" applyAlignment="1">
      <alignment/>
      <protection/>
    </xf>
    <xf numFmtId="0" fontId="11" fillId="0" borderId="11" xfId="64" applyFont="1" applyBorder="1" applyAlignment="1">
      <alignment vertical="center"/>
      <protection/>
    </xf>
    <xf numFmtId="3" fontId="40" fillId="0" borderId="22" xfId="65" applyNumberFormat="1" applyFont="1" applyBorder="1">
      <alignment/>
      <protection/>
    </xf>
    <xf numFmtId="9" fontId="1" fillId="0" borderId="13" xfId="64" applyNumberFormat="1" applyFont="1" applyBorder="1" applyAlignment="1">
      <alignment/>
      <protection/>
    </xf>
    <xf numFmtId="9" fontId="1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1" fillId="0" borderId="16" xfId="67" applyNumberFormat="1" applyFont="1" applyBorder="1" applyAlignment="1">
      <alignment horizontal="right"/>
      <protection/>
    </xf>
    <xf numFmtId="0" fontId="44" fillId="0" borderId="11" xfId="0" applyFont="1" applyBorder="1" applyAlignment="1">
      <alignment horizontal="left"/>
    </xf>
    <xf numFmtId="3" fontId="44" fillId="0" borderId="11" xfId="81" applyNumberFormat="1" applyFont="1" applyFill="1" applyBorder="1" applyAlignment="1">
      <alignment horizontal="right"/>
    </xf>
    <xf numFmtId="3" fontId="44" fillId="0" borderId="11" xfId="81" applyNumberFormat="1" applyFont="1" applyBorder="1" applyAlignment="1">
      <alignment horizontal="right"/>
    </xf>
    <xf numFmtId="9" fontId="8" fillId="0" borderId="19" xfId="72" applyNumberFormat="1" applyFont="1" applyBorder="1">
      <alignment/>
      <protection/>
    </xf>
    <xf numFmtId="9" fontId="8" fillId="0" borderId="11" xfId="72" applyNumberFormat="1" applyFont="1" applyBorder="1">
      <alignment/>
      <protection/>
    </xf>
    <xf numFmtId="9" fontId="10" fillId="0" borderId="16" xfId="72" applyNumberFormat="1" applyFont="1" applyBorder="1">
      <alignment/>
      <protection/>
    </xf>
    <xf numFmtId="3" fontId="42" fillId="0" borderId="30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0" fontId="58" fillId="0" borderId="13" xfId="71" applyFont="1" applyFill="1" applyBorder="1" applyAlignment="1">
      <alignment horizontal="right" vertical="center" wrapText="1"/>
      <protection/>
    </xf>
    <xf numFmtId="0" fontId="10" fillId="0" borderId="11" xfId="64" applyFont="1" applyBorder="1" applyAlignment="1">
      <alignment/>
      <protection/>
    </xf>
    <xf numFmtId="0" fontId="8" fillId="0" borderId="0" xfId="0" applyFont="1" applyBorder="1" applyAlignment="1">
      <alignment/>
    </xf>
    <xf numFmtId="3" fontId="2" fillId="0" borderId="22" xfId="64" applyNumberFormat="1" applyFont="1" applyBorder="1" applyAlignment="1">
      <alignment/>
      <protection/>
    </xf>
    <xf numFmtId="9" fontId="8" fillId="0" borderId="13" xfId="81" applyNumberFormat="1" applyFont="1" applyBorder="1" applyAlignment="1">
      <alignment horizontal="right"/>
    </xf>
    <xf numFmtId="9" fontId="2" fillId="0" borderId="12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1" fillId="0" borderId="16" xfId="64" applyNumberFormat="1" applyFont="1" applyBorder="1" applyAlignment="1">
      <alignment/>
      <protection/>
    </xf>
    <xf numFmtId="9" fontId="2" fillId="0" borderId="14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1" fillId="0" borderId="16" xfId="64" applyNumberFormat="1" applyFont="1" applyBorder="1" applyAlignment="1">
      <alignment vertical="center"/>
      <protection/>
    </xf>
    <xf numFmtId="9" fontId="1" fillId="0" borderId="12" xfId="64" applyNumberFormat="1" applyFont="1" applyBorder="1" applyAlignment="1">
      <alignment/>
      <protection/>
    </xf>
    <xf numFmtId="9" fontId="4" fillId="0" borderId="13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 vertical="center"/>
      <protection/>
    </xf>
    <xf numFmtId="9" fontId="2" fillId="0" borderId="42" xfId="64" applyNumberFormat="1" applyFont="1" applyBorder="1" applyAlignment="1">
      <alignment/>
      <protection/>
    </xf>
    <xf numFmtId="9" fontId="1" fillId="0" borderId="37" xfId="64" applyNumberFormat="1" applyFont="1" applyBorder="1" applyAlignment="1">
      <alignment/>
      <protection/>
    </xf>
    <xf numFmtId="9" fontId="1" fillId="0" borderId="42" xfId="64" applyNumberFormat="1" applyFont="1" applyBorder="1" applyAlignment="1">
      <alignment/>
      <protection/>
    </xf>
    <xf numFmtId="9" fontId="2" fillId="0" borderId="13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2" fillId="0" borderId="18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6" xfId="67" applyNumberFormat="1" applyFont="1" applyBorder="1">
      <alignment/>
      <protection/>
    </xf>
    <xf numFmtId="9" fontId="2" fillId="0" borderId="14" xfId="67" applyNumberFormat="1" applyFont="1" applyBorder="1">
      <alignment/>
      <protection/>
    </xf>
    <xf numFmtId="9" fontId="1" fillId="0" borderId="14" xfId="67" applyNumberFormat="1" applyFont="1" applyBorder="1">
      <alignment/>
      <protection/>
    </xf>
    <xf numFmtId="9" fontId="1" fillId="0" borderId="14" xfId="67" applyNumberFormat="1" applyFont="1" applyBorder="1" applyAlignment="1">
      <alignment vertical="center"/>
      <protection/>
    </xf>
    <xf numFmtId="9" fontId="1" fillId="0" borderId="16" xfId="67" applyNumberFormat="1" applyFont="1" applyBorder="1">
      <alignment/>
      <protection/>
    </xf>
    <xf numFmtId="9" fontId="4" fillId="0" borderId="11" xfId="67" applyNumberFormat="1" applyFont="1" applyBorder="1">
      <alignment/>
      <protection/>
    </xf>
    <xf numFmtId="9" fontId="1" fillId="0" borderId="16" xfId="0" applyNumberFormat="1" applyFont="1" applyBorder="1" applyAlignment="1">
      <alignment/>
    </xf>
    <xf numFmtId="9" fontId="10" fillId="0" borderId="19" xfId="72" applyNumberFormat="1" applyFont="1" applyBorder="1">
      <alignment/>
      <protection/>
    </xf>
    <xf numFmtId="9" fontId="8" fillId="0" borderId="14" xfId="72" applyNumberFormat="1" applyFont="1" applyBorder="1">
      <alignment/>
      <protection/>
    </xf>
    <xf numFmtId="9" fontId="10" fillId="0" borderId="14" xfId="72" applyNumberFormat="1" applyFont="1" applyBorder="1">
      <alignment/>
      <protection/>
    </xf>
    <xf numFmtId="9" fontId="1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9" fontId="1" fillId="0" borderId="16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9" fontId="4" fillId="0" borderId="11" xfId="0" applyNumberFormat="1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9" fontId="10" fillId="0" borderId="13" xfId="81" applyNumberFormat="1" applyFont="1" applyBorder="1" applyAlignment="1">
      <alignment horizontal="right"/>
    </xf>
    <xf numFmtId="9" fontId="10" fillId="0" borderId="11" xfId="81" applyNumberFormat="1" applyFont="1" applyBorder="1" applyAlignment="1">
      <alignment horizontal="right"/>
    </xf>
    <xf numFmtId="0" fontId="1" fillId="0" borderId="20" xfId="64" applyFont="1" applyBorder="1" applyAlignment="1">
      <alignment/>
      <protection/>
    </xf>
    <xf numFmtId="3" fontId="2" fillId="0" borderId="20" xfId="64" applyNumberFormat="1" applyFont="1" applyBorder="1" applyAlignment="1">
      <alignment/>
      <protection/>
    </xf>
    <xf numFmtId="3" fontId="40" fillId="0" borderId="39" xfId="63" applyNumberFormat="1" applyFont="1" applyBorder="1" applyAlignment="1">
      <alignment vertical="center"/>
      <protection/>
    </xf>
    <xf numFmtId="0" fontId="0" fillId="0" borderId="16" xfId="67" applyBorder="1" applyAlignment="1">
      <alignment horizontal="center"/>
      <protection/>
    </xf>
    <xf numFmtId="0" fontId="1" fillId="0" borderId="10" xfId="67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center" vertical="center" wrapText="1"/>
      <protection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1" fillId="0" borderId="0" xfId="67" applyFont="1" applyBorder="1" applyAlignment="1">
      <alignment horizont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63" applyFont="1" applyAlignment="1">
      <alignment horizontal="right"/>
      <protection/>
    </xf>
    <xf numFmtId="3" fontId="2" fillId="0" borderId="47" xfId="64" applyNumberFormat="1" applyFont="1" applyBorder="1" applyAlignment="1">
      <alignment/>
      <protection/>
    </xf>
    <xf numFmtId="9" fontId="2" fillId="0" borderId="47" xfId="64" applyNumberFormat="1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9" fontId="2" fillId="0" borderId="17" xfId="64" applyNumberFormat="1" applyFont="1" applyBorder="1" applyAlignment="1">
      <alignment/>
      <protection/>
    </xf>
    <xf numFmtId="3" fontId="5" fillId="0" borderId="13" xfId="0" applyNumberFormat="1" applyFont="1" applyBorder="1" applyAlignment="1">
      <alignment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4" fillId="0" borderId="0" xfId="6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63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3" fontId="1" fillId="0" borderId="10" xfId="64" applyNumberFormat="1" applyFont="1" applyBorder="1" applyAlignment="1">
      <alignment horizontal="center" vertical="center"/>
      <protection/>
    </xf>
    <xf numFmtId="0" fontId="11" fillId="0" borderId="11" xfId="58" applyBorder="1" applyAlignment="1">
      <alignment horizontal="center" vertical="center"/>
      <protection/>
    </xf>
    <xf numFmtId="0" fontId="11" fillId="0" borderId="16" xfId="58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72" applyFont="1" applyBorder="1" applyAlignment="1">
      <alignment horizontal="center" vertical="center" wrapText="1"/>
      <protection/>
    </xf>
    <xf numFmtId="0" fontId="10" fillId="0" borderId="0" xfId="72" applyFont="1" applyAlignment="1">
      <alignment horizontal="center" vertical="center"/>
      <protection/>
    </xf>
    <xf numFmtId="0" fontId="15" fillId="0" borderId="0" xfId="72" applyFont="1" applyAlignment="1">
      <alignment horizontal="center" vertical="center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" fillId="0" borderId="16" xfId="6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49" fontId="10" fillId="0" borderId="10" xfId="64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0" fillId="0" borderId="26" xfId="65" applyFont="1" applyBorder="1" applyAlignment="1">
      <alignment/>
      <protection/>
    </xf>
    <xf numFmtId="0" fontId="40" fillId="0" borderId="29" xfId="65" applyFont="1" applyBorder="1" applyAlignment="1">
      <alignment/>
      <protection/>
    </xf>
    <xf numFmtId="0" fontId="34" fillId="0" borderId="26" xfId="65" applyFont="1" applyBorder="1" applyAlignment="1">
      <alignment/>
      <protection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40" fillId="0" borderId="53" xfId="65" applyFont="1" applyBorder="1" applyAlignment="1">
      <alignment vertical="center"/>
      <protection/>
    </xf>
    <xf numFmtId="0" fontId="40" fillId="0" borderId="12" xfId="65" applyFont="1" applyBorder="1" applyAlignment="1">
      <alignment vertical="center"/>
      <protection/>
    </xf>
    <xf numFmtId="0" fontId="40" fillId="0" borderId="11" xfId="65" applyFont="1" applyBorder="1" applyAlignment="1">
      <alignment vertical="center"/>
      <protection/>
    </xf>
    <xf numFmtId="0" fontId="40" fillId="0" borderId="10" xfId="65" applyFont="1" applyBorder="1" applyAlignment="1">
      <alignment vertic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/>
      <protection/>
    </xf>
    <xf numFmtId="0" fontId="3" fillId="0" borderId="0" xfId="0" applyFont="1" applyAlignment="1">
      <alignment/>
    </xf>
    <xf numFmtId="0" fontId="34" fillId="0" borderId="11" xfId="65" applyFont="1" applyBorder="1" applyAlignment="1">
      <alignment vertical="center" wrapText="1"/>
      <protection/>
    </xf>
    <xf numFmtId="0" fontId="40" fillId="0" borderId="35" xfId="65" applyFont="1" applyBorder="1" applyAlignment="1">
      <alignment vertical="center" wrapText="1"/>
      <protection/>
    </xf>
    <xf numFmtId="0" fontId="34" fillId="0" borderId="10" xfId="65" applyFont="1" applyBorder="1" applyAlignment="1">
      <alignment vertical="center" wrapText="1"/>
      <protection/>
    </xf>
    <xf numFmtId="0" fontId="48" fillId="0" borderId="19" xfId="69" applyFont="1" applyBorder="1" applyAlignment="1">
      <alignment horizontal="center" vertical="center"/>
      <protection/>
    </xf>
    <xf numFmtId="0" fontId="48" fillId="0" borderId="11" xfId="69" applyFont="1" applyBorder="1" applyAlignment="1">
      <alignment horizontal="center" vertical="center"/>
      <protection/>
    </xf>
    <xf numFmtId="0" fontId="48" fillId="0" borderId="23" xfId="69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43" fillId="0" borderId="10" xfId="69" applyFont="1" applyBorder="1" applyAlignment="1">
      <alignment horizontal="center" vertical="center" wrapText="1"/>
      <protection/>
    </xf>
    <xf numFmtId="0" fontId="43" fillId="0" borderId="12" xfId="69" applyFont="1" applyBorder="1" applyAlignment="1">
      <alignment horizontal="center" vertical="center" wrapText="1"/>
      <protection/>
    </xf>
    <xf numFmtId="0" fontId="11" fillId="0" borderId="11" xfId="69" applyBorder="1" applyAlignment="1">
      <alignment horizontal="center" vertical="center"/>
      <protection/>
    </xf>
    <xf numFmtId="0" fontId="11" fillId="0" borderId="16" xfId="69" applyBorder="1" applyAlignment="1">
      <alignment horizontal="center" vertical="center"/>
      <protection/>
    </xf>
    <xf numFmtId="0" fontId="48" fillId="0" borderId="10" xfId="69" applyFont="1" applyBorder="1" applyAlignment="1">
      <alignment horizontal="center" vertical="center"/>
      <protection/>
    </xf>
    <xf numFmtId="0" fontId="48" fillId="0" borderId="16" xfId="69" applyFont="1" applyBorder="1" applyAlignment="1">
      <alignment horizontal="center" vertical="center"/>
      <protection/>
    </xf>
    <xf numFmtId="0" fontId="48" fillId="0" borderId="24" xfId="69" applyFont="1" applyBorder="1" applyAlignment="1">
      <alignment horizontal="center" vertical="center" wrapText="1"/>
      <protection/>
    </xf>
    <xf numFmtId="0" fontId="48" fillId="0" borderId="52" xfId="69" applyFont="1" applyBorder="1" applyAlignment="1">
      <alignment horizontal="center" vertical="center" wrapText="1"/>
      <protection/>
    </xf>
    <xf numFmtId="0" fontId="48" fillId="0" borderId="22" xfId="69" applyFont="1" applyBorder="1" applyAlignment="1">
      <alignment horizontal="center" vertical="center" wrapText="1"/>
      <protection/>
    </xf>
    <xf numFmtId="0" fontId="48" fillId="0" borderId="31" xfId="69" applyFont="1" applyBorder="1" applyAlignment="1">
      <alignment horizontal="center" vertical="center" wrapText="1"/>
      <protection/>
    </xf>
    <xf numFmtId="0" fontId="11" fillId="0" borderId="22" xfId="69" applyBorder="1" applyAlignment="1">
      <alignment horizontal="center" vertical="center" wrapText="1"/>
      <protection/>
    </xf>
    <xf numFmtId="0" fontId="11" fillId="0" borderId="31" xfId="69" applyBorder="1" applyAlignment="1">
      <alignment horizontal="center" vertical="center" wrapText="1"/>
      <protection/>
    </xf>
    <xf numFmtId="0" fontId="11" fillId="0" borderId="21" xfId="69" applyBorder="1" applyAlignment="1">
      <alignment horizontal="center" vertical="center" wrapText="1"/>
      <protection/>
    </xf>
    <xf numFmtId="0" fontId="11" fillId="0" borderId="36" xfId="69" applyBorder="1" applyAlignment="1">
      <alignment horizontal="center" vertical="center" wrapText="1"/>
      <protection/>
    </xf>
    <xf numFmtId="0" fontId="14" fillId="0" borderId="0" xfId="69" applyFont="1" applyAlignment="1">
      <alignment horizontal="center"/>
      <protection/>
    </xf>
    <xf numFmtId="0" fontId="35" fillId="0" borderId="0" xfId="69" applyFont="1" applyAlignment="1">
      <alignment horizontal="center"/>
      <protection/>
    </xf>
    <xf numFmtId="0" fontId="43" fillId="0" borderId="10" xfId="69" applyFont="1" applyBorder="1" applyAlignment="1">
      <alignment horizontal="center" vertical="center"/>
      <protection/>
    </xf>
    <xf numFmtId="0" fontId="43" fillId="0" borderId="12" xfId="69" applyFont="1" applyBorder="1" applyAlignment="1">
      <alignment horizontal="center" vertical="center"/>
      <protection/>
    </xf>
    <xf numFmtId="0" fontId="43" fillId="0" borderId="15" xfId="69" applyFont="1" applyBorder="1" applyAlignment="1">
      <alignment horizontal="center" vertical="center"/>
      <protection/>
    </xf>
    <xf numFmtId="0" fontId="43" fillId="0" borderId="33" xfId="69" applyFont="1" applyBorder="1" applyAlignment="1">
      <alignment horizontal="center" vertical="center"/>
      <protection/>
    </xf>
    <xf numFmtId="0" fontId="43" fillId="0" borderId="23" xfId="69" applyFont="1" applyBorder="1" applyAlignment="1">
      <alignment horizontal="center" vertical="center"/>
      <protection/>
    </xf>
    <xf numFmtId="0" fontId="43" fillId="0" borderId="30" xfId="69" applyFont="1" applyBorder="1" applyAlignment="1">
      <alignment horizontal="center" vertical="center"/>
      <protection/>
    </xf>
    <xf numFmtId="0" fontId="43" fillId="0" borderId="44" xfId="69" applyFont="1" applyBorder="1" applyAlignment="1">
      <alignment horizontal="center" vertical="center"/>
      <protection/>
    </xf>
    <xf numFmtId="0" fontId="43" fillId="0" borderId="27" xfId="69" applyFont="1" applyBorder="1" applyAlignment="1">
      <alignment horizontal="center" vertical="center"/>
      <protection/>
    </xf>
    <xf numFmtId="0" fontId="48" fillId="0" borderId="22" xfId="69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8" fillId="0" borderId="24" xfId="69" applyFont="1" applyBorder="1" applyAlignment="1">
      <alignment horizontal="center" vertical="center"/>
      <protection/>
    </xf>
    <xf numFmtId="0" fontId="11" fillId="0" borderId="22" xfId="69" applyBorder="1" applyAlignment="1">
      <alignment horizontal="center" vertical="center"/>
      <protection/>
    </xf>
    <xf numFmtId="0" fontId="11" fillId="0" borderId="21" xfId="69" applyBorder="1" applyAlignment="1">
      <alignment horizontal="center" vertical="center"/>
      <protection/>
    </xf>
    <xf numFmtId="0" fontId="50" fillId="0" borderId="47" xfId="69" applyFont="1" applyBorder="1" applyAlignment="1">
      <alignment horizontal="center" vertical="center" wrapText="1"/>
      <protection/>
    </xf>
    <xf numFmtId="0" fontId="50" fillId="0" borderId="52" xfId="69" applyFont="1" applyBorder="1" applyAlignment="1">
      <alignment horizontal="center" vertical="center" wrapText="1"/>
      <protection/>
    </xf>
    <xf numFmtId="0" fontId="50" fillId="0" borderId="0" xfId="69" applyFont="1" applyBorder="1" applyAlignment="1">
      <alignment horizontal="center" vertical="center" wrapText="1"/>
      <protection/>
    </xf>
    <xf numFmtId="0" fontId="50" fillId="0" borderId="31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31" xfId="69" applyFont="1" applyBorder="1" applyAlignment="1">
      <alignment horizontal="center" vertical="center" wrapText="1"/>
      <protection/>
    </xf>
    <xf numFmtId="0" fontId="51" fillId="0" borderId="49" xfId="69" applyFont="1" applyBorder="1" applyAlignment="1">
      <alignment horizontal="center" vertical="center" wrapText="1"/>
      <protection/>
    </xf>
    <xf numFmtId="0" fontId="51" fillId="0" borderId="36" xfId="69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1" fillId="0" borderId="10" xfId="66" applyBorder="1" applyAlignment="1">
      <alignment horizontal="right" vertical="center"/>
      <protection/>
    </xf>
    <xf numFmtId="0" fontId="11" fillId="0" borderId="12" xfId="66" applyBorder="1" applyAlignment="1">
      <alignment horizontal="right" vertical="center"/>
      <protection/>
    </xf>
    <xf numFmtId="0" fontId="14" fillId="0" borderId="10" xfId="66" applyFont="1" applyBorder="1" applyAlignment="1">
      <alignment horizontal="right" vertical="center"/>
      <protection/>
    </xf>
    <xf numFmtId="0" fontId="14" fillId="0" borderId="12" xfId="66" applyFont="1" applyBorder="1" applyAlignment="1">
      <alignment horizontal="right" vertical="center"/>
      <protection/>
    </xf>
    <xf numFmtId="0" fontId="11" fillId="0" borderId="11" xfId="66" applyFont="1" applyBorder="1" applyAlignment="1">
      <alignment/>
      <protection/>
    </xf>
    <xf numFmtId="0" fontId="11" fillId="0" borderId="12" xfId="66" applyBorder="1" applyAlignment="1">
      <alignment/>
      <protection/>
    </xf>
    <xf numFmtId="0" fontId="11" fillId="0" borderId="15" xfId="66" applyFont="1" applyBorder="1" applyAlignment="1">
      <alignment/>
      <protection/>
    </xf>
    <xf numFmtId="0" fontId="11" fillId="0" borderId="44" xfId="66" applyBorder="1" applyAlignment="1">
      <alignment/>
      <protection/>
    </xf>
    <xf numFmtId="0" fontId="11" fillId="0" borderId="33" xfId="66" applyBorder="1" applyAlignment="1">
      <alignment/>
      <protection/>
    </xf>
    <xf numFmtId="0" fontId="11" fillId="0" borderId="23" xfId="66" applyBorder="1" applyAlignment="1">
      <alignment/>
      <protection/>
    </xf>
    <xf numFmtId="0" fontId="11" fillId="0" borderId="27" xfId="66" applyBorder="1" applyAlignment="1">
      <alignment/>
      <protection/>
    </xf>
    <xf numFmtId="0" fontId="11" fillId="0" borderId="30" xfId="66" applyBorder="1" applyAlignment="1">
      <alignment/>
      <protection/>
    </xf>
    <xf numFmtId="0" fontId="11" fillId="0" borderId="11" xfId="66" applyFont="1" applyBorder="1" applyAlignment="1">
      <alignment wrapText="1"/>
      <protection/>
    </xf>
    <xf numFmtId="0" fontId="11" fillId="0" borderId="11" xfId="66" applyBorder="1" applyAlignment="1">
      <alignment wrapText="1"/>
      <protection/>
    </xf>
    <xf numFmtId="0" fontId="11" fillId="0" borderId="12" xfId="66" applyBorder="1" applyAlignment="1">
      <alignment wrapText="1"/>
      <protection/>
    </xf>
    <xf numFmtId="0" fontId="11" fillId="0" borderId="10" xfId="66" applyFont="1" applyBorder="1" applyAlignment="1">
      <alignment wrapText="1"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4" fillId="0" borderId="0" xfId="66" applyFont="1" applyAlignment="1">
      <alignment horizontal="center"/>
      <protection/>
    </xf>
    <xf numFmtId="0" fontId="14" fillId="0" borderId="10" xfId="66" applyFont="1" applyBorder="1" applyAlignment="1">
      <alignment vertical="center" wrapText="1"/>
      <protection/>
    </xf>
    <xf numFmtId="0" fontId="11" fillId="0" borderId="0" xfId="66" applyFont="1" applyBorder="1" applyAlignment="1">
      <alignment wrapText="1"/>
      <protection/>
    </xf>
    <xf numFmtId="0" fontId="11" fillId="0" borderId="27" xfId="66" applyBorder="1" applyAlignment="1">
      <alignment wrapText="1"/>
      <protection/>
    </xf>
    <xf numFmtId="0" fontId="14" fillId="0" borderId="26" xfId="66" applyFont="1" applyBorder="1" applyAlignment="1">
      <alignment horizontal="center"/>
      <protection/>
    </xf>
    <xf numFmtId="0" fontId="14" fillId="0" borderId="48" xfId="66" applyFont="1" applyBorder="1" applyAlignment="1">
      <alignment horizontal="center"/>
      <protection/>
    </xf>
    <xf numFmtId="0" fontId="14" fillId="0" borderId="29" xfId="66" applyFont="1" applyBorder="1" applyAlignment="1">
      <alignment horizontal="center"/>
      <protection/>
    </xf>
    <xf numFmtId="0" fontId="11" fillId="0" borderId="48" xfId="66" applyBorder="1" applyAlignment="1">
      <alignment horizontal="center"/>
      <protection/>
    </xf>
    <xf numFmtId="0" fontId="14" fillId="0" borderId="15" xfId="66" applyFont="1" applyBorder="1" applyAlignment="1">
      <alignment/>
      <protection/>
    </xf>
    <xf numFmtId="0" fontId="14" fillId="0" borderId="44" xfId="66" applyFont="1" applyBorder="1" applyAlignment="1">
      <alignment/>
      <protection/>
    </xf>
    <xf numFmtId="0" fontId="14" fillId="0" borderId="33" xfId="66" applyFont="1" applyBorder="1" applyAlignment="1">
      <alignment/>
      <protection/>
    </xf>
    <xf numFmtId="0" fontId="14" fillId="0" borderId="23" xfId="66" applyFont="1" applyBorder="1" applyAlignment="1">
      <alignment/>
      <protection/>
    </xf>
    <xf numFmtId="0" fontId="14" fillId="0" borderId="27" xfId="66" applyFont="1" applyBorder="1" applyAlignment="1">
      <alignment/>
      <protection/>
    </xf>
    <xf numFmtId="0" fontId="14" fillId="0" borderId="30" xfId="66" applyFont="1" applyBorder="1" applyAlignment="1">
      <alignment/>
      <protection/>
    </xf>
    <xf numFmtId="0" fontId="11" fillId="0" borderId="10" xfId="66" applyFont="1" applyBorder="1" applyAlignment="1">
      <alignment/>
      <protection/>
    </xf>
    <xf numFmtId="0" fontId="14" fillId="0" borderId="15" xfId="66" applyFont="1" applyBorder="1" applyAlignment="1">
      <alignment vertical="center" wrapText="1"/>
      <protection/>
    </xf>
    <xf numFmtId="0" fontId="14" fillId="0" borderId="44" xfId="66" applyFont="1" applyBorder="1" applyAlignment="1">
      <alignment vertical="center" wrapText="1"/>
      <protection/>
    </xf>
    <xf numFmtId="0" fontId="14" fillId="0" borderId="33" xfId="66" applyFont="1" applyBorder="1" applyAlignment="1">
      <alignment vertical="center" wrapText="1"/>
      <protection/>
    </xf>
    <xf numFmtId="0" fontId="14" fillId="0" borderId="22" xfId="66" applyFont="1" applyBorder="1" applyAlignment="1">
      <alignment vertical="center" wrapText="1"/>
      <protection/>
    </xf>
    <xf numFmtId="0" fontId="14" fillId="0" borderId="0" xfId="66" applyFont="1" applyBorder="1" applyAlignment="1">
      <alignment vertical="center" wrapText="1"/>
      <protection/>
    </xf>
    <xf numFmtId="0" fontId="14" fillId="0" borderId="31" xfId="66" applyFont="1" applyBorder="1" applyAlignment="1">
      <alignment vertical="center" wrapText="1"/>
      <protection/>
    </xf>
    <xf numFmtId="0" fontId="11" fillId="0" borderId="23" xfId="66" applyBorder="1" applyAlignment="1">
      <alignment wrapText="1"/>
      <protection/>
    </xf>
    <xf numFmtId="0" fontId="11" fillId="0" borderId="30" xfId="66" applyBorder="1" applyAlignment="1">
      <alignment wrapText="1"/>
      <protection/>
    </xf>
    <xf numFmtId="0" fontId="14" fillId="0" borderId="10" xfId="66" applyFont="1" applyBorder="1" applyAlignment="1">
      <alignment vertical="center"/>
      <protection/>
    </xf>
    <xf numFmtId="0" fontId="14" fillId="0" borderId="11" xfId="66" applyFont="1" applyBorder="1" applyAlignment="1">
      <alignment vertical="center"/>
      <protection/>
    </xf>
    <xf numFmtId="0" fontId="14" fillId="0" borderId="12" xfId="66" applyFont="1" applyBorder="1" applyAlignment="1">
      <alignment vertical="center"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0" fontId="15" fillId="0" borderId="26" xfId="73" applyFont="1" applyBorder="1" applyAlignment="1">
      <alignment horizontal="center" vertical="center"/>
      <protection/>
    </xf>
    <xf numFmtId="0" fontId="15" fillId="0" borderId="29" xfId="73" applyFont="1" applyBorder="1" applyAlignment="1">
      <alignment horizontal="center" vertical="center"/>
      <protection/>
    </xf>
    <xf numFmtId="0" fontId="15" fillId="0" borderId="44" xfId="73" applyFont="1" applyBorder="1" applyAlignment="1">
      <alignment horizontal="center" vertical="center"/>
      <protection/>
    </xf>
    <xf numFmtId="0" fontId="15" fillId="0" borderId="27" xfId="73" applyFont="1" applyBorder="1" applyAlignment="1">
      <alignment horizontal="center" vertical="center"/>
      <protection/>
    </xf>
    <xf numFmtId="0" fontId="14" fillId="0" borderId="10" xfId="73" applyFont="1" applyBorder="1" applyAlignment="1">
      <alignment horizontal="center"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47" fillId="0" borderId="0" xfId="71" applyFont="1" applyAlignment="1">
      <alignment horizontal="center" vertical="center"/>
      <protection/>
    </xf>
    <xf numFmtId="0" fontId="54" fillId="0" borderId="0" xfId="71" applyFont="1" applyAlignment="1">
      <alignment horizontal="center" vertical="center"/>
      <protection/>
    </xf>
    <xf numFmtId="0" fontId="56" fillId="0" borderId="10" xfId="71" applyFont="1" applyBorder="1" applyAlignment="1">
      <alignment horizontal="center" vertical="center" wrapText="1"/>
      <protection/>
    </xf>
    <xf numFmtId="0" fontId="56" fillId="0" borderId="12" xfId="71" applyFont="1" applyBorder="1" applyAlignment="1">
      <alignment horizontal="center" vertical="center" wrapText="1"/>
      <protection/>
    </xf>
    <xf numFmtId="0" fontId="56" fillId="0" borderId="33" xfId="71" applyFont="1" applyBorder="1" applyAlignment="1">
      <alignment horizontal="center" vertical="center" wrapText="1"/>
      <protection/>
    </xf>
    <xf numFmtId="0" fontId="56" fillId="0" borderId="30" xfId="71" applyFont="1" applyBorder="1" applyAlignment="1">
      <alignment horizontal="center" vertical="center" wrapText="1"/>
      <protection/>
    </xf>
    <xf numFmtId="0" fontId="56" fillId="0" borderId="26" xfId="71" applyFont="1" applyBorder="1" applyAlignment="1">
      <alignment horizontal="center" vertical="center" wrapText="1"/>
      <protection/>
    </xf>
    <xf numFmtId="0" fontId="56" fillId="0" borderId="29" xfId="71" applyFont="1" applyBorder="1" applyAlignment="1">
      <alignment horizontal="center" vertical="center" wrapText="1"/>
      <protection/>
    </xf>
    <xf numFmtId="0" fontId="56" fillId="0" borderId="48" xfId="7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4" fillId="0" borderId="10" xfId="71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56" fillId="0" borderId="15" xfId="71" applyFont="1" applyBorder="1" applyAlignment="1">
      <alignment horizontal="center" vertical="center" wrapText="1"/>
      <protection/>
    </xf>
    <xf numFmtId="0" fontId="56" fillId="0" borderId="23" xfId="71" applyFont="1" applyBorder="1" applyAlignment="1">
      <alignment horizontal="center" vertical="center" wrapText="1"/>
      <protection/>
    </xf>
    <xf numFmtId="0" fontId="56" fillId="0" borderId="10" xfId="71" applyFont="1" applyFill="1" applyBorder="1" applyAlignment="1">
      <alignment horizontal="center" vertical="center" wrapText="1"/>
      <protection/>
    </xf>
    <xf numFmtId="0" fontId="14" fillId="0" borderId="0" xfId="71" applyFont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0" fontId="55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/>
      <protection/>
    </xf>
    <xf numFmtId="0" fontId="56" fillId="0" borderId="12" xfId="71" applyFont="1" applyFill="1" applyBorder="1" applyAlignment="1">
      <alignment horizontal="center" vertical="center" wrapText="1"/>
      <protection/>
    </xf>
    <xf numFmtId="0" fontId="11" fillId="0" borderId="12" xfId="7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0" fillId="0" borderId="10" xfId="59" applyNumberFormat="1" applyFont="1" applyBorder="1" applyAlignment="1">
      <alignment vertical="center"/>
      <protection/>
    </xf>
    <xf numFmtId="3" fontId="11" fillId="0" borderId="12" xfId="57" applyNumberFormat="1" applyFont="1" applyBorder="1" applyAlignment="1">
      <alignment vertical="center"/>
      <protection/>
    </xf>
    <xf numFmtId="0" fontId="36" fillId="0" borderId="15" xfId="59" applyFont="1" applyBorder="1" applyAlignment="1">
      <alignment vertical="center" wrapText="1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3" xfId="57" applyFont="1" applyBorder="1" applyAlignment="1">
      <alignment vertical="center" wrapText="1"/>
      <protection/>
    </xf>
    <xf numFmtId="0" fontId="36" fillId="0" borderId="30" xfId="57" applyFont="1" applyBorder="1" applyAlignment="1">
      <alignment vertical="center" wrapText="1"/>
      <protection/>
    </xf>
    <xf numFmtId="3" fontId="40" fillId="0" borderId="16" xfId="57" applyNumberFormat="1" applyFont="1" applyBorder="1" applyAlignment="1">
      <alignment vertical="center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6" xfId="59" applyNumberFormat="1" applyFont="1" applyBorder="1" applyAlignment="1">
      <alignment vertical="center"/>
      <protection/>
    </xf>
    <xf numFmtId="3" fontId="34" fillId="0" borderId="12" xfId="59" applyNumberFormat="1" applyFont="1" applyBorder="1" applyAlignment="1">
      <alignment vertical="center"/>
      <protection/>
    </xf>
    <xf numFmtId="0" fontId="36" fillId="0" borderId="21" xfId="57" applyFont="1" applyBorder="1" applyAlignment="1">
      <alignment vertical="center" wrapText="1"/>
      <protection/>
    </xf>
    <xf numFmtId="0" fontId="36" fillId="0" borderId="36" xfId="57" applyFont="1" applyBorder="1" applyAlignment="1">
      <alignment vertical="center" wrapText="1"/>
      <protection/>
    </xf>
    <xf numFmtId="3" fontId="40" fillId="0" borderId="12" xfId="57" applyNumberFormat="1" applyFont="1" applyBorder="1" applyAlignment="1">
      <alignment vertical="center"/>
      <protection/>
    </xf>
    <xf numFmtId="3" fontId="40" fillId="0" borderId="11" xfId="59" applyNumberFormat="1" applyFont="1" applyBorder="1" applyAlignment="1">
      <alignment vertical="center"/>
      <protection/>
    </xf>
    <xf numFmtId="3" fontId="40" fillId="0" borderId="12" xfId="59" applyNumberFormat="1" applyFont="1" applyBorder="1" applyAlignment="1">
      <alignment vertical="center"/>
      <protection/>
    </xf>
    <xf numFmtId="0" fontId="36" fillId="0" borderId="22" xfId="59" applyFont="1" applyBorder="1" applyAlignment="1">
      <alignment vertical="center" wrapText="1"/>
      <protection/>
    </xf>
    <xf numFmtId="0" fontId="36" fillId="0" borderId="31" xfId="57" applyFont="1" applyBorder="1" applyAlignment="1">
      <alignment vertical="center" wrapText="1"/>
      <protection/>
    </xf>
    <xf numFmtId="0" fontId="36" fillId="0" borderId="15" xfId="59" applyFont="1" applyBorder="1" applyAlignment="1">
      <alignment horizontal="left" vertical="center" wrapText="1"/>
      <protection/>
    </xf>
    <xf numFmtId="0" fontId="36" fillId="0" borderId="33" xfId="57" applyFont="1" applyBorder="1" applyAlignment="1">
      <alignment horizontal="left" vertical="center" wrapText="1"/>
      <protection/>
    </xf>
    <xf numFmtId="0" fontId="36" fillId="0" borderId="23" xfId="57" applyFont="1" applyBorder="1" applyAlignment="1">
      <alignment horizontal="left" vertical="center" wrapText="1"/>
      <protection/>
    </xf>
    <xf numFmtId="0" fontId="36" fillId="0" borderId="30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35" fillId="0" borderId="21" xfId="59" applyFont="1" applyBorder="1" applyAlignment="1">
      <alignment horizontal="center"/>
      <protection/>
    </xf>
    <xf numFmtId="0" fontId="35" fillId="0" borderId="36" xfId="59" applyFont="1" applyBorder="1" applyAlignment="1">
      <alignment horizontal="center"/>
      <protection/>
    </xf>
    <xf numFmtId="0" fontId="36" fillId="0" borderId="22" xfId="59" applyFont="1" applyBorder="1" applyAlignment="1">
      <alignment horizontal="left" vertical="center" wrapText="1"/>
      <protection/>
    </xf>
    <xf numFmtId="0" fontId="36" fillId="0" borderId="31" xfId="57" applyFont="1" applyBorder="1" applyAlignment="1">
      <alignment horizontal="left" vertical="center" wrapText="1"/>
      <protection/>
    </xf>
    <xf numFmtId="3" fontId="34" fillId="0" borderId="11" xfId="59" applyNumberFormat="1" applyFont="1" applyBorder="1" applyAlignment="1">
      <alignment vertical="center"/>
      <protection/>
    </xf>
    <xf numFmtId="3" fontId="35" fillId="0" borderId="13" xfId="68" applyNumberFormat="1" applyFont="1" applyBorder="1" applyAlignment="1">
      <alignment vertical="center"/>
      <protection/>
    </xf>
    <xf numFmtId="3" fontId="35" fillId="0" borderId="43" xfId="68" applyNumberFormat="1" applyFont="1" applyBorder="1" applyAlignment="1">
      <alignment vertical="center"/>
      <protection/>
    </xf>
    <xf numFmtId="0" fontId="35" fillId="0" borderId="13" xfId="68" applyFont="1" applyBorder="1" applyAlignment="1">
      <alignment horizontal="center" vertical="center"/>
      <protection/>
    </xf>
    <xf numFmtId="0" fontId="35" fillId="0" borderId="13" xfId="68" applyFont="1" applyBorder="1" applyAlignment="1">
      <alignment vertical="center" wrapText="1"/>
      <protection/>
    </xf>
    <xf numFmtId="0" fontId="35" fillId="0" borderId="43" xfId="68" applyFont="1" applyBorder="1" applyAlignment="1">
      <alignment vertical="center" wrapText="1"/>
      <protection/>
    </xf>
    <xf numFmtId="49" fontId="36" fillId="0" borderId="10" xfId="68" applyNumberFormat="1" applyFont="1" applyBorder="1" applyAlignment="1">
      <alignment horizontal="center" vertical="center"/>
      <protection/>
    </xf>
    <xf numFmtId="49" fontId="36" fillId="0" borderId="11" xfId="68" applyNumberFormat="1" applyFont="1" applyBorder="1" applyAlignment="1">
      <alignment horizontal="center" vertical="center"/>
      <protection/>
    </xf>
    <xf numFmtId="49" fontId="36" fillId="0" borderId="12" xfId="68" applyNumberFormat="1" applyFont="1" applyBorder="1" applyAlignment="1">
      <alignment horizontal="center" vertical="center"/>
      <protection/>
    </xf>
    <xf numFmtId="3" fontId="36" fillId="0" borderId="13" xfId="68" applyNumberFormat="1" applyFont="1" applyBorder="1" applyAlignment="1">
      <alignment vertical="center"/>
      <protection/>
    </xf>
    <xf numFmtId="0" fontId="35" fillId="0" borderId="13" xfId="68" applyFont="1" applyBorder="1" applyAlignment="1">
      <alignment horizontal="center" vertical="center" wrapText="1"/>
      <protection/>
    </xf>
    <xf numFmtId="0" fontId="36" fillId="0" borderId="13" xfId="68" applyFont="1" applyBorder="1" applyAlignment="1">
      <alignment vertical="center" wrapText="1"/>
      <protection/>
    </xf>
    <xf numFmtId="0" fontId="14" fillId="0" borderId="0" xfId="68" applyFont="1" applyAlignment="1">
      <alignment horizontal="center" vertical="center"/>
      <protection/>
    </xf>
    <xf numFmtId="0" fontId="35" fillId="0" borderId="39" xfId="68" applyFont="1" applyBorder="1" applyAlignment="1">
      <alignment vertical="center" wrapText="1"/>
      <protection/>
    </xf>
    <xf numFmtId="3" fontId="35" fillId="0" borderId="39" xfId="68" applyNumberFormat="1" applyFont="1" applyBorder="1" applyAlignment="1">
      <alignment vertical="center"/>
      <protection/>
    </xf>
    <xf numFmtId="0" fontId="14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B31">
      <selection activeCell="F3" sqref="F3"/>
    </sheetView>
  </sheetViews>
  <sheetFormatPr defaultColWidth="9.125" defaultRowHeight="12.75"/>
  <cols>
    <col min="1" max="1" width="58.875" style="242" customWidth="1"/>
    <col min="2" max="3" width="11.375" style="242" customWidth="1"/>
    <col min="4" max="4" width="51.875" style="242" customWidth="1"/>
    <col min="5" max="5" width="12.25390625" style="242" customWidth="1"/>
    <col min="6" max="6" width="12.75390625" style="242" customWidth="1"/>
    <col min="7" max="16384" width="9.125" style="242" customWidth="1"/>
  </cols>
  <sheetData>
    <row r="1" spans="1:4" ht="12.75">
      <c r="A1" s="957" t="s">
        <v>6</v>
      </c>
      <c r="B1" s="958"/>
      <c r="C1" s="958"/>
      <c r="D1" s="958"/>
    </row>
    <row r="2" spans="1:4" ht="12.75">
      <c r="A2" s="957" t="s">
        <v>7</v>
      </c>
      <c r="B2" s="958"/>
      <c r="C2" s="958"/>
      <c r="D2" s="958"/>
    </row>
    <row r="3" spans="1:6" ht="12.75" customHeight="1">
      <c r="A3" s="384"/>
      <c r="B3" s="384"/>
      <c r="C3" s="384"/>
      <c r="D3" s="384"/>
      <c r="E3" s="858"/>
      <c r="F3" s="949" t="s">
        <v>455</v>
      </c>
    </row>
    <row r="4" spans="1:6" ht="12.75" customHeight="1">
      <c r="A4" s="959" t="s">
        <v>341</v>
      </c>
      <c r="B4" s="955" t="s">
        <v>908</v>
      </c>
      <c r="C4" s="955" t="s">
        <v>602</v>
      </c>
      <c r="D4" s="959" t="s">
        <v>342</v>
      </c>
      <c r="E4" s="955" t="s">
        <v>908</v>
      </c>
      <c r="F4" s="955" t="s">
        <v>602</v>
      </c>
    </row>
    <row r="5" spans="1:6" ht="24.75" customHeight="1" thickBot="1">
      <c r="A5" s="960"/>
      <c r="B5" s="956"/>
      <c r="C5" s="956"/>
      <c r="D5" s="960"/>
      <c r="E5" s="956"/>
      <c r="F5" s="956"/>
    </row>
    <row r="6" spans="1:7" s="307" customFormat="1" ht="12.75" thickTop="1">
      <c r="A6" s="328"/>
      <c r="B6" s="412"/>
      <c r="C6" s="412"/>
      <c r="D6" s="332" t="s">
        <v>343</v>
      </c>
      <c r="E6" s="329">
        <f>SUM('1c.mell '!C153)</f>
        <v>2978279</v>
      </c>
      <c r="F6" s="329">
        <f>SUM('1c.mell '!D153)</f>
        <v>3074697</v>
      </c>
      <c r="G6" s="306"/>
    </row>
    <row r="7" spans="1:7" s="307" customFormat="1" ht="12">
      <c r="A7" s="616" t="s">
        <v>184</v>
      </c>
      <c r="B7" s="316">
        <f>SUM('1b.mell '!C238)</f>
        <v>1475835</v>
      </c>
      <c r="C7" s="316">
        <f>SUM('1b.mell '!D238)</f>
        <v>1605779</v>
      </c>
      <c r="D7" s="333" t="s">
        <v>413</v>
      </c>
      <c r="E7" s="329">
        <f>SUM('1c.mell '!C154)</f>
        <v>836444</v>
      </c>
      <c r="F7" s="329">
        <f>SUM('1c.mell '!D154)</f>
        <v>877164</v>
      </c>
      <c r="G7" s="306"/>
    </row>
    <row r="8" spans="1:7" s="307" customFormat="1" ht="12">
      <c r="A8" s="616" t="s">
        <v>190</v>
      </c>
      <c r="B8" s="316"/>
      <c r="C8" s="316"/>
      <c r="D8" s="315" t="s">
        <v>344</v>
      </c>
      <c r="E8" s="329">
        <f>SUM('1c.mell '!C155)</f>
        <v>5156184</v>
      </c>
      <c r="F8" s="329">
        <f>SUM('1c.mell '!D155)</f>
        <v>5765120</v>
      </c>
      <c r="G8" s="306"/>
    </row>
    <row r="9" spans="1:7" s="307" customFormat="1" ht="12.75" thickBot="1">
      <c r="A9" s="617" t="s">
        <v>277</v>
      </c>
      <c r="B9" s="625"/>
      <c r="C9" s="625">
        <f>SUM('1b.mell '!D240)</f>
        <v>24211</v>
      </c>
      <c r="D9" s="315" t="s">
        <v>12</v>
      </c>
      <c r="E9" s="329">
        <f>SUM('1c.mell '!C156)</f>
        <v>185205</v>
      </c>
      <c r="F9" s="329">
        <f>SUM('1c.mell '!D156)</f>
        <v>277285</v>
      </c>
      <c r="G9" s="306"/>
    </row>
    <row r="10" spans="1:7" s="307" customFormat="1" ht="12.75" thickBot="1">
      <c r="A10" s="618" t="s">
        <v>192</v>
      </c>
      <c r="B10" s="626">
        <f>SUM(B7:B9)</f>
        <v>1475835</v>
      </c>
      <c r="C10" s="626">
        <f>SUM(C7:C9)</f>
        <v>1629990</v>
      </c>
      <c r="D10" s="315" t="s">
        <v>11</v>
      </c>
      <c r="E10" s="329">
        <f>SUM('1c.mell '!C157)</f>
        <v>1199925</v>
      </c>
      <c r="F10" s="329">
        <f>SUM('1c.mell '!D157)</f>
        <v>1381209</v>
      </c>
      <c r="G10" s="306"/>
    </row>
    <row r="11" spans="1:7" s="307" customFormat="1" ht="12">
      <c r="A11" s="402" t="s">
        <v>193</v>
      </c>
      <c r="B11" s="329">
        <f>SUM('1b.mell '!C242)</f>
        <v>3100000</v>
      </c>
      <c r="C11" s="329">
        <f>SUM('1b.mell '!D242)</f>
        <v>3100000</v>
      </c>
      <c r="D11" s="315"/>
      <c r="E11" s="316"/>
      <c r="F11" s="316"/>
      <c r="G11" s="306"/>
    </row>
    <row r="12" spans="1:7" s="307" customFormat="1" ht="12">
      <c r="A12" s="402" t="s">
        <v>194</v>
      </c>
      <c r="B12" s="329">
        <f>SUM('1b.mell '!C243)</f>
        <v>3597165</v>
      </c>
      <c r="C12" s="329">
        <f>SUM('1b.mell '!D243)</f>
        <v>3703165</v>
      </c>
      <c r="D12" s="315"/>
      <c r="E12" s="316"/>
      <c r="F12" s="316"/>
      <c r="G12" s="306"/>
    </row>
    <row r="13" spans="1:7" s="307" customFormat="1" ht="12.75" thickBot="1">
      <c r="A13" s="617" t="s">
        <v>242</v>
      </c>
      <c r="B13" s="329">
        <f>SUM('1b.mell '!C244)</f>
        <v>494368</v>
      </c>
      <c r="C13" s="329">
        <f>SUM('1b.mell '!D244)</f>
        <v>494518</v>
      </c>
      <c r="D13" s="315"/>
      <c r="E13" s="316"/>
      <c r="F13" s="316"/>
      <c r="G13" s="306"/>
    </row>
    <row r="14" spans="1:7" s="307" customFormat="1" ht="13.5" thickBot="1">
      <c r="A14" s="619" t="s">
        <v>203</v>
      </c>
      <c r="B14" s="626">
        <f>SUM(B11:B13)</f>
        <v>7191533</v>
      </c>
      <c r="C14" s="626">
        <f>SUM(C11:C13)</f>
        <v>7297683</v>
      </c>
      <c r="D14" s="320"/>
      <c r="E14" s="321"/>
      <c r="F14" s="321"/>
      <c r="G14" s="306"/>
    </row>
    <row r="15" spans="1:7" s="307" customFormat="1" ht="12">
      <c r="A15" s="402" t="s">
        <v>204</v>
      </c>
      <c r="B15" s="329">
        <f>SUM('1b.mell '!C246)</f>
        <v>1394459</v>
      </c>
      <c r="C15" s="329">
        <f>SUM('1b.mell '!D246)</f>
        <v>1394459</v>
      </c>
      <c r="D15" s="320"/>
      <c r="E15" s="321"/>
      <c r="F15" s="321"/>
      <c r="G15" s="306"/>
    </row>
    <row r="16" spans="1:7" s="307" customFormat="1" ht="12">
      <c r="A16" s="616" t="s">
        <v>205</v>
      </c>
      <c r="B16" s="329">
        <f>SUM('1b.mell '!C247)</f>
        <v>242925</v>
      </c>
      <c r="C16" s="329">
        <f>SUM('1b.mell '!D247)</f>
        <v>242925</v>
      </c>
      <c r="D16" s="320"/>
      <c r="E16" s="321"/>
      <c r="F16" s="321"/>
      <c r="G16" s="306"/>
    </row>
    <row r="17" spans="1:7" s="307" customFormat="1" ht="12">
      <c r="A17" s="616" t="s">
        <v>209</v>
      </c>
      <c r="B17" s="329">
        <f>SUM('1b.mell '!C248)</f>
        <v>216797</v>
      </c>
      <c r="C17" s="329">
        <f>SUM('1b.mell '!D248)</f>
        <v>223113</v>
      </c>
      <c r="D17" s="320"/>
      <c r="E17" s="321"/>
      <c r="F17" s="321"/>
      <c r="G17" s="306"/>
    </row>
    <row r="18" spans="1:7" s="307" customFormat="1" ht="12">
      <c r="A18" s="616" t="s">
        <v>210</v>
      </c>
      <c r="B18" s="329">
        <f>SUM('1b.mell '!C249)</f>
        <v>1328238</v>
      </c>
      <c r="C18" s="329">
        <f>SUM('1b.mell '!D249)</f>
        <v>1328676</v>
      </c>
      <c r="D18" s="311"/>
      <c r="E18" s="312"/>
      <c r="F18" s="312"/>
      <c r="G18" s="306"/>
    </row>
    <row r="19" spans="1:7" s="307" customFormat="1" ht="12">
      <c r="A19" s="402" t="s">
        <v>211</v>
      </c>
      <c r="B19" s="329">
        <f>SUM('1b.mell '!C250)</f>
        <v>0</v>
      </c>
      <c r="C19" s="329">
        <f>SUM('1b.mell '!D250)</f>
        <v>0</v>
      </c>
      <c r="D19" s="308"/>
      <c r="E19" s="313"/>
      <c r="F19" s="313"/>
      <c r="G19" s="306"/>
    </row>
    <row r="20" spans="1:7" s="307" customFormat="1" ht="12">
      <c r="A20" s="402" t="s">
        <v>212</v>
      </c>
      <c r="B20" s="329">
        <f>SUM('1b.mell '!C251)</f>
        <v>40400</v>
      </c>
      <c r="C20" s="329">
        <f>SUM('1b.mell '!D251)</f>
        <v>40522</v>
      </c>
      <c r="D20" s="308"/>
      <c r="E20" s="313"/>
      <c r="F20" s="313"/>
      <c r="G20" s="306"/>
    </row>
    <row r="21" spans="1:7" s="307" customFormat="1" ht="12.75" thickBot="1">
      <c r="A21" s="617" t="s">
        <v>213</v>
      </c>
      <c r="B21" s="329">
        <f>SUM('1b.mell '!C252)</f>
        <v>15021</v>
      </c>
      <c r="C21" s="329">
        <f>SUM('1b.mell '!D252)</f>
        <v>37000</v>
      </c>
      <c r="D21" s="308"/>
      <c r="E21" s="313"/>
      <c r="F21" s="313"/>
      <c r="G21" s="306"/>
    </row>
    <row r="22" spans="1:7" s="307" customFormat="1" ht="13.5" thickBot="1">
      <c r="A22" s="619" t="s">
        <v>412</v>
      </c>
      <c r="B22" s="626">
        <f>SUM(B15:B21)</f>
        <v>3237840</v>
      </c>
      <c r="C22" s="626">
        <f>SUM(C15:C21)</f>
        <v>3266695</v>
      </c>
      <c r="D22" s="308"/>
      <c r="E22" s="313"/>
      <c r="F22" s="313"/>
      <c r="G22" s="306"/>
    </row>
    <row r="23" spans="1:7" s="307" customFormat="1" ht="12.75" thickBot="1">
      <c r="A23" s="620" t="s">
        <v>214</v>
      </c>
      <c r="B23" s="627">
        <f>SUM('1b.mell '!C254)</f>
        <v>0</v>
      </c>
      <c r="C23" s="627">
        <f>SUM('1b.mell '!D254)</f>
        <v>1500</v>
      </c>
      <c r="D23" s="308"/>
      <c r="E23" s="313"/>
      <c r="F23" s="313"/>
      <c r="G23" s="306"/>
    </row>
    <row r="24" spans="1:7" s="307" customFormat="1" ht="13.5" thickBot="1">
      <c r="A24" s="621" t="s">
        <v>215</v>
      </c>
      <c r="B24" s="635">
        <f>SUM(B23)</f>
        <v>0</v>
      </c>
      <c r="C24" s="635">
        <f>SUM(C23)</f>
        <v>1500</v>
      </c>
      <c r="D24" s="309"/>
      <c r="E24" s="314"/>
      <c r="F24" s="314"/>
      <c r="G24" s="306"/>
    </row>
    <row r="25" spans="1:7" s="307" customFormat="1" ht="17.25" thickBot="1" thickTop="1">
      <c r="A25" s="622" t="s">
        <v>926</v>
      </c>
      <c r="B25" s="484">
        <f>SUM(B24,B22,B14,B10)</f>
        <v>11905208</v>
      </c>
      <c r="C25" s="484">
        <f>SUM(C24,C22,C14,C10)</f>
        <v>12195868</v>
      </c>
      <c r="D25" s="347" t="s">
        <v>918</v>
      </c>
      <c r="E25" s="484">
        <f>SUM(E6:E10)</f>
        <v>10356037</v>
      </c>
      <c r="F25" s="484">
        <f>SUM(F6:F10)</f>
        <v>11375475</v>
      </c>
      <c r="G25" s="306"/>
    </row>
    <row r="26" spans="1:7" s="307" customFormat="1" ht="12.75" thickTop="1">
      <c r="A26" s="402" t="s">
        <v>216</v>
      </c>
      <c r="B26" s="322"/>
      <c r="C26" s="329">
        <f>SUM('1b.mell '!D257)</f>
        <v>305792</v>
      </c>
      <c r="D26" s="308"/>
      <c r="E26" s="651"/>
      <c r="F26" s="651"/>
      <c r="G26" s="306"/>
    </row>
    <row r="27" spans="1:7" s="307" customFormat="1" ht="12">
      <c r="A27" s="616" t="s">
        <v>217</v>
      </c>
      <c r="B27" s="316">
        <f>SUM('1b.mell '!C258)</f>
        <v>2395920</v>
      </c>
      <c r="C27" s="316">
        <f>SUM('1b.mell '!D258)</f>
        <v>2395920</v>
      </c>
      <c r="D27" s="310" t="s">
        <v>248</v>
      </c>
      <c r="E27" s="655">
        <f>SUM('1c.mell '!C160)</f>
        <v>938266</v>
      </c>
      <c r="F27" s="655">
        <f>SUM('1c.mell '!D160)</f>
        <v>1009422</v>
      </c>
      <c r="G27" s="306"/>
    </row>
    <row r="28" spans="1:7" s="307" customFormat="1" ht="12">
      <c r="A28" s="616" t="s">
        <v>218</v>
      </c>
      <c r="B28" s="316">
        <f>SUM('1b.mell '!C259)</f>
        <v>1701355</v>
      </c>
      <c r="C28" s="316">
        <f>SUM('1b.mell '!D259)</f>
        <v>1701355</v>
      </c>
      <c r="D28" s="628" t="s">
        <v>249</v>
      </c>
      <c r="E28" s="655">
        <f>SUM('1c.mell '!C161)</f>
        <v>5406701</v>
      </c>
      <c r="F28" s="655">
        <f>SUM('1c.mell '!D161)</f>
        <v>6021827</v>
      </c>
      <c r="G28" s="306"/>
    </row>
    <row r="29" spans="1:7" s="307" customFormat="1" ht="12.75" thickBot="1">
      <c r="A29" s="624" t="s">
        <v>275</v>
      </c>
      <c r="B29" s="637"/>
      <c r="C29" s="637">
        <f>SUM('1b.mell '!D260)</f>
        <v>16526</v>
      </c>
      <c r="D29" s="310" t="s">
        <v>345</v>
      </c>
      <c r="E29" s="655">
        <f>SUM('1c.mell '!C162)</f>
        <v>739000</v>
      </c>
      <c r="F29" s="655">
        <f>SUM('1c.mell '!D162)</f>
        <v>1225152</v>
      </c>
      <c r="G29" s="306"/>
    </row>
    <row r="30" spans="1:7" s="307" customFormat="1" ht="13.5" thickBot="1">
      <c r="A30" s="619" t="s">
        <v>220</v>
      </c>
      <c r="B30" s="626">
        <f>SUM(B27:B28)</f>
        <v>4097275</v>
      </c>
      <c r="C30" s="626">
        <f>SUM(C26:C29)</f>
        <v>4419593</v>
      </c>
      <c r="D30" s="311"/>
      <c r="E30" s="312"/>
      <c r="F30" s="312"/>
      <c r="G30" s="306"/>
    </row>
    <row r="31" spans="1:7" s="307" customFormat="1" ht="12">
      <c r="A31" s="402" t="s">
        <v>221</v>
      </c>
      <c r="B31" s="633">
        <f>SUM('1b.mell '!C262)</f>
        <v>880000</v>
      </c>
      <c r="C31" s="633">
        <f>SUM('1b.mell '!D262)</f>
        <v>880000</v>
      </c>
      <c r="D31" s="308"/>
      <c r="E31" s="313"/>
      <c r="F31" s="313"/>
      <c r="G31" s="306"/>
    </row>
    <row r="32" spans="1:7" s="307" customFormat="1" ht="12.75" thickBot="1">
      <c r="A32" s="617" t="s">
        <v>236</v>
      </c>
      <c r="B32" s="625"/>
      <c r="C32" s="625">
        <f>SUM('1b.mell '!D263)</f>
        <v>1500</v>
      </c>
      <c r="D32" s="308"/>
      <c r="E32" s="313"/>
      <c r="F32" s="313"/>
      <c r="G32" s="306"/>
    </row>
    <row r="33" spans="1:7" s="307" customFormat="1" ht="13.5" thickBot="1">
      <c r="A33" s="619" t="s">
        <v>225</v>
      </c>
      <c r="B33" s="626">
        <f>SUM(B31:B32)</f>
        <v>880000</v>
      </c>
      <c r="C33" s="626">
        <f>SUM(C31:C32)</f>
        <v>881500</v>
      </c>
      <c r="D33" s="656"/>
      <c r="E33" s="636"/>
      <c r="F33" s="636"/>
      <c r="G33" s="306"/>
    </row>
    <row r="34" spans="1:7" s="307" customFormat="1" ht="12.75" customHeight="1">
      <c r="A34" s="623" t="s">
        <v>226</v>
      </c>
      <c r="B34" s="633">
        <f>SUM('1b.mell '!C265)</f>
        <v>65000</v>
      </c>
      <c r="C34" s="633">
        <f>SUM('1b.mell '!D265)</f>
        <v>65000</v>
      </c>
      <c r="D34" s="657"/>
      <c r="E34" s="313"/>
      <c r="F34" s="313"/>
      <c r="G34" s="306"/>
    </row>
    <row r="35" spans="1:7" s="307" customFormat="1" ht="12.75" customHeight="1" thickBot="1">
      <c r="A35" s="624" t="s">
        <v>227</v>
      </c>
      <c r="B35" s="625">
        <f>SUM('1b.mell '!C266)</f>
        <v>2955</v>
      </c>
      <c r="C35" s="625">
        <f>SUM('1b.mell '!D266)</f>
        <v>2955</v>
      </c>
      <c r="D35" s="657"/>
      <c r="E35" s="473"/>
      <c r="F35" s="473"/>
      <c r="G35" s="306"/>
    </row>
    <row r="36" spans="1:7" s="307" customFormat="1" ht="13.5" thickBot="1">
      <c r="A36" s="621" t="s">
        <v>228</v>
      </c>
      <c r="B36" s="635">
        <f>SUM(B34:B35)</f>
        <v>67955</v>
      </c>
      <c r="C36" s="635">
        <f>SUM(C34:C35)</f>
        <v>67955</v>
      </c>
      <c r="D36" s="658"/>
      <c r="E36" s="323"/>
      <c r="F36" s="323"/>
      <c r="G36" s="306"/>
    </row>
    <row r="37" spans="1:7" s="307" customFormat="1" ht="20.25" customHeight="1" thickBot="1" thickTop="1">
      <c r="A37" s="634" t="s">
        <v>927</v>
      </c>
      <c r="B37" s="346">
        <f>SUM(B36,B33,B30)</f>
        <v>5045230</v>
      </c>
      <c r="C37" s="346">
        <f>SUM(C36,C33,C30)</f>
        <v>5369048</v>
      </c>
      <c r="D37" s="349" t="s">
        <v>925</v>
      </c>
      <c r="E37" s="346">
        <f>SUM(E27:E36)</f>
        <v>7083967</v>
      </c>
      <c r="F37" s="346">
        <f>SUM(F27:F36)</f>
        <v>8256401</v>
      </c>
      <c r="G37" s="306"/>
    </row>
    <row r="38" spans="1:7" s="307" customFormat="1" ht="12.75" customHeight="1" thickTop="1">
      <c r="A38" s="402" t="s">
        <v>229</v>
      </c>
      <c r="B38" s="350"/>
      <c r="C38" s="931">
        <f>SUM('1b.mell '!D269)</f>
        <v>1425676</v>
      </c>
      <c r="D38" s="664"/>
      <c r="E38" s="350"/>
      <c r="F38" s="350"/>
      <c r="G38" s="306"/>
    </row>
    <row r="39" spans="1:7" s="307" customFormat="1" ht="12.75" customHeight="1" thickBot="1">
      <c r="A39" s="659" t="s">
        <v>179</v>
      </c>
      <c r="B39" s="660">
        <f>SUM('1b.mell '!C270)</f>
        <v>5454190</v>
      </c>
      <c r="C39" s="660">
        <f>SUM('1b.mell '!D270)</f>
        <v>5546559</v>
      </c>
      <c r="D39" s="654" t="s">
        <v>241</v>
      </c>
      <c r="E39" s="665">
        <f>SUM('1c.mell '!C167)</f>
        <v>5454190</v>
      </c>
      <c r="F39" s="665">
        <f>SUM('1c.mell '!D167)</f>
        <v>5546559</v>
      </c>
      <c r="G39" s="306"/>
    </row>
    <row r="40" spans="1:7" s="307" customFormat="1" ht="15.75" thickBot="1" thickTop="1">
      <c r="A40" s="345" t="s">
        <v>919</v>
      </c>
      <c r="B40" s="318">
        <f>SUM(B39)</f>
        <v>5454190</v>
      </c>
      <c r="C40" s="318">
        <f>SUM(C38:C39)</f>
        <v>6972235</v>
      </c>
      <c r="D40" s="345" t="s">
        <v>920</v>
      </c>
      <c r="E40" s="484">
        <f>SUM(E39)</f>
        <v>5454190</v>
      </c>
      <c r="F40" s="484">
        <f>SUM(F39)</f>
        <v>5546559</v>
      </c>
      <c r="G40" s="306"/>
    </row>
    <row r="41" spans="1:7" s="307" customFormat="1" ht="12.75" thickTop="1">
      <c r="A41" s="402" t="s">
        <v>230</v>
      </c>
      <c r="B41" s="329">
        <f>SUM('1b.mell '!C272)</f>
        <v>420000</v>
      </c>
      <c r="C41" s="329">
        <f>SUM('1b.mell '!D272)</f>
        <v>420000</v>
      </c>
      <c r="D41" s="628" t="s">
        <v>240</v>
      </c>
      <c r="E41" s="329">
        <f>SUM('1c.mell '!C169)</f>
        <v>14063</v>
      </c>
      <c r="F41" s="329">
        <f>SUM('1c.mell '!D169)</f>
        <v>319247</v>
      </c>
      <c r="G41" s="306"/>
    </row>
    <row r="42" spans="1:7" s="307" customFormat="1" ht="12">
      <c r="A42" s="616" t="s">
        <v>231</v>
      </c>
      <c r="B42" s="316">
        <f>SUM('1b.mell '!C273)</f>
        <v>140000</v>
      </c>
      <c r="C42" s="316">
        <f>SUM('1b.mell '!D273)</f>
        <v>596902</v>
      </c>
      <c r="D42" s="310" t="s">
        <v>921</v>
      </c>
      <c r="E42" s="316">
        <f>SUM('1c.mell '!C170)</f>
        <v>56371</v>
      </c>
      <c r="F42" s="316">
        <f>SUM('1c.mell '!D170)</f>
        <v>56371</v>
      </c>
      <c r="G42" s="306"/>
    </row>
    <row r="43" spans="1:7" s="307" customFormat="1" ht="12.75" thickBot="1">
      <c r="A43" s="659" t="s">
        <v>179</v>
      </c>
      <c r="B43" s="660">
        <f>SUM('1b.mell '!C274)</f>
        <v>176600</v>
      </c>
      <c r="C43" s="660">
        <f>SUM('1b.mell '!D274)</f>
        <v>176600</v>
      </c>
      <c r="D43" s="663" t="s">
        <v>241</v>
      </c>
      <c r="E43" s="660">
        <f>SUM('1c.mell '!C172)</f>
        <v>176600</v>
      </c>
      <c r="F43" s="660">
        <f>SUM('1c.mell '!D172)</f>
        <v>213654</v>
      </c>
      <c r="G43" s="306"/>
    </row>
    <row r="44" spans="1:7" s="307" customFormat="1" ht="16.5" customHeight="1" thickBot="1" thickTop="1">
      <c r="A44" s="662" t="s">
        <v>232</v>
      </c>
      <c r="B44" s="318">
        <f>SUM(B41:B43)</f>
        <v>736600</v>
      </c>
      <c r="C44" s="318">
        <f>SUM(C41:C43)</f>
        <v>1193502</v>
      </c>
      <c r="D44" s="347" t="s">
        <v>884</v>
      </c>
      <c r="E44" s="666">
        <f>SUM(E41:E43)</f>
        <v>247034</v>
      </c>
      <c r="F44" s="666">
        <f>SUM(F41:F43)</f>
        <v>589272</v>
      </c>
      <c r="G44" s="306"/>
    </row>
    <row r="45" spans="1:7" s="307" customFormat="1" ht="12.75" customHeight="1" thickTop="1">
      <c r="A45" s="661"/>
      <c r="B45" s="322"/>
      <c r="C45" s="322"/>
      <c r="D45" s="667"/>
      <c r="E45" s="652"/>
      <c r="F45" s="652"/>
      <c r="G45" s="306"/>
    </row>
    <row r="46" spans="1:7" s="307" customFormat="1" ht="12.75" customHeight="1">
      <c r="A46" s="638" t="s">
        <v>276</v>
      </c>
      <c r="B46" s="319"/>
      <c r="C46" s="319"/>
      <c r="D46" s="669" t="s">
        <v>980</v>
      </c>
      <c r="E46" s="653"/>
      <c r="F46" s="653"/>
      <c r="G46" s="306"/>
    </row>
    <row r="47" spans="1:7" s="307" customFormat="1" ht="13.5" thickBot="1">
      <c r="A47" s="639"/>
      <c r="B47" s="640"/>
      <c r="C47" s="640"/>
      <c r="D47" s="668"/>
      <c r="E47" s="660"/>
      <c r="F47" s="660"/>
      <c r="G47" s="306"/>
    </row>
    <row r="48" spans="1:7" s="307" customFormat="1" ht="20.25" customHeight="1" thickBot="1" thickTop="1">
      <c r="A48" s="400" t="s">
        <v>445</v>
      </c>
      <c r="B48" s="348">
        <f>SUM(B25+B37+B41+B42)</f>
        <v>17510438</v>
      </c>
      <c r="C48" s="348">
        <f>SUM(C25+C37+C41+C42+C38)</f>
        <v>20007494</v>
      </c>
      <c r="D48" s="400" t="s">
        <v>979</v>
      </c>
      <c r="E48" s="348">
        <f>SUM(E25+E37+E41+E42)</f>
        <v>17510438</v>
      </c>
      <c r="F48" s="348">
        <f>SUM(F25+F37+F41+F42)</f>
        <v>20007494</v>
      </c>
      <c r="G48" s="306"/>
    </row>
    <row r="49" ht="15.75" thickTop="1">
      <c r="A49" s="305"/>
    </row>
    <row r="50" ht="15">
      <c r="A50" s="305"/>
    </row>
    <row r="51" ht="15">
      <c r="A51" s="305"/>
    </row>
  </sheetData>
  <sheetProtection/>
  <mergeCells count="8">
    <mergeCell ref="F4:F5"/>
    <mergeCell ref="E4:E5"/>
    <mergeCell ref="A1:D1"/>
    <mergeCell ref="A2:D2"/>
    <mergeCell ref="A4:A5"/>
    <mergeCell ref="D4:D5"/>
    <mergeCell ref="B4:B5"/>
    <mergeCell ref="C4:C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showZeros="0" zoomScalePageLayoutView="0" workbookViewId="0" topLeftCell="A1">
      <selection activeCell="D36" sqref="D36"/>
    </sheetView>
  </sheetViews>
  <sheetFormatPr defaultColWidth="9.125" defaultRowHeight="12.75"/>
  <cols>
    <col min="1" max="1" width="6.125" style="62" customWidth="1"/>
    <col min="2" max="2" width="52.00390625" style="62" customWidth="1"/>
    <col min="3" max="4" width="13.125" style="28" customWidth="1"/>
    <col min="5" max="5" width="9.75390625" style="493" customWidth="1"/>
    <col min="6" max="6" width="36.25390625" style="62" customWidth="1"/>
    <col min="7" max="16384" width="9.125" style="62" customWidth="1"/>
  </cols>
  <sheetData>
    <row r="1" spans="1:7" s="60" customFormat="1" ht="12.75">
      <c r="A1" s="992" t="s">
        <v>96</v>
      </c>
      <c r="B1" s="958"/>
      <c r="C1" s="958"/>
      <c r="D1" s="958"/>
      <c r="E1" s="958"/>
      <c r="F1" s="958"/>
      <c r="G1" s="189"/>
    </row>
    <row r="2" spans="1:7" s="60" customFormat="1" ht="12.75">
      <c r="A2" s="982" t="s">
        <v>955</v>
      </c>
      <c r="B2" s="983"/>
      <c r="C2" s="983"/>
      <c r="D2" s="983"/>
      <c r="E2" s="983"/>
      <c r="F2" s="983"/>
      <c r="G2" s="135"/>
    </row>
    <row r="3" spans="1:5" s="60" customFormat="1" ht="9.75" customHeight="1">
      <c r="A3" s="45"/>
      <c r="B3" s="45"/>
      <c r="C3" s="139"/>
      <c r="D3" s="139"/>
      <c r="E3" s="488"/>
    </row>
    <row r="4" spans="1:6" s="60" customFormat="1" ht="12">
      <c r="A4" s="122"/>
      <c r="B4" s="122"/>
      <c r="C4" s="139"/>
      <c r="D4" s="139"/>
      <c r="E4" s="488"/>
      <c r="F4" s="186" t="s">
        <v>142</v>
      </c>
    </row>
    <row r="5" spans="1:6" ht="12" customHeight="1">
      <c r="A5" s="48"/>
      <c r="B5" s="114"/>
      <c r="C5" s="955" t="s">
        <v>908</v>
      </c>
      <c r="D5" s="955" t="s">
        <v>602</v>
      </c>
      <c r="E5" s="993" t="s">
        <v>282</v>
      </c>
      <c r="F5" s="3" t="s">
        <v>91</v>
      </c>
    </row>
    <row r="6" spans="1:6" ht="12" customHeight="1">
      <c r="A6" s="15" t="s">
        <v>314</v>
      </c>
      <c r="B6" s="115" t="s">
        <v>90</v>
      </c>
      <c r="C6" s="941"/>
      <c r="D6" s="943"/>
      <c r="E6" s="994"/>
      <c r="F6" s="15" t="s">
        <v>92</v>
      </c>
    </row>
    <row r="7" spans="1:6" s="60" customFormat="1" ht="12.75" customHeight="1" thickBot="1">
      <c r="A7" s="15"/>
      <c r="B7" s="49"/>
      <c r="C7" s="942"/>
      <c r="D7" s="942"/>
      <c r="E7" s="995"/>
      <c r="F7" s="49"/>
    </row>
    <row r="8" spans="1:6" s="60" customFormat="1" ht="12">
      <c r="A8" s="63" t="s">
        <v>113</v>
      </c>
      <c r="B8" s="63" t="s">
        <v>114</v>
      </c>
      <c r="C8" s="3" t="s">
        <v>115</v>
      </c>
      <c r="D8" s="3" t="s">
        <v>116</v>
      </c>
      <c r="E8" s="489" t="s">
        <v>117</v>
      </c>
      <c r="F8" s="15" t="s">
        <v>882</v>
      </c>
    </row>
    <row r="9" spans="1:6" s="60" customFormat="1" ht="12.75">
      <c r="A9" s="21"/>
      <c r="B9" s="645" t="s">
        <v>301</v>
      </c>
      <c r="C9" s="5"/>
      <c r="D9" s="5"/>
      <c r="E9" s="490"/>
      <c r="F9" s="98"/>
    </row>
    <row r="10" spans="1:6" ht="12">
      <c r="A10" s="15"/>
      <c r="B10" s="118" t="s">
        <v>284</v>
      </c>
      <c r="C10" s="138"/>
      <c r="D10" s="138"/>
      <c r="E10" s="491"/>
      <c r="F10" s="53"/>
    </row>
    <row r="11" spans="1:6" ht="12">
      <c r="A11" s="140">
        <v>5011</v>
      </c>
      <c r="B11" s="141" t="s">
        <v>133</v>
      </c>
      <c r="C11" s="157"/>
      <c r="D11" s="157">
        <v>18273</v>
      </c>
      <c r="E11" s="157"/>
      <c r="F11" s="53"/>
    </row>
    <row r="12" spans="1:6" ht="12">
      <c r="A12" s="140"/>
      <c r="B12" s="870" t="s">
        <v>384</v>
      </c>
      <c r="C12" s="157"/>
      <c r="D12" s="871">
        <v>13871</v>
      </c>
      <c r="E12" s="157"/>
      <c r="F12" s="53"/>
    </row>
    <row r="13" spans="1:6" ht="12">
      <c r="A13" s="140"/>
      <c r="B13" s="870" t="s">
        <v>601</v>
      </c>
      <c r="C13" s="157"/>
      <c r="D13" s="871">
        <v>4402</v>
      </c>
      <c r="E13" s="157"/>
      <c r="F13" s="53"/>
    </row>
    <row r="14" spans="1:6" ht="12">
      <c r="A14" s="21">
        <v>5010</v>
      </c>
      <c r="B14" s="133" t="s">
        <v>134</v>
      </c>
      <c r="C14" s="6"/>
      <c r="D14" s="6">
        <f>SUM(D11)</f>
        <v>18273</v>
      </c>
      <c r="E14" s="487"/>
      <c r="F14" s="68"/>
    </row>
    <row r="15" spans="1:6" s="60" customFormat="1" ht="12">
      <c r="A15" s="15"/>
      <c r="B15" s="209" t="s">
        <v>291</v>
      </c>
      <c r="C15" s="132"/>
      <c r="D15" s="132"/>
      <c r="E15" s="142"/>
      <c r="F15" s="59"/>
    </row>
    <row r="16" spans="1:6" ht="12">
      <c r="A16" s="140">
        <v>5021</v>
      </c>
      <c r="B16" s="141" t="s">
        <v>366</v>
      </c>
      <c r="C16" s="142">
        <v>15000</v>
      </c>
      <c r="D16" s="142">
        <v>15000</v>
      </c>
      <c r="E16" s="492">
        <f>SUM(D16/C16)</f>
        <v>1</v>
      </c>
      <c r="F16" s="53"/>
    </row>
    <row r="17" spans="1:6" s="60" customFormat="1" ht="12">
      <c r="A17" s="21">
        <v>5020</v>
      </c>
      <c r="B17" s="133" t="s">
        <v>134</v>
      </c>
      <c r="C17" s="6">
        <f>SUM(C16:C16)</f>
        <v>15000</v>
      </c>
      <c r="D17" s="6">
        <f>SUM(D16:D16)</f>
        <v>15000</v>
      </c>
      <c r="E17" s="927">
        <f>SUM(D17/C17)</f>
        <v>1</v>
      </c>
      <c r="F17" s="181"/>
    </row>
    <row r="18" spans="1:6" s="60" customFormat="1" ht="12" customHeight="1">
      <c r="A18" s="15"/>
      <c r="B18" s="73" t="s">
        <v>906</v>
      </c>
      <c r="C18" s="132"/>
      <c r="D18" s="132"/>
      <c r="E18" s="492"/>
      <c r="F18" s="59"/>
    </row>
    <row r="19" spans="1:6" ht="12">
      <c r="A19" s="140">
        <v>5033</v>
      </c>
      <c r="B19" s="141" t="s">
        <v>852</v>
      </c>
      <c r="C19" s="142">
        <v>20000</v>
      </c>
      <c r="D19" s="142">
        <v>24479</v>
      </c>
      <c r="E19" s="492">
        <f>SUM(D19/C19)</f>
        <v>1.22395</v>
      </c>
      <c r="F19" s="497"/>
    </row>
    <row r="20" spans="1:6" ht="12">
      <c r="A20" s="140"/>
      <c r="B20" s="870" t="s">
        <v>384</v>
      </c>
      <c r="C20" s="142"/>
      <c r="D20" s="872">
        <v>4479</v>
      </c>
      <c r="E20" s="492"/>
      <c r="F20" s="497"/>
    </row>
    <row r="21" spans="1:6" ht="12">
      <c r="A21" s="140"/>
      <c r="B21" s="870" t="s">
        <v>601</v>
      </c>
      <c r="C21" s="142"/>
      <c r="D21" s="872">
        <v>20000</v>
      </c>
      <c r="E21" s="492"/>
      <c r="F21" s="497"/>
    </row>
    <row r="22" spans="1:6" ht="12">
      <c r="A22" s="140">
        <v>5034</v>
      </c>
      <c r="B22" s="141" t="s">
        <v>392</v>
      </c>
      <c r="C22" s="142">
        <v>55000</v>
      </c>
      <c r="D22" s="142">
        <v>98663</v>
      </c>
      <c r="E22" s="492">
        <f>SUM(D22/C22)</f>
        <v>1.7938727272727273</v>
      </c>
      <c r="F22" s="497"/>
    </row>
    <row r="23" spans="1:6" ht="12">
      <c r="A23" s="140">
        <v>5035</v>
      </c>
      <c r="B23" s="141" t="s">
        <v>393</v>
      </c>
      <c r="C23" s="142">
        <v>10000</v>
      </c>
      <c r="D23" s="142">
        <v>10000</v>
      </c>
      <c r="E23" s="492">
        <f>SUM(D23/C23)</f>
        <v>1</v>
      </c>
      <c r="F23" s="497"/>
    </row>
    <row r="24" spans="1:6" ht="12">
      <c r="A24" s="140">
        <v>5036</v>
      </c>
      <c r="B24" s="141" t="s">
        <v>172</v>
      </c>
      <c r="C24" s="142"/>
      <c r="D24" s="142">
        <v>830</v>
      </c>
      <c r="E24" s="492"/>
      <c r="F24" s="497"/>
    </row>
    <row r="25" spans="1:6" ht="12">
      <c r="A25" s="140">
        <v>5037</v>
      </c>
      <c r="B25" s="862" t="s">
        <v>128</v>
      </c>
      <c r="C25" s="142">
        <v>14775</v>
      </c>
      <c r="D25" s="142">
        <v>14775</v>
      </c>
      <c r="E25" s="492">
        <f>SUM(D25/C25)</f>
        <v>1</v>
      </c>
      <c r="F25" s="497"/>
    </row>
    <row r="26" spans="1:6" ht="12">
      <c r="A26" s="140">
        <v>5038</v>
      </c>
      <c r="B26" s="141" t="s">
        <v>28</v>
      </c>
      <c r="C26" s="142">
        <v>590535</v>
      </c>
      <c r="D26" s="142">
        <v>593532</v>
      </c>
      <c r="E26" s="492">
        <f>SUM(D26/C26)</f>
        <v>1.0050750590566182</v>
      </c>
      <c r="F26" s="386"/>
    </row>
    <row r="27" spans="1:6" ht="12">
      <c r="A27" s="140">
        <v>5039</v>
      </c>
      <c r="B27" s="141" t="s">
        <v>600</v>
      </c>
      <c r="C27" s="142"/>
      <c r="D27" s="142">
        <v>22000</v>
      </c>
      <c r="E27" s="492"/>
      <c r="F27" s="386"/>
    </row>
    <row r="28" spans="1:6" ht="12" customHeight="1">
      <c r="A28" s="21">
        <v>5030</v>
      </c>
      <c r="B28" s="133" t="s">
        <v>134</v>
      </c>
      <c r="C28" s="6">
        <f>SUM(C19:C26)</f>
        <v>690310</v>
      </c>
      <c r="D28" s="6">
        <f>SUM(D19:D27)-D20-D21</f>
        <v>764279</v>
      </c>
      <c r="E28" s="927">
        <f>SUM(D28/C28)</f>
        <v>1.1071533079341165</v>
      </c>
      <c r="F28" s="181"/>
    </row>
    <row r="29" spans="1:6" ht="12" customHeight="1">
      <c r="A29" s="48"/>
      <c r="B29" s="23" t="s">
        <v>294</v>
      </c>
      <c r="C29" s="132"/>
      <c r="D29" s="132"/>
      <c r="E29" s="492"/>
      <c r="F29" s="53"/>
    </row>
    <row r="30" spans="1:6" ht="12">
      <c r="A30" s="140">
        <v>5042</v>
      </c>
      <c r="B30" s="141" t="s">
        <v>270</v>
      </c>
      <c r="C30" s="142"/>
      <c r="D30" s="142">
        <v>4500</v>
      </c>
      <c r="E30" s="492"/>
      <c r="F30" s="386"/>
    </row>
    <row r="31" spans="1:6" ht="12">
      <c r="A31" s="140">
        <v>5044</v>
      </c>
      <c r="B31" s="141" t="s">
        <v>440</v>
      </c>
      <c r="C31" s="142">
        <v>5000</v>
      </c>
      <c r="D31" s="142">
        <v>5406</v>
      </c>
      <c r="E31" s="492">
        <f>SUM(D31/C31)</f>
        <v>1.0812</v>
      </c>
      <c r="F31" s="64" t="s">
        <v>144</v>
      </c>
    </row>
    <row r="32" spans="1:6" ht="12">
      <c r="A32" s="140"/>
      <c r="B32" s="870" t="s">
        <v>601</v>
      </c>
      <c r="C32" s="142"/>
      <c r="D32" s="872">
        <v>5000</v>
      </c>
      <c r="E32" s="492"/>
      <c r="F32" s="64"/>
    </row>
    <row r="33" spans="1:6" ht="12">
      <c r="A33" s="140"/>
      <c r="B33" s="870" t="s">
        <v>394</v>
      </c>
      <c r="C33" s="142"/>
      <c r="D33" s="872">
        <v>406</v>
      </c>
      <c r="E33" s="492"/>
      <c r="F33" s="64"/>
    </row>
    <row r="34" spans="1:6" ht="12">
      <c r="A34" s="140">
        <v>5046</v>
      </c>
      <c r="B34" s="141" t="s">
        <v>390</v>
      </c>
      <c r="C34" s="142">
        <v>19050</v>
      </c>
      <c r="D34" s="142">
        <v>19050</v>
      </c>
      <c r="E34" s="492">
        <f>SUM(D34/C34)</f>
        <v>1</v>
      </c>
      <c r="F34" s="53"/>
    </row>
    <row r="35" spans="1:6" ht="12">
      <c r="A35" s="21">
        <v>5040</v>
      </c>
      <c r="B35" s="133" t="s">
        <v>134</v>
      </c>
      <c r="C35" s="6">
        <f>SUM(C31+C34)</f>
        <v>24050</v>
      </c>
      <c r="D35" s="6">
        <f>SUM(D31+D34+D30)</f>
        <v>28956</v>
      </c>
      <c r="E35" s="927">
        <f>SUM(D35/C35)</f>
        <v>1.203991683991684</v>
      </c>
      <c r="F35" s="181"/>
    </row>
    <row r="36" spans="1:6" ht="15.75" customHeight="1">
      <c r="A36" s="21"/>
      <c r="B36" s="645" t="s">
        <v>302</v>
      </c>
      <c r="C36" s="6">
        <f>SUM(C35+C28+C17+C14)</f>
        <v>729360</v>
      </c>
      <c r="D36" s="6">
        <f>SUM(D35+D28+D17+D14)</f>
        <v>826508</v>
      </c>
      <c r="E36" s="927">
        <f>SUM(D36/C36)</f>
        <v>1.1331962268290008</v>
      </c>
      <c r="F36" s="181"/>
    </row>
    <row r="37" spans="1:6" ht="12.75">
      <c r="A37" s="21"/>
      <c r="B37" s="645" t="s">
        <v>303</v>
      </c>
      <c r="C37" s="5"/>
      <c r="D37" s="5"/>
      <c r="E37" s="883"/>
      <c r="F37" s="98"/>
    </row>
    <row r="38" spans="1:6" ht="12">
      <c r="A38" s="21">
        <v>5050</v>
      </c>
      <c r="B38" s="133" t="s">
        <v>297</v>
      </c>
      <c r="C38" s="6"/>
      <c r="D38" s="6"/>
      <c r="E38" s="883"/>
      <c r="F38" s="181"/>
    </row>
    <row r="39" spans="1:6" ht="12">
      <c r="A39" s="15"/>
      <c r="B39" s="229" t="s">
        <v>931</v>
      </c>
      <c r="C39" s="34"/>
      <c r="D39" s="34"/>
      <c r="E39" s="492"/>
      <c r="F39" s="53"/>
    </row>
    <row r="40" spans="1:6" ht="12">
      <c r="A40" s="15"/>
      <c r="B40" s="53" t="s">
        <v>34</v>
      </c>
      <c r="C40" s="144"/>
      <c r="D40" s="144"/>
      <c r="E40" s="492"/>
      <c r="F40" s="53"/>
    </row>
    <row r="41" spans="1:6" ht="12">
      <c r="A41" s="15"/>
      <c r="B41" s="35" t="s">
        <v>21</v>
      </c>
      <c r="C41" s="144"/>
      <c r="D41" s="144"/>
      <c r="E41" s="492"/>
      <c r="F41" s="53"/>
    </row>
    <row r="42" spans="1:6" ht="12" customHeight="1">
      <c r="A42" s="64"/>
      <c r="B42" s="35" t="s">
        <v>22</v>
      </c>
      <c r="C42" s="35"/>
      <c r="D42" s="35">
        <f>SUM(D12+D20)</f>
        <v>18350</v>
      </c>
      <c r="E42" s="492"/>
      <c r="F42" s="53"/>
    </row>
    <row r="43" spans="1:6" ht="12" customHeight="1">
      <c r="A43" s="64"/>
      <c r="B43" s="35" t="s">
        <v>331</v>
      </c>
      <c r="C43" s="72"/>
      <c r="D43" s="72"/>
      <c r="E43" s="492"/>
      <c r="F43" s="53"/>
    </row>
    <row r="44" spans="1:6" ht="12" customHeight="1">
      <c r="A44" s="64"/>
      <c r="B44" s="212" t="s">
        <v>918</v>
      </c>
      <c r="C44" s="409">
        <f>SUM(C40:C43)</f>
        <v>0</v>
      </c>
      <c r="D44" s="409">
        <f>SUM(D40:D43)</f>
        <v>18350</v>
      </c>
      <c r="E44" s="492"/>
      <c r="F44" s="53"/>
    </row>
    <row r="45" spans="1:6" ht="12" customHeight="1">
      <c r="A45" s="64"/>
      <c r="B45" s="232" t="s">
        <v>932</v>
      </c>
      <c r="C45" s="72"/>
      <c r="D45" s="72"/>
      <c r="E45" s="492"/>
      <c r="F45" s="53"/>
    </row>
    <row r="46" spans="1:6" ht="12" customHeight="1">
      <c r="A46" s="64"/>
      <c r="B46" s="35" t="s">
        <v>251</v>
      </c>
      <c r="C46" s="72"/>
      <c r="D46" s="72"/>
      <c r="E46" s="492"/>
      <c r="F46" s="53"/>
    </row>
    <row r="47" spans="1:6" ht="12" customHeight="1">
      <c r="A47" s="64"/>
      <c r="B47" s="35" t="s">
        <v>259</v>
      </c>
      <c r="C47" s="72">
        <f>SUM(C35+C28+C17+C38+C14)-C42-C40-C41</f>
        <v>729360</v>
      </c>
      <c r="D47" s="72">
        <f>SUM(D35+D28+D17+D38+D14)-D42-D40-D41-D48</f>
        <v>806922</v>
      </c>
      <c r="E47" s="492">
        <f>SUM(D47/C47)</f>
        <v>1.1063425468904244</v>
      </c>
      <c r="F47" s="53"/>
    </row>
    <row r="48" spans="1:6" ht="12" customHeight="1">
      <c r="A48" s="64"/>
      <c r="B48" s="35" t="s">
        <v>23</v>
      </c>
      <c r="C48" s="72"/>
      <c r="D48" s="72">
        <f>SUM(D33+D24)</f>
        <v>1236</v>
      </c>
      <c r="E48" s="492"/>
      <c r="F48" s="53"/>
    </row>
    <row r="49" spans="1:6" ht="12" customHeight="1">
      <c r="A49" s="69"/>
      <c r="B49" s="155" t="s">
        <v>925</v>
      </c>
      <c r="C49" s="238">
        <f>SUM(C46:C48)</f>
        <v>729360</v>
      </c>
      <c r="D49" s="238">
        <f>SUM(D46:D48)</f>
        <v>808158</v>
      </c>
      <c r="E49" s="928">
        <f>SUM(D49/C49)</f>
        <v>1.108037183283975</v>
      </c>
      <c r="F49" s="65"/>
    </row>
    <row r="50" spans="1:6" ht="12" customHeight="1">
      <c r="A50" s="120"/>
      <c r="B50" s="181" t="s">
        <v>31</v>
      </c>
      <c r="C50" s="239">
        <f>SUM(C28+C35+C17+C38+C14)</f>
        <v>729360</v>
      </c>
      <c r="D50" s="239">
        <f>SUM(D28+D35+D17+D38+D14)</f>
        <v>826508</v>
      </c>
      <c r="E50" s="927">
        <f>SUM(D50/C50)</f>
        <v>1.1331962268290008</v>
      </c>
      <c r="F50" s="68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selection activeCell="D18" sqref="D18"/>
    </sheetView>
  </sheetViews>
  <sheetFormatPr defaultColWidth="9.125" defaultRowHeight="12.75"/>
  <cols>
    <col min="1" max="1" width="10.25390625" style="127" customWidth="1"/>
    <col min="2" max="2" width="52.375" style="126" customWidth="1"/>
    <col min="3" max="3" width="11.625" style="126" customWidth="1"/>
    <col min="4" max="4" width="11.75390625" style="126" customWidth="1"/>
    <col min="5" max="16384" width="9.125" style="126" customWidth="1"/>
  </cols>
  <sheetData>
    <row r="1" spans="1:3" ht="12.75">
      <c r="A1" s="997" t="s">
        <v>30</v>
      </c>
      <c r="B1" s="997"/>
      <c r="C1" s="958"/>
    </row>
    <row r="2" ht="12.75">
      <c r="B2" s="127"/>
    </row>
    <row r="3" spans="1:3" s="123" customFormat="1" ht="12.75">
      <c r="A3" s="1001" t="s">
        <v>956</v>
      </c>
      <c r="B3" s="1001"/>
      <c r="C3" s="981"/>
    </row>
    <row r="4" s="123" customFormat="1" ht="12.75"/>
    <row r="5" s="123" customFormat="1" ht="12.75"/>
    <row r="6" spans="3:4" s="123" customFormat="1" ht="12.75">
      <c r="C6" s="857"/>
      <c r="D6" s="857" t="s">
        <v>846</v>
      </c>
    </row>
    <row r="7" spans="1:4" s="123" customFormat="1" ht="12.75" customHeight="1">
      <c r="A7" s="2" t="s">
        <v>314</v>
      </c>
      <c r="B7" s="998" t="s">
        <v>112</v>
      </c>
      <c r="C7" s="955" t="s">
        <v>908</v>
      </c>
      <c r="D7" s="955" t="s">
        <v>602</v>
      </c>
    </row>
    <row r="8" spans="1:4" s="123" customFormat="1" ht="12.75">
      <c r="A8" s="3"/>
      <c r="B8" s="999"/>
      <c r="C8" s="941"/>
      <c r="D8" s="943"/>
    </row>
    <row r="9" spans="1:4" s="123" customFormat="1" ht="12.75">
      <c r="A9" s="4"/>
      <c r="B9" s="1000"/>
      <c r="C9" s="996"/>
      <c r="D9" s="996"/>
    </row>
    <row r="10" spans="1:4" s="123" customFormat="1" ht="12.75">
      <c r="A10" s="16" t="s">
        <v>113</v>
      </c>
      <c r="B10" s="16" t="s">
        <v>114</v>
      </c>
      <c r="C10" s="152" t="s">
        <v>115</v>
      </c>
      <c r="D10" s="152" t="s">
        <v>116</v>
      </c>
    </row>
    <row r="11" spans="1:4" s="123" customFormat="1" ht="12.75">
      <c r="A11" s="16"/>
      <c r="B11" s="16"/>
      <c r="C11" s="145"/>
      <c r="D11" s="145"/>
    </row>
    <row r="12" spans="1:4" s="39" customFormat="1" ht="12.75">
      <c r="A12" s="24">
        <v>6110</v>
      </c>
      <c r="B12" s="19" t="s">
        <v>907</v>
      </c>
      <c r="C12" s="19">
        <v>262093</v>
      </c>
      <c r="D12" s="19">
        <v>449602</v>
      </c>
    </row>
    <row r="13" spans="1:4" ht="12.75">
      <c r="A13" s="124"/>
      <c r="B13" s="125"/>
      <c r="C13" s="125"/>
      <c r="D13" s="125"/>
    </row>
    <row r="14" spans="1:4" s="39" customFormat="1" ht="12.75">
      <c r="A14" s="24">
        <v>6120</v>
      </c>
      <c r="B14" s="19" t="s">
        <v>915</v>
      </c>
      <c r="C14" s="19">
        <f>SUM(C15:C18)</f>
        <v>89312</v>
      </c>
      <c r="D14" s="19">
        <f>SUM(D15:D18)</f>
        <v>6027</v>
      </c>
    </row>
    <row r="15" spans="1:4" s="39" customFormat="1" ht="12.75">
      <c r="A15" s="124">
        <v>6121</v>
      </c>
      <c r="B15" s="125" t="s">
        <v>387</v>
      </c>
      <c r="C15" s="125">
        <v>13000</v>
      </c>
      <c r="D15" s="125">
        <v>6027</v>
      </c>
    </row>
    <row r="16" spans="1:4" s="39" customFormat="1" ht="12.75">
      <c r="A16" s="124">
        <v>6122</v>
      </c>
      <c r="B16" s="125" t="s">
        <v>388</v>
      </c>
      <c r="C16" s="125">
        <v>15000</v>
      </c>
      <c r="D16" s="125"/>
    </row>
    <row r="17" spans="1:4" s="39" customFormat="1" ht="12.75">
      <c r="A17" s="124">
        <v>6123</v>
      </c>
      <c r="B17" s="125" t="s">
        <v>389</v>
      </c>
      <c r="C17" s="125">
        <v>57150</v>
      </c>
      <c r="D17" s="125"/>
    </row>
    <row r="18" spans="1:4" ht="12.75">
      <c r="A18" s="301">
        <v>6125</v>
      </c>
      <c r="B18" s="302" t="s">
        <v>391</v>
      </c>
      <c r="C18" s="302">
        <v>4162</v>
      </c>
      <c r="D18" s="302"/>
    </row>
    <row r="19" spans="1:4" ht="12.75">
      <c r="A19" s="456"/>
      <c r="B19" s="444"/>
      <c r="C19" s="444"/>
      <c r="D19" s="444"/>
    </row>
    <row r="20" spans="1:4" ht="12.75">
      <c r="A20" s="466">
        <v>6130</v>
      </c>
      <c r="B20" s="467" t="s">
        <v>855</v>
      </c>
      <c r="C20" s="467"/>
      <c r="D20" s="467">
        <v>6623</v>
      </c>
    </row>
    <row r="21" spans="1:4" ht="12.75">
      <c r="A21" s="124"/>
      <c r="B21" s="125"/>
      <c r="C21" s="125"/>
      <c r="D21" s="125"/>
    </row>
    <row r="22" spans="1:4" s="39" customFormat="1" ht="12.75">
      <c r="A22" s="24">
        <v>6100</v>
      </c>
      <c r="B22" s="19" t="s">
        <v>98</v>
      </c>
      <c r="C22" s="19">
        <f>SUM(C12+C14+C20)</f>
        <v>351405</v>
      </c>
      <c r="D22" s="19">
        <f>SUM(D12+D14+D20)</f>
        <v>462252</v>
      </c>
    </row>
  </sheetData>
  <sheetProtection/>
  <mergeCells count="5">
    <mergeCell ref="D7:D9"/>
    <mergeCell ref="A1:C1"/>
    <mergeCell ref="C7:C9"/>
    <mergeCell ref="B7:B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25">
      <selection activeCell="H48" sqref="H48"/>
    </sheetView>
  </sheetViews>
  <sheetFormatPr defaultColWidth="9.125" defaultRowHeight="12.75"/>
  <cols>
    <col min="1" max="1" width="7.00390625" style="672" customWidth="1"/>
    <col min="2" max="2" width="17.875" style="672" customWidth="1"/>
    <col min="3" max="3" width="10.375" style="672" customWidth="1"/>
    <col min="4" max="4" width="10.75390625" style="672" customWidth="1"/>
    <col min="5" max="5" width="10.25390625" style="672" customWidth="1"/>
    <col min="6" max="6" width="10.75390625" style="672" customWidth="1"/>
    <col min="7" max="7" width="11.00390625" style="672" customWidth="1"/>
    <col min="8" max="8" width="11.125" style="672" customWidth="1"/>
    <col min="9" max="9" width="11.00390625" style="672" customWidth="1"/>
    <col min="10" max="12" width="10.625" style="672" customWidth="1"/>
    <col min="13" max="13" width="11.75390625" style="672" customWidth="1"/>
    <col min="14" max="16384" width="9.125" style="672" customWidth="1"/>
  </cols>
  <sheetData>
    <row r="2" spans="1:13" ht="12.75">
      <c r="A2" s="1011" t="s">
        <v>452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</row>
    <row r="3" spans="1:13" ht="12.75">
      <c r="A3" s="673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3" ht="12.75">
      <c r="A4" s="1012" t="s">
        <v>453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</row>
    <row r="5" spans="4:10" ht="15.75">
      <c r="D5" s="675"/>
      <c r="E5" s="675"/>
      <c r="F5" s="675"/>
      <c r="G5" s="675"/>
      <c r="H5" s="675"/>
      <c r="I5" s="675"/>
      <c r="J5" s="675"/>
    </row>
    <row r="6" spans="1:10" ht="12.75">
      <c r="A6" s="1013" t="s">
        <v>454</v>
      </c>
      <c r="B6" s="1014"/>
      <c r="C6" s="1014"/>
      <c r="D6" s="1014"/>
      <c r="E6" s="1014"/>
      <c r="F6" s="676"/>
      <c r="G6" s="676"/>
      <c r="H6" s="676"/>
      <c r="I6" s="676"/>
      <c r="J6" s="676"/>
    </row>
    <row r="7" spans="1:13" ht="12.75">
      <c r="A7" s="677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8" t="s">
        <v>455</v>
      </c>
    </row>
    <row r="8" spans="1:13" ht="22.5" customHeight="1">
      <c r="A8" s="1015" t="s">
        <v>456</v>
      </c>
      <c r="B8" s="1015" t="s">
        <v>457</v>
      </c>
      <c r="C8" s="1015" t="s">
        <v>493</v>
      </c>
      <c r="D8" s="1015" t="s">
        <v>494</v>
      </c>
      <c r="E8" s="1015" t="s">
        <v>495</v>
      </c>
      <c r="F8" s="1015" t="s">
        <v>496</v>
      </c>
      <c r="G8" s="1015" t="s">
        <v>497</v>
      </c>
      <c r="H8" s="1015" t="s">
        <v>498</v>
      </c>
      <c r="I8" s="1015" t="s">
        <v>499</v>
      </c>
      <c r="J8" s="1015" t="s">
        <v>500</v>
      </c>
      <c r="K8" s="1015" t="s">
        <v>501</v>
      </c>
      <c r="L8" s="1015" t="s">
        <v>260</v>
      </c>
      <c r="M8" s="1017" t="s">
        <v>136</v>
      </c>
    </row>
    <row r="9" spans="1:13" ht="21.75" customHeight="1">
      <c r="A9" s="1015"/>
      <c r="B9" s="1015"/>
      <c r="C9" s="1015"/>
      <c r="D9" s="1015"/>
      <c r="E9" s="1015"/>
      <c r="F9" s="1015"/>
      <c r="G9" s="1015"/>
      <c r="H9" s="1015"/>
      <c r="I9" s="1015"/>
      <c r="J9" s="1015"/>
      <c r="K9" s="1015"/>
      <c r="L9" s="1015"/>
      <c r="M9" s="1015"/>
    </row>
    <row r="10" spans="1:13" ht="18" customHeight="1" thickBot="1">
      <c r="A10" s="1016"/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</row>
    <row r="11" spans="1:13" ht="13.5" thickTop="1">
      <c r="A11" s="1007" t="s">
        <v>458</v>
      </c>
      <c r="B11" s="679" t="s">
        <v>459</v>
      </c>
      <c r="C11" s="680"/>
      <c r="D11" s="680"/>
      <c r="E11" s="680"/>
      <c r="F11" s="680"/>
      <c r="G11" s="680"/>
      <c r="H11" s="680"/>
      <c r="I11" s="680"/>
      <c r="J11" s="680">
        <v>14063</v>
      </c>
      <c r="K11" s="680"/>
      <c r="L11" s="680"/>
      <c r="M11" s="681">
        <f aca="true" t="shared" si="0" ref="M11:M30">SUM(C11:L11)</f>
        <v>14063</v>
      </c>
    </row>
    <row r="12" spans="1:13" ht="12.75">
      <c r="A12" s="1008"/>
      <c r="B12" s="679" t="s">
        <v>460</v>
      </c>
      <c r="C12" s="682"/>
      <c r="D12" s="682"/>
      <c r="E12" s="682"/>
      <c r="F12" s="682"/>
      <c r="G12" s="682"/>
      <c r="H12" s="682"/>
      <c r="I12" s="682"/>
      <c r="J12" s="680">
        <v>1419</v>
      </c>
      <c r="K12" s="682"/>
      <c r="L12" s="682">
        <v>9517</v>
      </c>
      <c r="M12" s="683">
        <f t="shared" si="0"/>
        <v>10936</v>
      </c>
    </row>
    <row r="13" spans="1:13" ht="12.75">
      <c r="A13" s="1009" t="s">
        <v>461</v>
      </c>
      <c r="B13" s="679" t="s">
        <v>459</v>
      </c>
      <c r="C13" s="682"/>
      <c r="D13" s="682"/>
      <c r="E13" s="682"/>
      <c r="F13" s="682"/>
      <c r="G13" s="682"/>
      <c r="H13" s="682"/>
      <c r="I13" s="682"/>
      <c r="J13" s="680"/>
      <c r="K13" s="682"/>
      <c r="L13" s="682">
        <v>46668</v>
      </c>
      <c r="M13" s="683">
        <f t="shared" si="0"/>
        <v>46668</v>
      </c>
    </row>
    <row r="14" spans="1:13" ht="12.75">
      <c r="A14" s="1009"/>
      <c r="B14" s="679" t="s">
        <v>460</v>
      </c>
      <c r="C14" s="682"/>
      <c r="D14" s="682"/>
      <c r="E14" s="682"/>
      <c r="F14" s="682"/>
      <c r="G14" s="682"/>
      <c r="H14" s="682"/>
      <c r="I14" s="682"/>
      <c r="J14" s="680"/>
      <c r="K14" s="682"/>
      <c r="L14" s="682">
        <v>8854</v>
      </c>
      <c r="M14" s="683">
        <f t="shared" si="0"/>
        <v>8854</v>
      </c>
    </row>
    <row r="15" spans="1:13" ht="12.75">
      <c r="A15" s="1010" t="s">
        <v>462</v>
      </c>
      <c r="B15" s="679" t="s">
        <v>459</v>
      </c>
      <c r="C15" s="682"/>
      <c r="D15" s="682"/>
      <c r="E15" s="682"/>
      <c r="F15" s="682"/>
      <c r="G15" s="682"/>
      <c r="H15" s="682"/>
      <c r="I15" s="682"/>
      <c r="J15" s="680"/>
      <c r="K15" s="682"/>
      <c r="L15" s="682">
        <v>46668</v>
      </c>
      <c r="M15" s="683">
        <f t="shared" si="0"/>
        <v>46668</v>
      </c>
    </row>
    <row r="16" spans="1:13" ht="12.75">
      <c r="A16" s="1008"/>
      <c r="B16" s="679" t="s">
        <v>460</v>
      </c>
      <c r="C16" s="682"/>
      <c r="D16" s="682"/>
      <c r="E16" s="682"/>
      <c r="F16" s="682"/>
      <c r="G16" s="682"/>
      <c r="H16" s="682"/>
      <c r="I16" s="682"/>
      <c r="J16" s="680"/>
      <c r="K16" s="682"/>
      <c r="L16" s="682">
        <v>7819</v>
      </c>
      <c r="M16" s="683">
        <f t="shared" si="0"/>
        <v>7819</v>
      </c>
    </row>
    <row r="17" spans="1:13" ht="12.75">
      <c r="A17" s="1009" t="s">
        <v>463</v>
      </c>
      <c r="B17" s="679" t="s">
        <v>459</v>
      </c>
      <c r="C17" s="682"/>
      <c r="D17" s="682"/>
      <c r="E17" s="682"/>
      <c r="F17" s="682"/>
      <c r="G17" s="682"/>
      <c r="H17" s="682"/>
      <c r="I17" s="682"/>
      <c r="J17" s="680"/>
      <c r="K17" s="682"/>
      <c r="L17" s="682">
        <v>46668</v>
      </c>
      <c r="M17" s="683">
        <f t="shared" si="0"/>
        <v>46668</v>
      </c>
    </row>
    <row r="18" spans="1:13" ht="12.75">
      <c r="A18" s="1009"/>
      <c r="B18" s="679" t="s">
        <v>460</v>
      </c>
      <c r="C18" s="682"/>
      <c r="D18" s="682"/>
      <c r="E18" s="682"/>
      <c r="F18" s="682"/>
      <c r="G18" s="682"/>
      <c r="H18" s="682"/>
      <c r="I18" s="682"/>
      <c r="J18" s="680"/>
      <c r="K18" s="682"/>
      <c r="L18" s="682">
        <v>6739</v>
      </c>
      <c r="M18" s="683">
        <f t="shared" si="0"/>
        <v>6739</v>
      </c>
    </row>
    <row r="19" spans="1:13" ht="12.75">
      <c r="A19" s="1010" t="s">
        <v>464</v>
      </c>
      <c r="B19" s="679" t="s">
        <v>459</v>
      </c>
      <c r="C19" s="682"/>
      <c r="D19" s="682"/>
      <c r="E19" s="682"/>
      <c r="F19" s="682"/>
      <c r="G19" s="682"/>
      <c r="H19" s="682"/>
      <c r="I19" s="682"/>
      <c r="J19" s="680"/>
      <c r="K19" s="682"/>
      <c r="L19" s="682">
        <v>46668</v>
      </c>
      <c r="M19" s="683">
        <f t="shared" si="0"/>
        <v>46668</v>
      </c>
    </row>
    <row r="20" spans="1:13" ht="12.75">
      <c r="A20" s="1008"/>
      <c r="B20" s="679" t="s">
        <v>460</v>
      </c>
      <c r="C20" s="682"/>
      <c r="D20" s="682"/>
      <c r="E20" s="682"/>
      <c r="F20" s="682"/>
      <c r="G20" s="682"/>
      <c r="H20" s="682"/>
      <c r="I20" s="682"/>
      <c r="J20" s="680"/>
      <c r="K20" s="682"/>
      <c r="L20" s="682">
        <v>5681</v>
      </c>
      <c r="M20" s="683">
        <f t="shared" si="0"/>
        <v>5681</v>
      </c>
    </row>
    <row r="21" spans="1:13" ht="12.75">
      <c r="A21" s="1009" t="s">
        <v>465</v>
      </c>
      <c r="B21" s="679" t="s">
        <v>459</v>
      </c>
      <c r="C21" s="682"/>
      <c r="D21" s="682"/>
      <c r="E21" s="682"/>
      <c r="F21" s="682"/>
      <c r="G21" s="682"/>
      <c r="H21" s="682"/>
      <c r="I21" s="682"/>
      <c r="J21" s="680"/>
      <c r="K21" s="682"/>
      <c r="L21" s="682">
        <v>46668</v>
      </c>
      <c r="M21" s="683">
        <f t="shared" si="0"/>
        <v>46668</v>
      </c>
    </row>
    <row r="22" spans="1:13" ht="12.75">
      <c r="A22" s="1009"/>
      <c r="B22" s="679" t="s">
        <v>460</v>
      </c>
      <c r="C22" s="682"/>
      <c r="D22" s="682"/>
      <c r="E22" s="682"/>
      <c r="F22" s="682"/>
      <c r="G22" s="682"/>
      <c r="H22" s="682"/>
      <c r="I22" s="682"/>
      <c r="J22" s="680"/>
      <c r="K22" s="682"/>
      <c r="L22" s="682">
        <v>4624</v>
      </c>
      <c r="M22" s="683">
        <f t="shared" si="0"/>
        <v>4624</v>
      </c>
    </row>
    <row r="23" spans="1:13" ht="12.75">
      <c r="A23" s="1010" t="s">
        <v>466</v>
      </c>
      <c r="B23" s="679" t="s">
        <v>459</v>
      </c>
      <c r="C23" s="682"/>
      <c r="D23" s="682"/>
      <c r="E23" s="682"/>
      <c r="F23" s="682"/>
      <c r="G23" s="682"/>
      <c r="H23" s="682"/>
      <c r="I23" s="682"/>
      <c r="J23" s="680"/>
      <c r="K23" s="682"/>
      <c r="L23" s="682">
        <v>46668</v>
      </c>
      <c r="M23" s="683">
        <f t="shared" si="0"/>
        <v>46668</v>
      </c>
    </row>
    <row r="24" spans="1:13" ht="12.75">
      <c r="A24" s="1008"/>
      <c r="B24" s="679" t="s">
        <v>460</v>
      </c>
      <c r="C24" s="682"/>
      <c r="D24" s="682"/>
      <c r="E24" s="682"/>
      <c r="F24" s="682"/>
      <c r="G24" s="682"/>
      <c r="H24" s="682"/>
      <c r="I24" s="682"/>
      <c r="J24" s="680"/>
      <c r="K24" s="682"/>
      <c r="L24" s="682">
        <v>3577</v>
      </c>
      <c r="M24" s="683">
        <f t="shared" si="0"/>
        <v>3577</v>
      </c>
    </row>
    <row r="25" spans="1:13" ht="12.75">
      <c r="A25" s="1009" t="s">
        <v>467</v>
      </c>
      <c r="B25" s="679" t="s">
        <v>459</v>
      </c>
      <c r="C25" s="682"/>
      <c r="D25" s="682"/>
      <c r="E25" s="682"/>
      <c r="F25" s="682"/>
      <c r="G25" s="682"/>
      <c r="H25" s="682"/>
      <c r="I25" s="682"/>
      <c r="J25" s="680"/>
      <c r="K25" s="682"/>
      <c r="L25" s="682">
        <v>46668</v>
      </c>
      <c r="M25" s="683">
        <f t="shared" si="0"/>
        <v>46668</v>
      </c>
    </row>
    <row r="26" spans="1:13" ht="12.75">
      <c r="A26" s="1009"/>
      <c r="B26" s="679" t="s">
        <v>460</v>
      </c>
      <c r="C26" s="682"/>
      <c r="D26" s="682"/>
      <c r="E26" s="682"/>
      <c r="F26" s="682"/>
      <c r="G26" s="682"/>
      <c r="H26" s="682"/>
      <c r="I26" s="682"/>
      <c r="J26" s="680"/>
      <c r="K26" s="682"/>
      <c r="L26" s="682">
        <v>2509</v>
      </c>
      <c r="M26" s="683">
        <f t="shared" si="0"/>
        <v>2509</v>
      </c>
    </row>
    <row r="27" spans="1:13" ht="12.75">
      <c r="A27" s="1010" t="s">
        <v>468</v>
      </c>
      <c r="B27" s="679" t="s">
        <v>459</v>
      </c>
      <c r="C27" s="682"/>
      <c r="D27" s="682"/>
      <c r="E27" s="682"/>
      <c r="F27" s="682"/>
      <c r="G27" s="682"/>
      <c r="H27" s="682"/>
      <c r="I27" s="682"/>
      <c r="J27" s="680"/>
      <c r="K27" s="682"/>
      <c r="L27" s="682">
        <v>46668</v>
      </c>
      <c r="M27" s="683">
        <f t="shared" si="0"/>
        <v>46668</v>
      </c>
    </row>
    <row r="28" spans="1:13" ht="12.75">
      <c r="A28" s="1008"/>
      <c r="B28" s="679" t="s">
        <v>460</v>
      </c>
      <c r="C28" s="682"/>
      <c r="D28" s="682"/>
      <c r="E28" s="682"/>
      <c r="F28" s="682"/>
      <c r="G28" s="682"/>
      <c r="H28" s="682"/>
      <c r="I28" s="682"/>
      <c r="J28" s="680"/>
      <c r="K28" s="682"/>
      <c r="L28" s="682">
        <v>1451</v>
      </c>
      <c r="M28" s="683">
        <f t="shared" si="0"/>
        <v>1451</v>
      </c>
    </row>
    <row r="29" spans="1:13" ht="12.75">
      <c r="A29" s="1010" t="s">
        <v>469</v>
      </c>
      <c r="B29" s="679" t="s">
        <v>459</v>
      </c>
      <c r="C29" s="682"/>
      <c r="D29" s="682"/>
      <c r="E29" s="682"/>
      <c r="F29" s="682"/>
      <c r="G29" s="682"/>
      <c r="H29" s="682"/>
      <c r="I29" s="682"/>
      <c r="J29" s="680"/>
      <c r="K29" s="682"/>
      <c r="L29" s="682">
        <v>46668</v>
      </c>
      <c r="M29" s="683">
        <f t="shared" si="0"/>
        <v>46668</v>
      </c>
    </row>
    <row r="30" spans="1:13" ht="12.75">
      <c r="A30" s="1008"/>
      <c r="B30" s="679" t="s">
        <v>460</v>
      </c>
      <c r="C30" s="682"/>
      <c r="D30" s="682"/>
      <c r="E30" s="682"/>
      <c r="F30" s="682"/>
      <c r="G30" s="682"/>
      <c r="H30" s="682"/>
      <c r="I30" s="682"/>
      <c r="J30" s="680"/>
      <c r="K30" s="682"/>
      <c r="L30" s="682">
        <v>394</v>
      </c>
      <c r="M30" s="683">
        <f t="shared" si="0"/>
        <v>394</v>
      </c>
    </row>
    <row r="31" spans="1:9" ht="15.75">
      <c r="A31" s="684"/>
      <c r="B31" s="684"/>
      <c r="C31" s="684"/>
      <c r="D31" s="684"/>
      <c r="E31" s="684"/>
      <c r="F31" s="684"/>
      <c r="G31" s="684"/>
      <c r="H31" s="685"/>
      <c r="I31" s="684"/>
    </row>
    <row r="32" spans="1:12" ht="12.75">
      <c r="A32" s="686" t="s">
        <v>470</v>
      </c>
      <c r="D32" s="677"/>
      <c r="F32" s="687"/>
      <c r="G32" s="688"/>
      <c r="H32" s="688"/>
      <c r="I32" s="688"/>
      <c r="J32" s="688"/>
      <c r="K32" s="688"/>
      <c r="L32" s="688"/>
    </row>
    <row r="33" spans="1:8" ht="12.75">
      <c r="A33" s="1004" t="s">
        <v>471</v>
      </c>
      <c r="B33" s="1005"/>
      <c r="C33" s="689">
        <v>2014</v>
      </c>
      <c r="D33" s="690" t="s">
        <v>461</v>
      </c>
      <c r="E33" s="689" t="s">
        <v>462</v>
      </c>
      <c r="F33" s="690" t="s">
        <v>463</v>
      </c>
      <c r="G33" s="689" t="s">
        <v>464</v>
      </c>
      <c r="H33" s="698"/>
    </row>
    <row r="34" spans="1:8" ht="12.75">
      <c r="A34" s="1002" t="s">
        <v>472</v>
      </c>
      <c r="B34" s="1005"/>
      <c r="C34" s="682">
        <v>1479</v>
      </c>
      <c r="D34" s="692">
        <v>1479</v>
      </c>
      <c r="E34" s="682">
        <v>739</v>
      </c>
      <c r="F34" s="692"/>
      <c r="G34" s="682"/>
      <c r="H34" s="864"/>
    </row>
    <row r="35" spans="1:8" ht="12.75">
      <c r="A35" s="1002" t="s">
        <v>473</v>
      </c>
      <c r="B35" s="1003"/>
      <c r="C35" s="682">
        <v>9931</v>
      </c>
      <c r="D35" s="694">
        <v>9931</v>
      </c>
      <c r="E35" s="682"/>
      <c r="F35" s="692"/>
      <c r="G35" s="682"/>
      <c r="H35" s="864"/>
    </row>
    <row r="36" spans="1:8" ht="12.75">
      <c r="A36" s="691" t="s">
        <v>474</v>
      </c>
      <c r="B36" s="693"/>
      <c r="C36" s="682">
        <v>12127</v>
      </c>
      <c r="D36" s="694">
        <v>12127</v>
      </c>
      <c r="E36" s="682">
        <v>12127</v>
      </c>
      <c r="F36" s="692">
        <v>12126</v>
      </c>
      <c r="G36" s="682">
        <v>7404</v>
      </c>
      <c r="H36" s="864"/>
    </row>
    <row r="37" spans="1:8" ht="12.75">
      <c r="A37" s="1002" t="s">
        <v>475</v>
      </c>
      <c r="B37" s="1003"/>
      <c r="C37" s="682">
        <v>29314</v>
      </c>
      <c r="D37" s="694">
        <v>29314</v>
      </c>
      <c r="E37" s="682">
        <v>29314</v>
      </c>
      <c r="F37" s="695">
        <v>29314</v>
      </c>
      <c r="G37" s="682"/>
      <c r="H37" s="864"/>
    </row>
    <row r="38" ht="12.75">
      <c r="H38" s="696"/>
    </row>
    <row r="39" spans="1:4" ht="12.75">
      <c r="A39" s="686" t="s">
        <v>476</v>
      </c>
      <c r="C39" s="677"/>
      <c r="D39" s="677"/>
    </row>
    <row r="40" spans="1:7" ht="12.75">
      <c r="A40" s="1004" t="s">
        <v>471</v>
      </c>
      <c r="B40" s="1005"/>
      <c r="C40" s="697" t="s">
        <v>458</v>
      </c>
      <c r="D40" s="689" t="s">
        <v>461</v>
      </c>
      <c r="E40" s="699"/>
      <c r="F40" s="699"/>
      <c r="G40" s="699"/>
    </row>
    <row r="41" spans="1:7" ht="12.75">
      <c r="A41" s="1002" t="s">
        <v>126</v>
      </c>
      <c r="B41" s="1003"/>
      <c r="C41" s="682">
        <v>670000</v>
      </c>
      <c r="D41" s="682">
        <v>340000</v>
      </c>
      <c r="E41" s="700"/>
      <c r="F41" s="700"/>
      <c r="G41" s="700"/>
    </row>
    <row r="42" spans="1:7" ht="12.75">
      <c r="A42" s="1002" t="s">
        <v>616</v>
      </c>
      <c r="B42" s="1003"/>
      <c r="C42" s="682">
        <v>150000</v>
      </c>
      <c r="D42" s="682">
        <v>450000</v>
      </c>
      <c r="E42" s="700"/>
      <c r="F42" s="700"/>
      <c r="G42" s="700"/>
    </row>
    <row r="43" spans="1:7" ht="12.75">
      <c r="A43" s="1002" t="s">
        <v>477</v>
      </c>
      <c r="B43" s="1003"/>
      <c r="C43" s="682">
        <v>430000</v>
      </c>
      <c r="D43" s="682">
        <v>290000</v>
      </c>
      <c r="E43" s="700"/>
      <c r="F43" s="700"/>
      <c r="G43" s="700"/>
    </row>
    <row r="45" ht="12.75">
      <c r="A45" s="686" t="s">
        <v>478</v>
      </c>
    </row>
    <row r="46" spans="1:9" ht="12.75">
      <c r="A46" s="1004" t="s">
        <v>112</v>
      </c>
      <c r="B46" s="1006"/>
      <c r="C46" s="701"/>
      <c r="D46" s="701"/>
      <c r="E46" s="701"/>
      <c r="F46" s="702"/>
      <c r="G46" s="703" t="s">
        <v>458</v>
      </c>
      <c r="H46" s="703" t="s">
        <v>461</v>
      </c>
      <c r="I46" s="698"/>
    </row>
    <row r="47" spans="1:9" ht="12.75">
      <c r="A47" s="1002" t="s">
        <v>479</v>
      </c>
      <c r="B47" s="1006"/>
      <c r="C47" s="1006"/>
      <c r="D47" s="1006"/>
      <c r="E47" s="1006"/>
      <c r="F47" s="1005"/>
      <c r="G47" s="682">
        <v>3003680</v>
      </c>
      <c r="H47" s="682">
        <v>138206</v>
      </c>
      <c r="I47" s="864"/>
    </row>
    <row r="48" spans="6:7" ht="12.75">
      <c r="F48" s="696"/>
      <c r="G48" s="696"/>
    </row>
    <row r="49" spans="1:7" ht="13.5" customHeight="1">
      <c r="A49" s="686" t="s">
        <v>480</v>
      </c>
      <c r="C49" s="677"/>
      <c r="D49" s="677"/>
      <c r="E49" s="677"/>
      <c r="G49" s="678" t="s">
        <v>455</v>
      </c>
    </row>
    <row r="50" spans="1:7" ht="12.75">
      <c r="A50" s="1004" t="s">
        <v>112</v>
      </c>
      <c r="B50" s="1005"/>
      <c r="C50" s="697" t="s">
        <v>458</v>
      </c>
      <c r="D50" s="690" t="s">
        <v>461</v>
      </c>
      <c r="E50" s="697" t="s">
        <v>462</v>
      </c>
      <c r="F50" s="689" t="s">
        <v>463</v>
      </c>
      <c r="G50" s="689" t="s">
        <v>464</v>
      </c>
    </row>
    <row r="51" spans="1:8" ht="12.75">
      <c r="A51" s="1002" t="s">
        <v>481</v>
      </c>
      <c r="B51" s="1003"/>
      <c r="C51" s="682">
        <v>2500</v>
      </c>
      <c r="D51" s="694">
        <v>2500</v>
      </c>
      <c r="E51" s="682"/>
      <c r="F51" s="682"/>
      <c r="G51" s="682"/>
      <c r="H51" s="704"/>
    </row>
    <row r="52" spans="1:7" ht="12.75">
      <c r="A52" s="1002" t="s">
        <v>482</v>
      </c>
      <c r="B52" s="1003"/>
      <c r="C52" s="682">
        <v>500</v>
      </c>
      <c r="D52" s="694">
        <v>500</v>
      </c>
      <c r="E52" s="682"/>
      <c r="F52" s="682"/>
      <c r="G52" s="682"/>
    </row>
    <row r="53" spans="1:7" ht="12.75">
      <c r="A53" s="1002" t="s">
        <v>483</v>
      </c>
      <c r="B53" s="1003"/>
      <c r="C53" s="682">
        <v>5000</v>
      </c>
      <c r="D53" s="694">
        <v>5000</v>
      </c>
      <c r="E53" s="682"/>
      <c r="F53" s="682"/>
      <c r="G53" s="682"/>
    </row>
    <row r="54" spans="1:7" ht="12.75">
      <c r="A54" s="1002" t="s">
        <v>484</v>
      </c>
      <c r="B54" s="1003"/>
      <c r="C54" s="682">
        <v>3000</v>
      </c>
      <c r="D54" s="694">
        <v>3000</v>
      </c>
      <c r="E54" s="682"/>
      <c r="F54" s="682"/>
      <c r="G54" s="682"/>
    </row>
    <row r="55" spans="1:7" ht="12.75">
      <c r="A55" s="1002" t="s">
        <v>485</v>
      </c>
      <c r="B55" s="1003"/>
      <c r="C55" s="682">
        <v>3000</v>
      </c>
      <c r="D55" s="694">
        <v>3000</v>
      </c>
      <c r="E55" s="682"/>
      <c r="F55" s="682"/>
      <c r="G55" s="682"/>
    </row>
    <row r="56" spans="1:7" ht="12.75">
      <c r="A56" s="691" t="s">
        <v>434</v>
      </c>
      <c r="B56" s="693"/>
      <c r="C56" s="682">
        <v>50000</v>
      </c>
      <c r="D56" s="694">
        <v>50000</v>
      </c>
      <c r="E56" s="682">
        <v>50000</v>
      </c>
      <c r="F56" s="682">
        <v>50000</v>
      </c>
      <c r="G56" s="682">
        <v>50000</v>
      </c>
    </row>
    <row r="57" spans="1:7" ht="12.75">
      <c r="A57" s="1002" t="s">
        <v>486</v>
      </c>
      <c r="B57" s="1003"/>
      <c r="C57" s="682">
        <v>1500</v>
      </c>
      <c r="D57" s="694">
        <v>1500</v>
      </c>
      <c r="E57" s="682"/>
      <c r="F57" s="682"/>
      <c r="G57" s="682"/>
    </row>
    <row r="58" spans="1:7" ht="12.75">
      <c r="A58" s="1002" t="s">
        <v>487</v>
      </c>
      <c r="B58" s="1003"/>
      <c r="C58" s="682">
        <v>16329</v>
      </c>
      <c r="D58" s="694">
        <v>2721</v>
      </c>
      <c r="E58" s="682"/>
      <c r="F58" s="682"/>
      <c r="G58" s="682"/>
    </row>
    <row r="59" spans="1:7" ht="12.75">
      <c r="A59" s="691" t="s">
        <v>488</v>
      </c>
      <c r="B59" s="693"/>
      <c r="C59" s="682">
        <v>16948</v>
      </c>
      <c r="D59" s="694">
        <v>8871</v>
      </c>
      <c r="E59" s="682">
        <v>5338</v>
      </c>
      <c r="F59" s="682"/>
      <c r="G59" s="682"/>
    </row>
    <row r="60" spans="1:7" ht="12.75">
      <c r="A60" s="1002" t="s">
        <v>489</v>
      </c>
      <c r="B60" s="1003"/>
      <c r="C60" s="682">
        <v>4656</v>
      </c>
      <c r="D60" s="694">
        <v>3492</v>
      </c>
      <c r="E60" s="682"/>
      <c r="F60" s="682"/>
      <c r="G60" s="682"/>
    </row>
    <row r="61" spans="1:7" ht="12.75">
      <c r="A61" s="691" t="s">
        <v>490</v>
      </c>
      <c r="B61" s="693"/>
      <c r="C61" s="682">
        <v>21771</v>
      </c>
      <c r="D61" s="694">
        <v>3629</v>
      </c>
      <c r="E61" s="682"/>
      <c r="F61" s="682"/>
      <c r="G61" s="682"/>
    </row>
    <row r="62" spans="1:7" ht="12.75">
      <c r="A62" s="691" t="s">
        <v>431</v>
      </c>
      <c r="B62" s="693"/>
      <c r="C62" s="682">
        <v>4700</v>
      </c>
      <c r="D62" s="694">
        <v>850</v>
      </c>
      <c r="E62" s="682"/>
      <c r="F62" s="682"/>
      <c r="G62" s="682"/>
    </row>
    <row r="63" spans="1:7" ht="12.75">
      <c r="A63" s="691" t="s">
        <v>430</v>
      </c>
      <c r="B63" s="693"/>
      <c r="C63" s="682">
        <v>7600</v>
      </c>
      <c r="D63" s="694">
        <v>2000</v>
      </c>
      <c r="E63" s="682"/>
      <c r="F63" s="682"/>
      <c r="G63" s="682"/>
    </row>
    <row r="64" spans="1:7" ht="12.75">
      <c r="A64" s="1002" t="s">
        <v>491</v>
      </c>
      <c r="B64" s="1003"/>
      <c r="C64" s="682">
        <v>150000</v>
      </c>
      <c r="D64" s="694">
        <v>100000</v>
      </c>
      <c r="E64" s="682">
        <v>100000</v>
      </c>
      <c r="F64" s="682">
        <v>100000</v>
      </c>
      <c r="G64" s="682"/>
    </row>
    <row r="65" spans="1:7" ht="12.75">
      <c r="A65" s="691" t="s">
        <v>105</v>
      </c>
      <c r="B65" s="693"/>
      <c r="C65" s="682">
        <v>5000</v>
      </c>
      <c r="D65" s="694">
        <v>5000</v>
      </c>
      <c r="E65" s="682">
        <v>5000</v>
      </c>
      <c r="F65" s="682">
        <v>5000</v>
      </c>
      <c r="G65" s="682"/>
    </row>
    <row r="66" spans="1:7" ht="12.75">
      <c r="A66" s="691" t="s">
        <v>603</v>
      </c>
      <c r="B66" s="693"/>
      <c r="C66" s="682">
        <v>8000</v>
      </c>
      <c r="D66" s="694">
        <v>36000</v>
      </c>
      <c r="E66" s="682"/>
      <c r="F66" s="682"/>
      <c r="G66" s="682"/>
    </row>
    <row r="67" spans="1:7" ht="12.75">
      <c r="A67" s="1002" t="s">
        <v>492</v>
      </c>
      <c r="B67" s="1003"/>
      <c r="C67" s="682">
        <v>35000</v>
      </c>
      <c r="D67" s="694">
        <v>35000</v>
      </c>
      <c r="E67" s="682"/>
      <c r="F67" s="682"/>
      <c r="G67" s="682"/>
    </row>
  </sheetData>
  <sheetProtection/>
  <mergeCells count="47">
    <mergeCell ref="A64:B64"/>
    <mergeCell ref="A67:B67"/>
    <mergeCell ref="A54:B54"/>
    <mergeCell ref="A47:F47"/>
    <mergeCell ref="A52:B52"/>
    <mergeCell ref="A53:B53"/>
    <mergeCell ref="A58:B58"/>
    <mergeCell ref="A60:B60"/>
    <mergeCell ref="J8:J10"/>
    <mergeCell ref="A19:A20"/>
    <mergeCell ref="F8:F10"/>
    <mergeCell ref="I8:I10"/>
    <mergeCell ref="A15:A16"/>
    <mergeCell ref="C8:C10"/>
    <mergeCell ref="D8:D10"/>
    <mergeCell ref="E8:E10"/>
    <mergeCell ref="H8:H10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A46:B46"/>
    <mergeCell ref="A34:B34"/>
    <mergeCell ref="A33:B33"/>
    <mergeCell ref="A11:A12"/>
    <mergeCell ref="A13:A14"/>
    <mergeCell ref="A17:A18"/>
    <mergeCell ref="A21:A22"/>
    <mergeCell ref="A23:A24"/>
    <mergeCell ref="A25:A26"/>
    <mergeCell ref="A27:A28"/>
    <mergeCell ref="A42:B42"/>
    <mergeCell ref="A35:B35"/>
    <mergeCell ref="A57:B57"/>
    <mergeCell ref="A50:B50"/>
    <mergeCell ref="A55:B55"/>
    <mergeCell ref="A51:B51"/>
    <mergeCell ref="A41:B41"/>
    <mergeCell ref="A40:B40"/>
    <mergeCell ref="A37:B37"/>
    <mergeCell ref="A43:B43"/>
  </mergeCells>
  <printOptions/>
  <pageMargins left="0.1968503937007874" right="0.1968503937007874" top="0.3937007874015748" bottom="0.3937007874015748" header="0" footer="0"/>
  <pageSetup firstPageNumber="47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E31" sqref="E31:H31"/>
    </sheetView>
  </sheetViews>
  <sheetFormatPr defaultColWidth="9.125" defaultRowHeight="12.75"/>
  <cols>
    <col min="1" max="1" width="6.75390625" style="705" customWidth="1"/>
    <col min="2" max="2" width="10.125" style="705" customWidth="1"/>
    <col min="3" max="3" width="35.00390625" style="705" customWidth="1"/>
    <col min="4" max="4" width="10.625" style="705" customWidth="1"/>
    <col min="5" max="7" width="9.125" style="705" customWidth="1"/>
    <col min="8" max="8" width="17.375" style="705" customWidth="1"/>
    <col min="9" max="9" width="11.25390625" style="705" customWidth="1"/>
    <col min="10" max="10" width="11.125" style="705" customWidth="1"/>
    <col min="11" max="16384" width="9.125" style="705" customWidth="1"/>
  </cols>
  <sheetData>
    <row r="1" spans="1:8" ht="12.75">
      <c r="A1" s="1037" t="s">
        <v>502</v>
      </c>
      <c r="B1" s="1037"/>
      <c r="C1" s="1037"/>
      <c r="D1" s="1037"/>
      <c r="E1" s="1037"/>
      <c r="F1" s="1037"/>
      <c r="G1" s="1037"/>
      <c r="H1" s="1037"/>
    </row>
    <row r="2" ht="16.5" customHeight="1"/>
    <row r="3" spans="1:8" ht="14.25">
      <c r="A3" s="1038" t="s">
        <v>821</v>
      </c>
      <c r="B3" s="1038"/>
      <c r="C3" s="1038"/>
      <c r="D3" s="1038"/>
      <c r="E3" s="1038"/>
      <c r="F3" s="1038"/>
      <c r="G3" s="1038"/>
      <c r="H3" s="1038"/>
    </row>
    <row r="4" spans="1:8" ht="14.25">
      <c r="A4" s="706"/>
      <c r="B4" s="706"/>
      <c r="C4" s="706"/>
      <c r="D4" s="706"/>
      <c r="E4" s="706"/>
      <c r="F4" s="706"/>
      <c r="G4" s="706"/>
      <c r="H4" s="706"/>
    </row>
    <row r="5" spans="1:8" ht="9.75" customHeight="1">
      <c r="A5" s="706"/>
      <c r="B5" s="706"/>
      <c r="C5" s="706"/>
      <c r="D5" s="706"/>
      <c r="E5" s="706"/>
      <c r="F5" s="706"/>
      <c r="G5" s="706"/>
      <c r="H5" s="706"/>
    </row>
    <row r="6" spans="4:10" ht="12.75">
      <c r="D6" s="707"/>
      <c r="E6" s="707"/>
      <c r="F6" s="707"/>
      <c r="G6" s="707"/>
      <c r="H6" s="707"/>
      <c r="I6" s="708"/>
      <c r="J6" s="708" t="s">
        <v>142</v>
      </c>
    </row>
    <row r="7" spans="1:10" ht="24.75" customHeight="1">
      <c r="A7" s="1039" t="s">
        <v>314</v>
      </c>
      <c r="B7" s="1041" t="s">
        <v>112</v>
      </c>
      <c r="C7" s="1042"/>
      <c r="D7" s="1041" t="s">
        <v>503</v>
      </c>
      <c r="E7" s="1045"/>
      <c r="F7" s="1045"/>
      <c r="G7" s="1045"/>
      <c r="H7" s="1042"/>
      <c r="I7" s="1023" t="s">
        <v>908</v>
      </c>
      <c r="J7" s="1023" t="s">
        <v>602</v>
      </c>
    </row>
    <row r="8" spans="1:10" ht="25.5" customHeight="1" thickBot="1">
      <c r="A8" s="1040"/>
      <c r="B8" s="1043"/>
      <c r="C8" s="1044"/>
      <c r="D8" s="1043"/>
      <c r="E8" s="1046"/>
      <c r="F8" s="1046"/>
      <c r="G8" s="1046"/>
      <c r="H8" s="1044"/>
      <c r="I8" s="1024"/>
      <c r="J8" s="1024"/>
    </row>
    <row r="9" spans="1:10" ht="13.5" customHeight="1">
      <c r="A9" s="1018" t="s">
        <v>116</v>
      </c>
      <c r="B9" s="1029" t="s">
        <v>508</v>
      </c>
      <c r="C9" s="1030"/>
      <c r="D9" s="1018" t="s">
        <v>341</v>
      </c>
      <c r="E9" s="849" t="s">
        <v>504</v>
      </c>
      <c r="F9" s="850"/>
      <c r="G9" s="850"/>
      <c r="H9" s="851"/>
      <c r="I9" s="720"/>
      <c r="J9" s="720"/>
    </row>
    <row r="10" spans="1:10" ht="13.5" customHeight="1">
      <c r="A10" s="1025"/>
      <c r="B10" s="1031"/>
      <c r="C10" s="1032"/>
      <c r="D10" s="1019"/>
      <c r="E10" s="713" t="s">
        <v>505</v>
      </c>
      <c r="F10" s="714"/>
      <c r="G10" s="714"/>
      <c r="H10" s="715"/>
      <c r="I10" s="716">
        <v>62940</v>
      </c>
      <c r="J10" s="716">
        <v>62940</v>
      </c>
    </row>
    <row r="11" spans="1:10" ht="13.5" customHeight="1">
      <c r="A11" s="1025"/>
      <c r="B11" s="1031"/>
      <c r="C11" s="1032"/>
      <c r="D11" s="1000"/>
      <c r="E11" s="713" t="s">
        <v>820</v>
      </c>
      <c r="F11" s="714"/>
      <c r="G11" s="714"/>
      <c r="H11" s="715"/>
      <c r="I11" s="716">
        <v>4720</v>
      </c>
      <c r="J11" s="716">
        <v>4720</v>
      </c>
    </row>
    <row r="12" spans="1:10" ht="13.5" customHeight="1">
      <c r="A12" s="1025"/>
      <c r="B12" s="1033"/>
      <c r="C12" s="1034"/>
      <c r="D12" s="1027" t="s">
        <v>342</v>
      </c>
      <c r="E12" s="709" t="s">
        <v>343</v>
      </c>
      <c r="F12" s="710"/>
      <c r="G12" s="710"/>
      <c r="H12" s="711"/>
      <c r="I12" s="712"/>
      <c r="J12" s="712"/>
    </row>
    <row r="13" spans="1:10" ht="13.5" customHeight="1">
      <c r="A13" s="1025"/>
      <c r="B13" s="1033"/>
      <c r="C13" s="1034"/>
      <c r="D13" s="1019"/>
      <c r="E13" s="713" t="s">
        <v>506</v>
      </c>
      <c r="F13" s="714"/>
      <c r="G13" s="714"/>
      <c r="H13" s="715"/>
      <c r="I13" s="716"/>
      <c r="J13" s="716"/>
    </row>
    <row r="14" spans="1:10" ht="13.5" customHeight="1">
      <c r="A14" s="1025"/>
      <c r="B14" s="1033"/>
      <c r="C14" s="1034"/>
      <c r="D14" s="1019"/>
      <c r="E14" s="713" t="s">
        <v>344</v>
      </c>
      <c r="F14" s="714"/>
      <c r="G14" s="714"/>
      <c r="H14" s="715"/>
      <c r="I14" s="716"/>
      <c r="J14" s="716"/>
    </row>
    <row r="15" spans="1:10" ht="13.5" customHeight="1">
      <c r="A15" s="1025"/>
      <c r="B15" s="1033"/>
      <c r="C15" s="1034"/>
      <c r="D15" s="1019"/>
      <c r="E15" s="713" t="s">
        <v>11</v>
      </c>
      <c r="F15" s="714"/>
      <c r="G15" s="714"/>
      <c r="H15" s="715"/>
      <c r="I15" s="716"/>
      <c r="J15" s="716"/>
    </row>
    <row r="16" spans="1:10" ht="13.5" customHeight="1">
      <c r="A16" s="1025"/>
      <c r="B16" s="1033"/>
      <c r="C16" s="1034"/>
      <c r="D16" s="1019"/>
      <c r="E16" s="713" t="s">
        <v>12</v>
      </c>
      <c r="F16" s="714"/>
      <c r="G16" s="714"/>
      <c r="H16" s="715"/>
      <c r="I16" s="716"/>
      <c r="J16" s="716"/>
    </row>
    <row r="17" spans="1:10" ht="13.5" customHeight="1">
      <c r="A17" s="1025"/>
      <c r="B17" s="1033"/>
      <c r="C17" s="1034"/>
      <c r="D17" s="1019"/>
      <c r="E17" s="713" t="s">
        <v>414</v>
      </c>
      <c r="F17" s="714"/>
      <c r="G17" s="714"/>
      <c r="H17" s="715"/>
      <c r="I17" s="716">
        <v>70024</v>
      </c>
      <c r="J17" s="716">
        <v>70024</v>
      </c>
    </row>
    <row r="18" spans="1:10" ht="13.5" customHeight="1" thickBot="1">
      <c r="A18" s="1026"/>
      <c r="B18" s="1035"/>
      <c r="C18" s="1036"/>
      <c r="D18" s="1028"/>
      <c r="E18" s="723" t="s">
        <v>507</v>
      </c>
      <c r="F18" s="725"/>
      <c r="G18" s="725"/>
      <c r="H18" s="726"/>
      <c r="I18" s="724">
        <v>7084</v>
      </c>
      <c r="J18" s="724">
        <v>7084</v>
      </c>
    </row>
    <row r="19" spans="1:10" ht="15.75" customHeight="1">
      <c r="A19" s="1050" t="s">
        <v>882</v>
      </c>
      <c r="B19" s="1029" t="s">
        <v>510</v>
      </c>
      <c r="C19" s="1030"/>
      <c r="D19" s="1018" t="s">
        <v>341</v>
      </c>
      <c r="E19" s="709" t="s">
        <v>504</v>
      </c>
      <c r="F19" s="710"/>
      <c r="G19" s="710"/>
      <c r="H19" s="711"/>
      <c r="I19" s="720"/>
      <c r="J19" s="720"/>
    </row>
    <row r="20" spans="1:10" ht="15.75" customHeight="1">
      <c r="A20" s="1051"/>
      <c r="B20" s="1031"/>
      <c r="C20" s="1032"/>
      <c r="D20" s="1019"/>
      <c r="E20" s="713" t="s">
        <v>505</v>
      </c>
      <c r="F20" s="714"/>
      <c r="G20" s="714"/>
      <c r="H20" s="715"/>
      <c r="I20" s="716">
        <v>2328260</v>
      </c>
      <c r="J20" s="716">
        <v>2328260</v>
      </c>
    </row>
    <row r="21" spans="1:10" ht="15.75" customHeight="1">
      <c r="A21" s="1051"/>
      <c r="B21" s="1031"/>
      <c r="C21" s="1032"/>
      <c r="D21" s="1000"/>
      <c r="E21" s="1020" t="s">
        <v>511</v>
      </c>
      <c r="F21" s="1021"/>
      <c r="G21" s="1021"/>
      <c r="H21" s="1022"/>
      <c r="I21" s="716">
        <v>474987</v>
      </c>
      <c r="J21" s="716">
        <v>474987</v>
      </c>
    </row>
    <row r="22" spans="1:10" ht="15.75" customHeight="1">
      <c r="A22" s="1051"/>
      <c r="B22" s="1033"/>
      <c r="C22" s="1034"/>
      <c r="D22" s="1027" t="s">
        <v>342</v>
      </c>
      <c r="E22" s="709" t="s">
        <v>343</v>
      </c>
      <c r="F22" s="710"/>
      <c r="G22" s="710"/>
      <c r="H22" s="711"/>
      <c r="I22" s="712"/>
      <c r="J22" s="712"/>
    </row>
    <row r="23" spans="1:10" ht="15.75" customHeight="1">
      <c r="A23" s="1051"/>
      <c r="B23" s="1033"/>
      <c r="C23" s="1034"/>
      <c r="D23" s="1019"/>
      <c r="E23" s="713" t="s">
        <v>506</v>
      </c>
      <c r="F23" s="714"/>
      <c r="G23" s="714"/>
      <c r="H23" s="715"/>
      <c r="I23" s="716"/>
      <c r="J23" s="716"/>
    </row>
    <row r="24" spans="1:10" ht="15.75" customHeight="1">
      <c r="A24" s="1051"/>
      <c r="B24" s="1033"/>
      <c r="C24" s="1034"/>
      <c r="D24" s="1019"/>
      <c r="E24" s="713" t="s">
        <v>344</v>
      </c>
      <c r="F24" s="714"/>
      <c r="G24" s="714"/>
      <c r="H24" s="715"/>
      <c r="I24" s="716"/>
      <c r="J24" s="716"/>
    </row>
    <row r="25" spans="1:10" ht="15.75" customHeight="1">
      <c r="A25" s="1051"/>
      <c r="B25" s="1033"/>
      <c r="C25" s="1034"/>
      <c r="D25" s="1019"/>
      <c r="E25" s="713" t="s">
        <v>11</v>
      </c>
      <c r="F25" s="714"/>
      <c r="G25" s="714"/>
      <c r="H25" s="715"/>
      <c r="I25" s="716"/>
      <c r="J25" s="716"/>
    </row>
    <row r="26" spans="1:10" ht="15.75" customHeight="1">
      <c r="A26" s="1051"/>
      <c r="B26" s="1033"/>
      <c r="C26" s="1034"/>
      <c r="D26" s="1019"/>
      <c r="E26" s="713" t="s">
        <v>415</v>
      </c>
      <c r="F26" s="714"/>
      <c r="G26" s="714"/>
      <c r="H26" s="715"/>
      <c r="I26" s="716"/>
      <c r="J26" s="716"/>
    </row>
    <row r="27" spans="1:10" ht="15.75" customHeight="1">
      <c r="A27" s="1051"/>
      <c r="B27" s="1033"/>
      <c r="C27" s="1034"/>
      <c r="D27" s="1019"/>
      <c r="E27" s="713" t="s">
        <v>414</v>
      </c>
      <c r="F27" s="714"/>
      <c r="G27" s="714"/>
      <c r="H27" s="715"/>
      <c r="I27" s="716">
        <v>2865477</v>
      </c>
      <c r="J27" s="716">
        <v>3003680</v>
      </c>
    </row>
    <row r="28" spans="1:10" ht="15.75" customHeight="1" thickBot="1">
      <c r="A28" s="1061"/>
      <c r="B28" s="1062"/>
      <c r="C28" s="1063"/>
      <c r="D28" s="1064"/>
      <c r="E28" s="723" t="s">
        <v>509</v>
      </c>
      <c r="F28" s="718"/>
      <c r="G28" s="718"/>
      <c r="H28" s="719"/>
      <c r="I28" s="722">
        <v>62230</v>
      </c>
      <c r="J28" s="722">
        <v>62230</v>
      </c>
    </row>
    <row r="29" spans="1:10" ht="13.5" customHeight="1">
      <c r="A29" s="1050"/>
      <c r="B29" s="1053" t="s">
        <v>136</v>
      </c>
      <c r="C29" s="1054"/>
      <c r="D29" s="1018" t="s">
        <v>341</v>
      </c>
      <c r="E29" s="713" t="s">
        <v>504</v>
      </c>
      <c r="F29" s="714"/>
      <c r="G29" s="714"/>
      <c r="H29" s="715"/>
      <c r="I29" s="727"/>
      <c r="J29" s="727"/>
    </row>
    <row r="30" spans="1:10" ht="13.5" customHeight="1">
      <c r="A30" s="1051"/>
      <c r="B30" s="1055"/>
      <c r="C30" s="1056"/>
      <c r="D30" s="1019"/>
      <c r="E30" s="713" t="s">
        <v>505</v>
      </c>
      <c r="F30" s="714"/>
      <c r="G30" s="714"/>
      <c r="H30" s="715"/>
      <c r="I30" s="728">
        <f>SUM(I10)</f>
        <v>62940</v>
      </c>
      <c r="J30" s="728">
        <f>SUM(J10)</f>
        <v>62940</v>
      </c>
    </row>
    <row r="31" spans="1:10" ht="13.5" customHeight="1">
      <c r="A31" s="1051"/>
      <c r="B31" s="1055"/>
      <c r="C31" s="1056"/>
      <c r="D31" s="999"/>
      <c r="E31" s="1047" t="s">
        <v>511</v>
      </c>
      <c r="F31" s="1048"/>
      <c r="G31" s="1048"/>
      <c r="H31" s="1049"/>
      <c r="I31" s="728">
        <f>SUM(I21)</f>
        <v>474987</v>
      </c>
      <c r="J31" s="728">
        <f>SUM(J21)</f>
        <v>474987</v>
      </c>
    </row>
    <row r="32" spans="1:10" ht="13.5" customHeight="1">
      <c r="A32" s="1051"/>
      <c r="B32" s="1055"/>
      <c r="C32" s="1056"/>
      <c r="D32" s="1000"/>
      <c r="E32" s="713" t="s">
        <v>820</v>
      </c>
      <c r="F32" s="714"/>
      <c r="G32" s="714"/>
      <c r="H32" s="715"/>
      <c r="I32" s="728">
        <v>4720</v>
      </c>
      <c r="J32" s="728">
        <v>4720</v>
      </c>
    </row>
    <row r="33" spans="1:10" ht="13.5" customHeight="1">
      <c r="A33" s="1051"/>
      <c r="B33" s="1057"/>
      <c r="C33" s="1058"/>
      <c r="D33" s="1027" t="s">
        <v>342</v>
      </c>
      <c r="E33" s="709" t="s">
        <v>343</v>
      </c>
      <c r="F33" s="710"/>
      <c r="G33" s="710"/>
      <c r="H33" s="711"/>
      <c r="I33" s="729">
        <f>SUM(I22)</f>
        <v>0</v>
      </c>
      <c r="J33" s="729">
        <f>SUM(J22)</f>
        <v>0</v>
      </c>
    </row>
    <row r="34" spans="1:10" ht="13.5" customHeight="1">
      <c r="A34" s="1051"/>
      <c r="B34" s="1057"/>
      <c r="C34" s="1058"/>
      <c r="D34" s="1019"/>
      <c r="E34" s="713" t="s">
        <v>506</v>
      </c>
      <c r="F34" s="714"/>
      <c r="G34" s="714"/>
      <c r="H34" s="715"/>
      <c r="I34" s="730">
        <f>SUM(I23)</f>
        <v>0</v>
      </c>
      <c r="J34" s="730">
        <f>SUM(J23)</f>
        <v>0</v>
      </c>
    </row>
    <row r="35" spans="1:10" ht="13.5" customHeight="1">
      <c r="A35" s="1051"/>
      <c r="B35" s="1057"/>
      <c r="C35" s="1058"/>
      <c r="D35" s="1019"/>
      <c r="E35" s="713" t="s">
        <v>344</v>
      </c>
      <c r="F35" s="714"/>
      <c r="G35" s="714"/>
      <c r="H35" s="715"/>
      <c r="I35" s="730"/>
      <c r="J35" s="730"/>
    </row>
    <row r="36" spans="1:10" ht="13.5" customHeight="1">
      <c r="A36" s="1051"/>
      <c r="B36" s="1057"/>
      <c r="C36" s="1058"/>
      <c r="D36" s="1019"/>
      <c r="E36" s="713" t="s">
        <v>11</v>
      </c>
      <c r="F36" s="714"/>
      <c r="G36" s="714"/>
      <c r="H36" s="715"/>
      <c r="I36" s="716"/>
      <c r="J36" s="716"/>
    </row>
    <row r="37" spans="1:10" ht="13.5" customHeight="1">
      <c r="A37" s="1051"/>
      <c r="B37" s="1057"/>
      <c r="C37" s="1058"/>
      <c r="D37" s="1019"/>
      <c r="E37" s="713" t="s">
        <v>12</v>
      </c>
      <c r="F37" s="714"/>
      <c r="G37" s="714"/>
      <c r="H37" s="715"/>
      <c r="I37" s="716"/>
      <c r="J37" s="716"/>
    </row>
    <row r="38" spans="1:10" ht="13.5" customHeight="1">
      <c r="A38" s="1051"/>
      <c r="B38" s="1057"/>
      <c r="C38" s="1058"/>
      <c r="D38" s="1019"/>
      <c r="E38" s="713" t="s">
        <v>414</v>
      </c>
      <c r="F38" s="714"/>
      <c r="G38" s="714"/>
      <c r="H38" s="715"/>
      <c r="I38" s="728">
        <f>SUM(I27+I17)</f>
        <v>2935501</v>
      </c>
      <c r="J38" s="728">
        <f>SUM(J27+J17)</f>
        <v>3073704</v>
      </c>
    </row>
    <row r="39" spans="1:10" ht="13.5" customHeight="1">
      <c r="A39" s="1051"/>
      <c r="B39" s="1057"/>
      <c r="C39" s="1058"/>
      <c r="D39" s="1019"/>
      <c r="E39" s="721" t="s">
        <v>509</v>
      </c>
      <c r="F39" s="714"/>
      <c r="G39" s="714"/>
      <c r="H39" s="715"/>
      <c r="I39" s="852">
        <v>62230</v>
      </c>
      <c r="J39" s="852">
        <v>62230</v>
      </c>
    </row>
    <row r="40" spans="1:10" ht="13.5" customHeight="1" thickBot="1">
      <c r="A40" s="1052"/>
      <c r="B40" s="1059"/>
      <c r="C40" s="1060"/>
      <c r="D40" s="1028"/>
      <c r="E40" s="717" t="s">
        <v>415</v>
      </c>
      <c r="F40" s="718"/>
      <c r="G40" s="718"/>
      <c r="H40" s="719"/>
      <c r="I40" s="731">
        <f>SUM(I26)</f>
        <v>0</v>
      </c>
      <c r="J40" s="731">
        <f>SUM(J26)</f>
        <v>0</v>
      </c>
    </row>
  </sheetData>
  <sheetProtection/>
  <mergeCells count="21">
    <mergeCell ref="E31:H31"/>
    <mergeCell ref="D19:D21"/>
    <mergeCell ref="D29:D32"/>
    <mergeCell ref="A29:A40"/>
    <mergeCell ref="B29:C40"/>
    <mergeCell ref="D33:D40"/>
    <mergeCell ref="A19:A28"/>
    <mergeCell ref="B19:C28"/>
    <mergeCell ref="D22:D28"/>
    <mergeCell ref="A1:H1"/>
    <mergeCell ref="A3:H3"/>
    <mergeCell ref="A7:A8"/>
    <mergeCell ref="B7:C8"/>
    <mergeCell ref="D7:H8"/>
    <mergeCell ref="D9:D11"/>
    <mergeCell ref="E21:H21"/>
    <mergeCell ref="J7:J8"/>
    <mergeCell ref="A9:A18"/>
    <mergeCell ref="D12:D18"/>
    <mergeCell ref="B9:C18"/>
    <mergeCell ref="I7:I8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81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52">
      <selection activeCell="E12" sqref="E12:E13"/>
    </sheetView>
  </sheetViews>
  <sheetFormatPr defaultColWidth="9.125" defaultRowHeight="12.75"/>
  <cols>
    <col min="1" max="1" width="4.75390625" style="732" customWidth="1"/>
    <col min="2" max="2" width="14.125" style="732" customWidth="1"/>
    <col min="3" max="3" width="13.875" style="732" customWidth="1"/>
    <col min="4" max="4" width="14.125" style="732" customWidth="1"/>
    <col min="5" max="5" width="13.125" style="732" customWidth="1"/>
    <col min="6" max="10" width="12.25390625" style="732" customWidth="1"/>
    <col min="11" max="16384" width="9.125" style="732" customWidth="1"/>
  </cols>
  <sheetData>
    <row r="2" spans="2:10" ht="12.75">
      <c r="B2" s="1083" t="s">
        <v>512</v>
      </c>
      <c r="C2" s="1083"/>
      <c r="D2" s="1083"/>
      <c r="E2" s="1083"/>
      <c r="F2" s="1083"/>
      <c r="G2" s="1083"/>
      <c r="H2" s="1083"/>
      <c r="I2" s="1083"/>
      <c r="J2" s="1083"/>
    </row>
    <row r="4" spans="2:14" ht="12.75">
      <c r="B4" s="1081" t="s">
        <v>822</v>
      </c>
      <c r="C4" s="1082"/>
      <c r="D4" s="1082"/>
      <c r="E4" s="1082"/>
      <c r="F4" s="1082"/>
      <c r="G4" s="1082"/>
      <c r="H4" s="1082"/>
      <c r="I4" s="1082"/>
      <c r="J4" s="1082"/>
      <c r="K4" s="735"/>
      <c r="L4" s="735"/>
      <c r="M4" s="735"/>
      <c r="N4" s="735"/>
    </row>
    <row r="5" spans="2:14" ht="12.75">
      <c r="B5" s="733"/>
      <c r="C5" s="734"/>
      <c r="D5" s="734"/>
      <c r="E5" s="734"/>
      <c r="F5" s="734"/>
      <c r="G5" s="734"/>
      <c r="H5" s="734"/>
      <c r="I5" s="734"/>
      <c r="J5" s="734"/>
      <c r="K5" s="735"/>
      <c r="L5" s="735"/>
      <c r="M5" s="735"/>
      <c r="N5" s="735"/>
    </row>
    <row r="6" spans="2:14" ht="12.75">
      <c r="B6" s="733"/>
      <c r="C6" s="734"/>
      <c r="D6" s="734"/>
      <c r="E6" s="734"/>
      <c r="F6" s="734"/>
      <c r="G6" s="734"/>
      <c r="H6" s="734"/>
      <c r="I6" s="734"/>
      <c r="J6" s="734"/>
      <c r="K6" s="735"/>
      <c r="L6" s="735"/>
      <c r="M6" s="735"/>
      <c r="N6" s="735"/>
    </row>
    <row r="7" ht="12.75">
      <c r="A7" s="736"/>
    </row>
    <row r="8" spans="1:10" ht="12.75" customHeight="1">
      <c r="A8" s="1106" t="s">
        <v>513</v>
      </c>
      <c r="B8" s="1098" t="s">
        <v>514</v>
      </c>
      <c r="C8" s="1099"/>
      <c r="D8" s="1100"/>
      <c r="E8" s="1084" t="s">
        <v>911</v>
      </c>
      <c r="F8" s="1087" t="s">
        <v>515</v>
      </c>
      <c r="G8" s="1088"/>
      <c r="H8" s="1090"/>
      <c r="I8" s="1090"/>
      <c r="J8" s="737"/>
    </row>
    <row r="9" spans="1:10" ht="12.75">
      <c r="A9" s="1107"/>
      <c r="B9" s="1101"/>
      <c r="C9" s="1102"/>
      <c r="D9" s="1103"/>
      <c r="E9" s="1078"/>
      <c r="F9" s="1087" t="s">
        <v>516</v>
      </c>
      <c r="G9" s="1088"/>
      <c r="H9" s="1087" t="s">
        <v>517</v>
      </c>
      <c r="I9" s="1089"/>
      <c r="J9" s="1077" t="s">
        <v>518</v>
      </c>
    </row>
    <row r="10" spans="1:10" ht="12.75" customHeight="1">
      <c r="A10" s="1107"/>
      <c r="B10" s="1101"/>
      <c r="C10" s="1102"/>
      <c r="D10" s="1103"/>
      <c r="E10" s="1078"/>
      <c r="F10" s="1080" t="s">
        <v>519</v>
      </c>
      <c r="G10" s="1085" t="s">
        <v>520</v>
      </c>
      <c r="H10" s="1080" t="s">
        <v>521</v>
      </c>
      <c r="I10" s="1080" t="s">
        <v>522</v>
      </c>
      <c r="J10" s="1078"/>
    </row>
    <row r="11" spans="1:10" ht="28.5" customHeight="1">
      <c r="A11" s="1108"/>
      <c r="B11" s="1104"/>
      <c r="C11" s="1086"/>
      <c r="D11" s="1105"/>
      <c r="E11" s="1079"/>
      <c r="F11" s="1079"/>
      <c r="G11" s="1086"/>
      <c r="H11" s="1079"/>
      <c r="I11" s="1079"/>
      <c r="J11" s="1079"/>
    </row>
    <row r="12" spans="1:10" ht="12.75">
      <c r="A12" s="1097"/>
      <c r="B12" s="1091" t="s">
        <v>523</v>
      </c>
      <c r="C12" s="1092"/>
      <c r="D12" s="1093"/>
      <c r="E12" s="1065"/>
      <c r="F12" s="1065"/>
      <c r="G12" s="1065"/>
      <c r="H12" s="1065"/>
      <c r="I12" s="1065"/>
      <c r="J12" s="1065"/>
    </row>
    <row r="13" spans="1:10" ht="12.75">
      <c r="A13" s="1070"/>
      <c r="B13" s="1094"/>
      <c r="C13" s="1095"/>
      <c r="D13" s="1096"/>
      <c r="E13" s="1066"/>
      <c r="F13" s="1066"/>
      <c r="G13" s="1066"/>
      <c r="H13" s="1066"/>
      <c r="I13" s="1066"/>
      <c r="J13" s="1066"/>
    </row>
    <row r="14" spans="1:10" ht="12.75">
      <c r="A14" s="1069" t="s">
        <v>113</v>
      </c>
      <c r="B14" s="1071" t="s">
        <v>524</v>
      </c>
      <c r="C14" s="1072"/>
      <c r="D14" s="1073"/>
      <c r="E14" s="1065">
        <f>SUM(F14+G14+H14+I14)</f>
        <v>17</v>
      </c>
      <c r="F14" s="1065">
        <v>15</v>
      </c>
      <c r="G14" s="1065"/>
      <c r="H14" s="1065">
        <v>2</v>
      </c>
      <c r="I14" s="1065"/>
      <c r="J14" s="1065"/>
    </row>
    <row r="15" spans="1:10" ht="12.75">
      <c r="A15" s="1070"/>
      <c r="B15" s="1074"/>
      <c r="C15" s="1075"/>
      <c r="D15" s="1076"/>
      <c r="E15" s="1066"/>
      <c r="F15" s="1066"/>
      <c r="G15" s="1066"/>
      <c r="H15" s="1066"/>
      <c r="I15" s="1066"/>
      <c r="J15" s="1066"/>
    </row>
    <row r="16" spans="1:10" ht="12.75">
      <c r="A16" s="1097" t="s">
        <v>114</v>
      </c>
      <c r="B16" s="1071" t="s">
        <v>525</v>
      </c>
      <c r="C16" s="1072"/>
      <c r="D16" s="1073"/>
      <c r="E16" s="1065">
        <f>SUM(F16+G16+H16+I16)</f>
        <v>3</v>
      </c>
      <c r="F16" s="1065">
        <v>3</v>
      </c>
      <c r="G16" s="1065"/>
      <c r="H16" s="1065"/>
      <c r="I16" s="1065"/>
      <c r="J16" s="1065"/>
    </row>
    <row r="17" spans="1:10" ht="12.75">
      <c r="A17" s="1070"/>
      <c r="B17" s="1074"/>
      <c r="C17" s="1075"/>
      <c r="D17" s="1076"/>
      <c r="E17" s="1066"/>
      <c r="F17" s="1066"/>
      <c r="G17" s="1066"/>
      <c r="H17" s="1066"/>
      <c r="I17" s="1066"/>
      <c r="J17" s="1066"/>
    </row>
    <row r="18" spans="1:10" ht="12.75">
      <c r="A18" s="1097" t="s">
        <v>115</v>
      </c>
      <c r="B18" s="1071" t="s">
        <v>526</v>
      </c>
      <c r="C18" s="1072"/>
      <c r="D18" s="1073"/>
      <c r="E18" s="1065">
        <f>SUM(F18+G18+H18+I18)</f>
        <v>16</v>
      </c>
      <c r="F18" s="1065">
        <v>14</v>
      </c>
      <c r="G18" s="1065"/>
      <c r="H18" s="1065">
        <v>2</v>
      </c>
      <c r="I18" s="1065"/>
      <c r="J18" s="1065"/>
    </row>
    <row r="19" spans="1:10" ht="12.75">
      <c r="A19" s="1070"/>
      <c r="B19" s="1074"/>
      <c r="C19" s="1075"/>
      <c r="D19" s="1076"/>
      <c r="E19" s="1066"/>
      <c r="F19" s="1066"/>
      <c r="G19" s="1066"/>
      <c r="H19" s="1066"/>
      <c r="I19" s="1066"/>
      <c r="J19" s="1066"/>
    </row>
    <row r="20" spans="1:10" ht="12.75">
      <c r="A20" s="1069" t="s">
        <v>116</v>
      </c>
      <c r="B20" s="1071" t="s">
        <v>527</v>
      </c>
      <c r="C20" s="1072"/>
      <c r="D20" s="1073"/>
      <c r="E20" s="1065">
        <f>SUM(F20+G20+H20+I20)</f>
        <v>32</v>
      </c>
      <c r="F20" s="1065">
        <v>31</v>
      </c>
      <c r="G20" s="1065"/>
      <c r="H20" s="1065">
        <v>1</v>
      </c>
      <c r="I20" s="1065"/>
      <c r="J20" s="1065"/>
    </row>
    <row r="21" spans="1:10" ht="12.75">
      <c r="A21" s="1070"/>
      <c r="B21" s="1074"/>
      <c r="C21" s="1075"/>
      <c r="D21" s="1076"/>
      <c r="E21" s="1066"/>
      <c r="F21" s="1066"/>
      <c r="G21" s="1066"/>
      <c r="H21" s="1066"/>
      <c r="I21" s="1066"/>
      <c r="J21" s="1066"/>
    </row>
    <row r="22" spans="1:10" ht="12.75">
      <c r="A22" s="1097" t="s">
        <v>117</v>
      </c>
      <c r="B22" s="1071" t="s">
        <v>528</v>
      </c>
      <c r="C22" s="1072"/>
      <c r="D22" s="1073"/>
      <c r="E22" s="1065">
        <f>SUM(F22+G22+H22+I22)</f>
        <v>22</v>
      </c>
      <c r="F22" s="1065">
        <v>18</v>
      </c>
      <c r="G22" s="1065"/>
      <c r="H22" s="1065">
        <v>4</v>
      </c>
      <c r="I22" s="1065"/>
      <c r="J22" s="1065"/>
    </row>
    <row r="23" spans="1:10" ht="12.75">
      <c r="A23" s="1070"/>
      <c r="B23" s="1074"/>
      <c r="C23" s="1075"/>
      <c r="D23" s="1076"/>
      <c r="E23" s="1066"/>
      <c r="F23" s="1066"/>
      <c r="G23" s="1066"/>
      <c r="H23" s="1066"/>
      <c r="I23" s="1066"/>
      <c r="J23" s="1066"/>
    </row>
    <row r="24" spans="1:10" ht="12.75">
      <c r="A24" s="1069" t="s">
        <v>882</v>
      </c>
      <c r="B24" s="1071" t="s">
        <v>529</v>
      </c>
      <c r="C24" s="1072"/>
      <c r="D24" s="1073"/>
      <c r="E24" s="1065">
        <f>SUM(F24+G24+H24+I24)</f>
        <v>12</v>
      </c>
      <c r="F24" s="1065">
        <v>11</v>
      </c>
      <c r="G24" s="1065"/>
      <c r="H24" s="1065">
        <v>1</v>
      </c>
      <c r="I24" s="1065"/>
      <c r="J24" s="1065"/>
    </row>
    <row r="25" spans="1:10" ht="12.75">
      <c r="A25" s="1070"/>
      <c r="B25" s="1074"/>
      <c r="C25" s="1075"/>
      <c r="D25" s="1076"/>
      <c r="E25" s="1066"/>
      <c r="F25" s="1066"/>
      <c r="G25" s="1066"/>
      <c r="H25" s="1066"/>
      <c r="I25" s="1066"/>
      <c r="J25" s="1066"/>
    </row>
    <row r="26" spans="1:10" ht="12.75">
      <c r="A26" s="1069" t="s">
        <v>530</v>
      </c>
      <c r="B26" s="1071" t="s">
        <v>531</v>
      </c>
      <c r="C26" s="1072"/>
      <c r="D26" s="1073"/>
      <c r="E26" s="1065">
        <v>1</v>
      </c>
      <c r="F26" s="1065">
        <v>1</v>
      </c>
      <c r="G26" s="1065"/>
      <c r="H26" s="1065"/>
      <c r="I26" s="1065"/>
      <c r="J26" s="1065"/>
    </row>
    <row r="27" spans="1:10" ht="12.75">
      <c r="A27" s="1070"/>
      <c r="B27" s="1074"/>
      <c r="C27" s="1075"/>
      <c r="D27" s="1076"/>
      <c r="E27" s="1066"/>
      <c r="F27" s="1066"/>
      <c r="G27" s="1066"/>
      <c r="H27" s="1066"/>
      <c r="I27" s="1066"/>
      <c r="J27" s="1066"/>
    </row>
    <row r="28" spans="1:10" ht="12.75">
      <c r="A28" s="1097" t="s">
        <v>532</v>
      </c>
      <c r="B28" s="1071" t="s">
        <v>533</v>
      </c>
      <c r="C28" s="1072"/>
      <c r="D28" s="1073"/>
      <c r="E28" s="1065">
        <f>SUM(F28+G28+H28+I28)</f>
        <v>22</v>
      </c>
      <c r="F28" s="1065">
        <v>22</v>
      </c>
      <c r="G28" s="1065"/>
      <c r="H28" s="1065"/>
      <c r="I28" s="1065"/>
      <c r="J28" s="1065"/>
    </row>
    <row r="29" spans="1:10" ht="12.75">
      <c r="A29" s="1070"/>
      <c r="B29" s="1074"/>
      <c r="C29" s="1075"/>
      <c r="D29" s="1076"/>
      <c r="E29" s="1066"/>
      <c r="F29" s="1066"/>
      <c r="G29" s="1066"/>
      <c r="H29" s="1066"/>
      <c r="I29" s="1066"/>
      <c r="J29" s="1066"/>
    </row>
    <row r="30" spans="1:10" ht="12.75">
      <c r="A30" s="1097" t="s">
        <v>534</v>
      </c>
      <c r="B30" s="1071" t="s">
        <v>535</v>
      </c>
      <c r="C30" s="1072"/>
      <c r="D30" s="1073"/>
      <c r="E30" s="1065">
        <f>SUM(F30+G30+H30+I30)</f>
        <v>27</v>
      </c>
      <c r="F30" s="1065">
        <v>26</v>
      </c>
      <c r="G30" s="1065"/>
      <c r="H30" s="1065">
        <v>1</v>
      </c>
      <c r="I30" s="1065"/>
      <c r="J30" s="1065"/>
    </row>
    <row r="31" spans="1:10" ht="12.75">
      <c r="A31" s="1070"/>
      <c r="B31" s="1074"/>
      <c r="C31" s="1075"/>
      <c r="D31" s="1076"/>
      <c r="E31" s="1066"/>
      <c r="F31" s="1066"/>
      <c r="G31" s="1066"/>
      <c r="H31" s="1066"/>
      <c r="I31" s="1066"/>
      <c r="J31" s="1066"/>
    </row>
    <row r="32" spans="1:10" ht="12.75">
      <c r="A32" s="1069" t="s">
        <v>536</v>
      </c>
      <c r="B32" s="1071" t="s">
        <v>537</v>
      </c>
      <c r="C32" s="1072"/>
      <c r="D32" s="1073"/>
      <c r="E32" s="1065">
        <f>SUM(F32+G32+H32+I32)</f>
        <v>33</v>
      </c>
      <c r="F32" s="1065">
        <v>20</v>
      </c>
      <c r="G32" s="1065"/>
      <c r="H32" s="1065">
        <v>13</v>
      </c>
      <c r="I32" s="1065"/>
      <c r="J32" s="1065"/>
    </row>
    <row r="33" spans="1:10" ht="12.75">
      <c r="A33" s="1070"/>
      <c r="B33" s="1074"/>
      <c r="C33" s="1075"/>
      <c r="D33" s="1076"/>
      <c r="E33" s="1066"/>
      <c r="F33" s="1066"/>
      <c r="G33" s="1066"/>
      <c r="H33" s="1066"/>
      <c r="I33" s="1066"/>
      <c r="J33" s="1066"/>
    </row>
    <row r="34" spans="1:10" ht="12.75">
      <c r="A34" s="1097" t="s">
        <v>538</v>
      </c>
      <c r="B34" s="1071" t="s">
        <v>539</v>
      </c>
      <c r="C34" s="1072"/>
      <c r="D34" s="1073"/>
      <c r="E34" s="1065">
        <f>SUM(F34+G34+H34+I34)</f>
        <v>2</v>
      </c>
      <c r="F34" s="1065"/>
      <c r="G34" s="1065"/>
      <c r="H34" s="1065">
        <v>2</v>
      </c>
      <c r="I34" s="1065"/>
      <c r="J34" s="1065"/>
    </row>
    <row r="35" spans="1:10" ht="12.75">
      <c r="A35" s="1070"/>
      <c r="B35" s="1074"/>
      <c r="C35" s="1075"/>
      <c r="D35" s="1076"/>
      <c r="E35" s="1066"/>
      <c r="F35" s="1066"/>
      <c r="G35" s="1066"/>
      <c r="H35" s="1066"/>
      <c r="I35" s="1066"/>
      <c r="J35" s="1066"/>
    </row>
    <row r="36" spans="1:10" ht="12.75">
      <c r="A36" s="1069" t="s">
        <v>540</v>
      </c>
      <c r="B36" s="1071" t="s">
        <v>541</v>
      </c>
      <c r="C36" s="1072"/>
      <c r="D36" s="1073"/>
      <c r="E36" s="1065">
        <f>SUM(F36+G36+H36+I36)</f>
        <v>38</v>
      </c>
      <c r="F36" s="1065">
        <v>38</v>
      </c>
      <c r="G36" s="1065"/>
      <c r="H36" s="1065"/>
      <c r="I36" s="1065"/>
      <c r="J36" s="1065"/>
    </row>
    <row r="37" spans="1:10" ht="12.75">
      <c r="A37" s="1070"/>
      <c r="B37" s="1074"/>
      <c r="C37" s="1075"/>
      <c r="D37" s="1076"/>
      <c r="E37" s="1066"/>
      <c r="F37" s="1066"/>
      <c r="G37" s="1066"/>
      <c r="H37" s="1066"/>
      <c r="I37" s="1066"/>
      <c r="J37" s="1066"/>
    </row>
    <row r="38" spans="1:10" ht="12.75">
      <c r="A38" s="1069"/>
      <c r="B38" s="1091" t="s">
        <v>98</v>
      </c>
      <c r="C38" s="1092"/>
      <c r="D38" s="1093"/>
      <c r="E38" s="1067">
        <f>SUM(E14:E37)</f>
        <v>225</v>
      </c>
      <c r="F38" s="1067">
        <f>SUM(F14:F37)</f>
        <v>199</v>
      </c>
      <c r="G38" s="1067">
        <f>SUM(G14:G37)</f>
        <v>0</v>
      </c>
      <c r="H38" s="1067">
        <f>SUM(H14:H37)</f>
        <v>26</v>
      </c>
      <c r="I38" s="1067">
        <f>SUM(I14:I37)</f>
        <v>0</v>
      </c>
      <c r="J38" s="1067"/>
    </row>
    <row r="39" spans="1:10" ht="12.75">
      <c r="A39" s="1070"/>
      <c r="B39" s="1094"/>
      <c r="C39" s="1095"/>
      <c r="D39" s="1096"/>
      <c r="E39" s="1068"/>
      <c r="F39" s="1068"/>
      <c r="G39" s="1068"/>
      <c r="H39" s="1068"/>
      <c r="I39" s="1068"/>
      <c r="J39" s="1068"/>
    </row>
    <row r="40" spans="1:10" ht="12.75">
      <c r="A40" s="1097" t="s">
        <v>542</v>
      </c>
      <c r="B40" s="1091" t="s">
        <v>543</v>
      </c>
      <c r="C40" s="1092"/>
      <c r="D40" s="1093"/>
      <c r="E40" s="1067">
        <f>SUM(F40+G40+H40+I40)</f>
        <v>67</v>
      </c>
      <c r="F40" s="1067">
        <v>56</v>
      </c>
      <c r="G40" s="1067"/>
      <c r="H40" s="1067">
        <v>11</v>
      </c>
      <c r="I40" s="1067"/>
      <c r="J40" s="1067"/>
    </row>
    <row r="41" spans="1:10" ht="12.75">
      <c r="A41" s="1070"/>
      <c r="B41" s="1094"/>
      <c r="C41" s="1095"/>
      <c r="D41" s="1096"/>
      <c r="E41" s="1068"/>
      <c r="F41" s="1068"/>
      <c r="G41" s="1068"/>
      <c r="H41" s="1068"/>
      <c r="I41" s="1068"/>
      <c r="J41" s="1068"/>
    </row>
    <row r="42" spans="1:10" ht="12.75">
      <c r="A42" s="739"/>
      <c r="B42" s="738"/>
      <c r="C42" s="738"/>
      <c r="D42" s="738"/>
      <c r="E42" s="740"/>
      <c r="F42" s="740"/>
      <c r="G42" s="740"/>
      <c r="H42" s="740"/>
      <c r="I42" s="740"/>
      <c r="J42" s="740"/>
    </row>
    <row r="43" spans="1:10" ht="12.75">
      <c r="A43" s="741"/>
      <c r="B43" s="742"/>
      <c r="C43" s="742"/>
      <c r="D43" s="742"/>
      <c r="E43" s="743"/>
      <c r="F43" s="743"/>
      <c r="G43" s="743"/>
      <c r="H43" s="743"/>
      <c r="I43" s="743"/>
      <c r="J43" s="743"/>
    </row>
    <row r="44" spans="1:10" ht="12.75">
      <c r="A44" s="741"/>
      <c r="B44" s="742"/>
      <c r="C44" s="742"/>
      <c r="D44" s="742"/>
      <c r="E44" s="743"/>
      <c r="F44" s="743"/>
      <c r="G44" s="743"/>
      <c r="H44" s="743"/>
      <c r="I44" s="743"/>
      <c r="J44" s="743"/>
    </row>
    <row r="45" spans="1:10" ht="12.75">
      <c r="A45" s="741"/>
      <c r="B45" s="742"/>
      <c r="C45" s="742"/>
      <c r="D45" s="742"/>
      <c r="E45" s="743"/>
      <c r="F45" s="743"/>
      <c r="G45" s="743"/>
      <c r="H45" s="743"/>
      <c r="I45" s="743"/>
      <c r="J45" s="743"/>
    </row>
    <row r="46" spans="1:10" ht="12.75">
      <c r="A46" s="741"/>
      <c r="B46" s="742"/>
      <c r="C46" s="742"/>
      <c r="D46" s="742"/>
      <c r="E46" s="743"/>
      <c r="F46" s="743"/>
      <c r="G46" s="743"/>
      <c r="H46" s="743"/>
      <c r="I46" s="743"/>
      <c r="J46" s="743"/>
    </row>
    <row r="47" spans="1:10" ht="12.75">
      <c r="A47" s="741"/>
      <c r="B47" s="742"/>
      <c r="C47" s="742"/>
      <c r="D47" s="742"/>
      <c r="E47" s="743"/>
      <c r="F47" s="743"/>
      <c r="G47" s="743"/>
      <c r="H47" s="743"/>
      <c r="I47" s="743"/>
      <c r="J47" s="743"/>
    </row>
    <row r="48" spans="1:10" ht="12.75">
      <c r="A48" s="741"/>
      <c r="B48" s="742"/>
      <c r="C48" s="742"/>
      <c r="D48" s="742"/>
      <c r="E48" s="743"/>
      <c r="F48" s="743"/>
      <c r="G48" s="743"/>
      <c r="H48" s="743"/>
      <c r="I48" s="743"/>
      <c r="J48" s="743"/>
    </row>
    <row r="49" spans="1:10" ht="12.75">
      <c r="A49" s="1097" t="s">
        <v>544</v>
      </c>
      <c r="B49" s="1071" t="s">
        <v>545</v>
      </c>
      <c r="C49" s="1072"/>
      <c r="D49" s="1073"/>
      <c r="E49" s="1065">
        <f>SUM(F49+G49+H49+I49)</f>
        <v>34</v>
      </c>
      <c r="F49" s="1065">
        <v>17</v>
      </c>
      <c r="G49" s="1065"/>
      <c r="H49" s="1065">
        <v>16</v>
      </c>
      <c r="I49" s="1065">
        <v>1</v>
      </c>
      <c r="J49" s="1065"/>
    </row>
    <row r="50" spans="1:10" ht="12.75">
      <c r="A50" s="1070"/>
      <c r="B50" s="1074"/>
      <c r="C50" s="1075"/>
      <c r="D50" s="1076"/>
      <c r="E50" s="1066"/>
      <c r="F50" s="1066"/>
      <c r="G50" s="1066"/>
      <c r="H50" s="1066"/>
      <c r="I50" s="1066"/>
      <c r="J50" s="1066"/>
    </row>
    <row r="51" spans="1:10" ht="12.75">
      <c r="A51" s="1069" t="s">
        <v>546</v>
      </c>
      <c r="B51" s="1071" t="s">
        <v>547</v>
      </c>
      <c r="C51" s="1072"/>
      <c r="D51" s="1073"/>
      <c r="E51" s="1065">
        <f>SUM(F51+G51+H51+I51)</f>
        <v>37</v>
      </c>
      <c r="F51" s="1065">
        <v>21</v>
      </c>
      <c r="G51" s="1065"/>
      <c r="H51" s="1065">
        <v>16</v>
      </c>
      <c r="I51" s="1065"/>
      <c r="J51" s="1065"/>
    </row>
    <row r="52" spans="1:10" ht="12.75">
      <c r="A52" s="1070"/>
      <c r="B52" s="1074"/>
      <c r="C52" s="1075"/>
      <c r="D52" s="1076"/>
      <c r="E52" s="1066"/>
      <c r="F52" s="1066"/>
      <c r="G52" s="1066"/>
      <c r="H52" s="1066"/>
      <c r="I52" s="1066"/>
      <c r="J52" s="1066"/>
    </row>
    <row r="53" spans="1:10" ht="12.75">
      <c r="A53" s="1069" t="s">
        <v>548</v>
      </c>
      <c r="B53" s="1071" t="s">
        <v>549</v>
      </c>
      <c r="C53" s="1072"/>
      <c r="D53" s="1073"/>
      <c r="E53" s="1065">
        <f>SUM(F53+G53+H53+I53)</f>
        <v>19</v>
      </c>
      <c r="F53" s="1065">
        <v>9</v>
      </c>
      <c r="G53" s="1065"/>
      <c r="H53" s="1065">
        <v>9</v>
      </c>
      <c r="I53" s="1065">
        <v>1</v>
      </c>
      <c r="J53" s="1065"/>
    </row>
    <row r="54" spans="1:10" ht="12.75">
      <c r="A54" s="1070"/>
      <c r="B54" s="1074"/>
      <c r="C54" s="1075"/>
      <c r="D54" s="1076"/>
      <c r="E54" s="1066"/>
      <c r="F54" s="1066"/>
      <c r="G54" s="1066"/>
      <c r="H54" s="1066"/>
      <c r="I54" s="1066"/>
      <c r="J54" s="1066"/>
    </row>
    <row r="55" spans="1:10" ht="12.75">
      <c r="A55" s="1097" t="s">
        <v>550</v>
      </c>
      <c r="B55" s="1071" t="s">
        <v>551</v>
      </c>
      <c r="C55" s="1072"/>
      <c r="D55" s="1073"/>
      <c r="E55" s="1065">
        <f>SUM(F55+G55+H55+I55)</f>
        <v>63</v>
      </c>
      <c r="F55" s="1065">
        <v>34</v>
      </c>
      <c r="G55" s="1065"/>
      <c r="H55" s="1065">
        <v>28</v>
      </c>
      <c r="I55" s="1065">
        <v>1</v>
      </c>
      <c r="J55" s="1065"/>
    </row>
    <row r="56" spans="1:10" ht="12.75">
      <c r="A56" s="1070"/>
      <c r="B56" s="1074"/>
      <c r="C56" s="1075"/>
      <c r="D56" s="1076"/>
      <c r="E56" s="1066"/>
      <c r="F56" s="1066"/>
      <c r="G56" s="1066"/>
      <c r="H56" s="1066"/>
      <c r="I56" s="1066"/>
      <c r="J56" s="1066"/>
    </row>
    <row r="57" spans="1:10" ht="12.75">
      <c r="A57" s="1069" t="s">
        <v>552</v>
      </c>
      <c r="B57" s="1071" t="s">
        <v>553</v>
      </c>
      <c r="C57" s="1072"/>
      <c r="D57" s="1073"/>
      <c r="E57" s="1065">
        <f>SUM(F57+G57+H57+I57)</f>
        <v>30</v>
      </c>
      <c r="F57" s="1065">
        <v>17</v>
      </c>
      <c r="G57" s="1065"/>
      <c r="H57" s="1065">
        <v>13</v>
      </c>
      <c r="I57" s="1065"/>
      <c r="J57" s="1065"/>
    </row>
    <row r="58" spans="1:10" ht="12.75">
      <c r="A58" s="1070"/>
      <c r="B58" s="1074"/>
      <c r="C58" s="1075"/>
      <c r="D58" s="1076"/>
      <c r="E58" s="1066"/>
      <c r="F58" s="1066"/>
      <c r="G58" s="1066"/>
      <c r="H58" s="1066"/>
      <c r="I58" s="1066"/>
      <c r="J58" s="1066"/>
    </row>
    <row r="59" spans="1:10" ht="12.75">
      <c r="A59" s="1069" t="s">
        <v>554</v>
      </c>
      <c r="B59" s="1071" t="s">
        <v>555</v>
      </c>
      <c r="C59" s="1072"/>
      <c r="D59" s="1073"/>
      <c r="E59" s="1065">
        <f>SUM(F59+G59+H59+I59)</f>
        <v>24</v>
      </c>
      <c r="F59" s="1065">
        <v>14</v>
      </c>
      <c r="G59" s="1065"/>
      <c r="H59" s="1065">
        <v>10</v>
      </c>
      <c r="I59" s="1065"/>
      <c r="J59" s="1065"/>
    </row>
    <row r="60" spans="1:10" ht="12.75">
      <c r="A60" s="1070"/>
      <c r="B60" s="1074"/>
      <c r="C60" s="1075"/>
      <c r="D60" s="1076"/>
      <c r="E60" s="1066"/>
      <c r="F60" s="1066"/>
      <c r="G60" s="1066"/>
      <c r="H60" s="1066"/>
      <c r="I60" s="1066"/>
      <c r="J60" s="1066"/>
    </row>
    <row r="61" spans="1:10" ht="12.75">
      <c r="A61" s="1069" t="s">
        <v>556</v>
      </c>
      <c r="B61" s="1071" t="s">
        <v>557</v>
      </c>
      <c r="C61" s="1072"/>
      <c r="D61" s="1073"/>
      <c r="E61" s="1065">
        <f>SUM(F61+G61+H61+I61)</f>
        <v>15</v>
      </c>
      <c r="F61" s="1065">
        <v>9</v>
      </c>
      <c r="G61" s="1065"/>
      <c r="H61" s="1065">
        <v>6</v>
      </c>
      <c r="I61" s="1065"/>
      <c r="J61" s="1065"/>
    </row>
    <row r="62" spans="1:10" ht="12.75">
      <c r="A62" s="1070"/>
      <c r="B62" s="1074"/>
      <c r="C62" s="1075"/>
      <c r="D62" s="1076"/>
      <c r="E62" s="1066"/>
      <c r="F62" s="1066"/>
      <c r="G62" s="1066"/>
      <c r="H62" s="1066"/>
      <c r="I62" s="1066"/>
      <c r="J62" s="1066"/>
    </row>
    <row r="63" spans="1:10" ht="12.75">
      <c r="A63" s="1069" t="s">
        <v>558</v>
      </c>
      <c r="B63" s="1071" t="s">
        <v>559</v>
      </c>
      <c r="C63" s="1072"/>
      <c r="D63" s="1073"/>
      <c r="E63" s="1065">
        <f>SUM(F63+G63+H63+I63)</f>
        <v>15</v>
      </c>
      <c r="F63" s="1065">
        <v>9</v>
      </c>
      <c r="G63" s="1065"/>
      <c r="H63" s="1065">
        <v>6</v>
      </c>
      <c r="I63" s="1065"/>
      <c r="J63" s="1065"/>
    </row>
    <row r="64" spans="1:10" ht="12.75">
      <c r="A64" s="1070"/>
      <c r="B64" s="1074"/>
      <c r="C64" s="1075"/>
      <c r="D64" s="1076"/>
      <c r="E64" s="1066"/>
      <c r="F64" s="1066"/>
      <c r="G64" s="1066"/>
      <c r="H64" s="1066"/>
      <c r="I64" s="1066"/>
      <c r="J64" s="1066"/>
    </row>
    <row r="65" spans="1:10" ht="12.75">
      <c r="A65" s="1069" t="s">
        <v>560</v>
      </c>
      <c r="B65" s="1071" t="s">
        <v>561</v>
      </c>
      <c r="C65" s="1072"/>
      <c r="D65" s="1073"/>
      <c r="E65" s="1065">
        <f>SUM(F65+G65+H65+I65)</f>
        <v>15</v>
      </c>
      <c r="F65" s="1065">
        <v>9</v>
      </c>
      <c r="G65" s="1065"/>
      <c r="H65" s="1065">
        <v>6</v>
      </c>
      <c r="I65" s="1065"/>
      <c r="J65" s="1065"/>
    </row>
    <row r="66" spans="1:10" ht="12.75">
      <c r="A66" s="1070"/>
      <c r="B66" s="1074"/>
      <c r="C66" s="1075"/>
      <c r="D66" s="1076"/>
      <c r="E66" s="1066"/>
      <c r="F66" s="1066"/>
      <c r="G66" s="1066"/>
      <c r="H66" s="1066"/>
      <c r="I66" s="1066"/>
      <c r="J66" s="1066"/>
    </row>
    <row r="67" spans="1:10" ht="12.75">
      <c r="A67" s="1069" t="s">
        <v>562</v>
      </c>
      <c r="B67" s="1071" t="s">
        <v>563</v>
      </c>
      <c r="C67" s="1072"/>
      <c r="D67" s="1073"/>
      <c r="E67" s="1065">
        <f>SUM(F67+G67+H67+I67)</f>
        <v>203</v>
      </c>
      <c r="F67" s="1065">
        <v>179</v>
      </c>
      <c r="G67" s="1065">
        <v>17</v>
      </c>
      <c r="H67" s="1065">
        <v>3</v>
      </c>
      <c r="I67" s="1065">
        <v>4</v>
      </c>
      <c r="J67" s="1065"/>
    </row>
    <row r="68" spans="1:10" ht="12.75">
      <c r="A68" s="1070"/>
      <c r="B68" s="1074"/>
      <c r="C68" s="1075"/>
      <c r="D68" s="1076"/>
      <c r="E68" s="1066"/>
      <c r="F68" s="1066"/>
      <c r="G68" s="1066"/>
      <c r="H68" s="1066"/>
      <c r="I68" s="1066"/>
      <c r="J68" s="1066"/>
    </row>
    <row r="69" spans="1:10" ht="12.75">
      <c r="A69" s="1069" t="s">
        <v>564</v>
      </c>
      <c r="B69" s="1071" t="s">
        <v>565</v>
      </c>
      <c r="C69" s="1072"/>
      <c r="D69" s="1073"/>
      <c r="E69" s="1065">
        <f>SUM(F69+G69+H69+I69)</f>
        <v>124</v>
      </c>
      <c r="F69" s="1065">
        <v>74</v>
      </c>
      <c r="G69" s="1065">
        <v>2</v>
      </c>
      <c r="H69" s="1065">
        <v>48</v>
      </c>
      <c r="I69" s="1065"/>
      <c r="J69" s="1065"/>
    </row>
    <row r="70" spans="1:10" ht="12.75">
      <c r="A70" s="1070"/>
      <c r="B70" s="1074"/>
      <c r="C70" s="1075"/>
      <c r="D70" s="1076"/>
      <c r="E70" s="1066"/>
      <c r="F70" s="1066"/>
      <c r="G70" s="1066"/>
      <c r="H70" s="1066"/>
      <c r="I70" s="1066"/>
      <c r="J70" s="1066"/>
    </row>
    <row r="71" spans="1:10" ht="12.75">
      <c r="A71" s="1069" t="s">
        <v>566</v>
      </c>
      <c r="B71" s="1071" t="s">
        <v>354</v>
      </c>
      <c r="C71" s="1072"/>
      <c r="D71" s="1073"/>
      <c r="E71" s="1065">
        <f>SUM(F71+G71+H71+I71)</f>
        <v>144</v>
      </c>
      <c r="F71" s="1065">
        <v>112</v>
      </c>
      <c r="G71" s="1065">
        <v>5</v>
      </c>
      <c r="H71" s="1065">
        <v>25</v>
      </c>
      <c r="I71" s="1065">
        <v>2</v>
      </c>
      <c r="J71" s="1065"/>
    </row>
    <row r="72" spans="1:10" ht="12" customHeight="1">
      <c r="A72" s="1070"/>
      <c r="B72" s="1074"/>
      <c r="C72" s="1075"/>
      <c r="D72" s="1076"/>
      <c r="E72" s="1066"/>
      <c r="F72" s="1066"/>
      <c r="G72" s="1066"/>
      <c r="H72" s="1066"/>
      <c r="I72" s="1066"/>
      <c r="J72" s="1066"/>
    </row>
    <row r="73" spans="1:10" ht="12.75">
      <c r="A73" s="1069" t="s">
        <v>567</v>
      </c>
      <c r="B73" s="1071" t="s">
        <v>568</v>
      </c>
      <c r="C73" s="1072"/>
      <c r="D73" s="1073"/>
      <c r="E73" s="1065">
        <f>SUM(F73+G73+H73+I73)</f>
        <v>46</v>
      </c>
      <c r="F73" s="1065">
        <v>18</v>
      </c>
      <c r="G73" s="1065"/>
      <c r="H73" s="1065">
        <v>28</v>
      </c>
      <c r="I73" s="1065"/>
      <c r="J73" s="1065"/>
    </row>
    <row r="74" spans="1:10" ht="11.25" customHeight="1">
      <c r="A74" s="1070"/>
      <c r="B74" s="1074"/>
      <c r="C74" s="1075"/>
      <c r="D74" s="1076"/>
      <c r="E74" s="1066"/>
      <c r="F74" s="1066"/>
      <c r="G74" s="1066"/>
      <c r="H74" s="1066"/>
      <c r="I74" s="1066"/>
      <c r="J74" s="1066"/>
    </row>
    <row r="75" spans="1:10" ht="12.75">
      <c r="A75" s="1097"/>
      <c r="B75" s="1091" t="s">
        <v>569</v>
      </c>
      <c r="C75" s="1092"/>
      <c r="D75" s="1093"/>
      <c r="E75" s="1067">
        <f aca="true" t="shared" si="0" ref="E75:J75">SUM(E49:E74)</f>
        <v>769</v>
      </c>
      <c r="F75" s="1067">
        <f t="shared" si="0"/>
        <v>522</v>
      </c>
      <c r="G75" s="1067">
        <f t="shared" si="0"/>
        <v>24</v>
      </c>
      <c r="H75" s="1067">
        <f t="shared" si="0"/>
        <v>214</v>
      </c>
      <c r="I75" s="1067">
        <f t="shared" si="0"/>
        <v>9</v>
      </c>
      <c r="J75" s="1067">
        <f t="shared" si="0"/>
        <v>0</v>
      </c>
    </row>
    <row r="76" spans="1:10" ht="12.75">
      <c r="A76" s="1070"/>
      <c r="B76" s="1094"/>
      <c r="C76" s="1095"/>
      <c r="D76" s="1096"/>
      <c r="E76" s="1068"/>
      <c r="F76" s="1068"/>
      <c r="G76" s="1068"/>
      <c r="H76" s="1068"/>
      <c r="I76" s="1068"/>
      <c r="J76" s="1068"/>
    </row>
    <row r="77" spans="1:10" ht="12.75">
      <c r="A77" s="1097"/>
      <c r="B77" s="1091" t="s">
        <v>98</v>
      </c>
      <c r="C77" s="1092"/>
      <c r="D77" s="1093"/>
      <c r="E77" s="1067">
        <f aca="true" t="shared" si="1" ref="E77:J77">SUM(E75+E40+E38)</f>
        <v>1061</v>
      </c>
      <c r="F77" s="1067">
        <f t="shared" si="1"/>
        <v>777</v>
      </c>
      <c r="G77" s="1067">
        <f t="shared" si="1"/>
        <v>24</v>
      </c>
      <c r="H77" s="1067">
        <f t="shared" si="1"/>
        <v>251</v>
      </c>
      <c r="I77" s="1067">
        <f t="shared" si="1"/>
        <v>9</v>
      </c>
      <c r="J77" s="1067">
        <f t="shared" si="1"/>
        <v>0</v>
      </c>
    </row>
    <row r="78" spans="1:10" ht="12.75">
      <c r="A78" s="1070"/>
      <c r="B78" s="1094"/>
      <c r="C78" s="1095"/>
      <c r="D78" s="1096"/>
      <c r="E78" s="1068"/>
      <c r="F78" s="1068"/>
      <c r="G78" s="1068"/>
      <c r="H78" s="1068"/>
      <c r="I78" s="1068"/>
      <c r="J78" s="1068"/>
    </row>
  </sheetData>
  <sheetProtection/>
  <mergeCells count="253">
    <mergeCell ref="J59:J60"/>
    <mergeCell ref="I69:I70"/>
    <mergeCell ref="J69:J70"/>
    <mergeCell ref="I61:I62"/>
    <mergeCell ref="J61:J62"/>
    <mergeCell ref="A73:A74"/>
    <mergeCell ref="B73:D74"/>
    <mergeCell ref="E73:E74"/>
    <mergeCell ref="F73:F74"/>
    <mergeCell ref="G73:G74"/>
    <mergeCell ref="H73:H74"/>
    <mergeCell ref="I73:I74"/>
    <mergeCell ref="J73:J74"/>
    <mergeCell ref="A77:A78"/>
    <mergeCell ref="B77:D78"/>
    <mergeCell ref="E77:E78"/>
    <mergeCell ref="F77:F78"/>
    <mergeCell ref="G77:G78"/>
    <mergeCell ref="H77:H78"/>
    <mergeCell ref="I75:I76"/>
    <mergeCell ref="J75:J76"/>
    <mergeCell ref="G75:G76"/>
    <mergeCell ref="H75:H76"/>
    <mergeCell ref="I77:I78"/>
    <mergeCell ref="J77:J78"/>
    <mergeCell ref="A51:A52"/>
    <mergeCell ref="B51:D52"/>
    <mergeCell ref="E51:E52"/>
    <mergeCell ref="F51:F52"/>
    <mergeCell ref="G51:G52"/>
    <mergeCell ref="H51:H52"/>
    <mergeCell ref="I51:I52"/>
    <mergeCell ref="J51:J52"/>
    <mergeCell ref="A75:A76"/>
    <mergeCell ref="B75:D76"/>
    <mergeCell ref="E75:E76"/>
    <mergeCell ref="F75:F76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G67:G68"/>
    <mergeCell ref="H67:H68"/>
    <mergeCell ref="I67:I68"/>
    <mergeCell ref="J67:J68"/>
    <mergeCell ref="G65:G66"/>
    <mergeCell ref="H65:H66"/>
    <mergeCell ref="A67:A68"/>
    <mergeCell ref="B67:D68"/>
    <mergeCell ref="E67:E68"/>
    <mergeCell ref="F67:F68"/>
    <mergeCell ref="A65:A66"/>
    <mergeCell ref="B65:D66"/>
    <mergeCell ref="E65:E66"/>
    <mergeCell ref="F65:F66"/>
    <mergeCell ref="A63:A64"/>
    <mergeCell ref="B63:D64"/>
    <mergeCell ref="E63:E64"/>
    <mergeCell ref="F63:F64"/>
    <mergeCell ref="G63:G64"/>
    <mergeCell ref="H63:H64"/>
    <mergeCell ref="I63:I64"/>
    <mergeCell ref="J63:J64"/>
    <mergeCell ref="G12:G13"/>
    <mergeCell ref="H12:H13"/>
    <mergeCell ref="F12:F13"/>
    <mergeCell ref="A61:A62"/>
    <mergeCell ref="B61:D62"/>
    <mergeCell ref="E61:E62"/>
    <mergeCell ref="F61:F62"/>
    <mergeCell ref="G61:G62"/>
    <mergeCell ref="H61:H62"/>
    <mergeCell ref="A26:A27"/>
    <mergeCell ref="A57:A58"/>
    <mergeCell ref="A59:A60"/>
    <mergeCell ref="A8:A11"/>
    <mergeCell ref="A12:A13"/>
    <mergeCell ref="A40:A41"/>
    <mergeCell ref="A49:A50"/>
    <mergeCell ref="A34:A35"/>
    <mergeCell ref="A38:A39"/>
    <mergeCell ref="A53:A54"/>
    <mergeCell ref="A55:A56"/>
    <mergeCell ref="B12:D13"/>
    <mergeCell ref="E12:E13"/>
    <mergeCell ref="B8:D11"/>
    <mergeCell ref="B26:D27"/>
    <mergeCell ref="E26:E27"/>
    <mergeCell ref="B24:D25"/>
    <mergeCell ref="E24:E25"/>
    <mergeCell ref="B14:D15"/>
    <mergeCell ref="E14:E15"/>
    <mergeCell ref="B16:D17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B59:D60"/>
    <mergeCell ref="E59:E60"/>
    <mergeCell ref="F59:F60"/>
    <mergeCell ref="B57:D58"/>
    <mergeCell ref="E57:E58"/>
    <mergeCell ref="F57:F58"/>
    <mergeCell ref="B55:D56"/>
    <mergeCell ref="E55:E56"/>
    <mergeCell ref="F55:F56"/>
    <mergeCell ref="G59:G60"/>
    <mergeCell ref="H59:H60"/>
    <mergeCell ref="I59:I60"/>
    <mergeCell ref="J55:J56"/>
    <mergeCell ref="G57:G58"/>
    <mergeCell ref="H57:H58"/>
    <mergeCell ref="I57:I58"/>
    <mergeCell ref="J57:J58"/>
    <mergeCell ref="G55:G56"/>
    <mergeCell ref="H55:H56"/>
    <mergeCell ref="I55:I56"/>
    <mergeCell ref="J49:J50"/>
    <mergeCell ref="B53:D54"/>
    <mergeCell ref="E53:E54"/>
    <mergeCell ref="F53:F54"/>
    <mergeCell ref="G53:G54"/>
    <mergeCell ref="H53:H54"/>
    <mergeCell ref="I53:I54"/>
    <mergeCell ref="J53:J54"/>
    <mergeCell ref="B49:D50"/>
    <mergeCell ref="B40:D41"/>
    <mergeCell ref="B32:D33"/>
    <mergeCell ref="E32:E33"/>
    <mergeCell ref="B34:D35"/>
    <mergeCell ref="E34:E35"/>
    <mergeCell ref="E40:E41"/>
    <mergeCell ref="E49:E50"/>
    <mergeCell ref="I30:I31"/>
    <mergeCell ref="J30:J31"/>
    <mergeCell ref="H32:H33"/>
    <mergeCell ref="I32:I33"/>
    <mergeCell ref="J32:J33"/>
    <mergeCell ref="F49:F50"/>
    <mergeCell ref="G49:G50"/>
    <mergeCell ref="F32:F33"/>
    <mergeCell ref="H49:H50"/>
    <mergeCell ref="I49:I50"/>
    <mergeCell ref="G32:G33"/>
    <mergeCell ref="B30:D31"/>
    <mergeCell ref="E30:E31"/>
    <mergeCell ref="F30:F31"/>
    <mergeCell ref="G30:G31"/>
    <mergeCell ref="H30:H31"/>
    <mergeCell ref="F34:F35"/>
    <mergeCell ref="B38:D39"/>
    <mergeCell ref="E38:E39"/>
    <mergeCell ref="H28:H29"/>
    <mergeCell ref="I28:I29"/>
    <mergeCell ref="J28:J29"/>
    <mergeCell ref="F26:F27"/>
    <mergeCell ref="G26:G27"/>
    <mergeCell ref="J26:J27"/>
    <mergeCell ref="H26:H27"/>
    <mergeCell ref="I26:I27"/>
    <mergeCell ref="B28:D29"/>
    <mergeCell ref="E28:E29"/>
    <mergeCell ref="F28:F29"/>
    <mergeCell ref="G28:G29"/>
    <mergeCell ref="I24:I25"/>
    <mergeCell ref="I22:I23"/>
    <mergeCell ref="J22:J23"/>
    <mergeCell ref="B20:D21"/>
    <mergeCell ref="E20:E21"/>
    <mergeCell ref="F20:F21"/>
    <mergeCell ref="G20:G21"/>
    <mergeCell ref="J24:J25"/>
    <mergeCell ref="B18:D19"/>
    <mergeCell ref="E18:E19"/>
    <mergeCell ref="F24:F25"/>
    <mergeCell ref="G24:G25"/>
    <mergeCell ref="B22:D23"/>
    <mergeCell ref="E22:E23"/>
    <mergeCell ref="F22:F23"/>
    <mergeCell ref="G22:G23"/>
    <mergeCell ref="E16:E17"/>
    <mergeCell ref="B4:J4"/>
    <mergeCell ref="B2:J2"/>
    <mergeCell ref="E8:E11"/>
    <mergeCell ref="F10:F11"/>
    <mergeCell ref="G10:G11"/>
    <mergeCell ref="F9:G9"/>
    <mergeCell ref="H9:I9"/>
    <mergeCell ref="H10:H11"/>
    <mergeCell ref="F8:I8"/>
    <mergeCell ref="J18:J19"/>
    <mergeCell ref="H20:H21"/>
    <mergeCell ref="H36:H37"/>
    <mergeCell ref="I36:I37"/>
    <mergeCell ref="J36:J37"/>
    <mergeCell ref="I34:I35"/>
    <mergeCell ref="I20:I21"/>
    <mergeCell ref="J20:J21"/>
    <mergeCell ref="H22:H23"/>
    <mergeCell ref="H24:H25"/>
    <mergeCell ref="J9:J11"/>
    <mergeCell ref="J14:J15"/>
    <mergeCell ref="H16:H17"/>
    <mergeCell ref="I16:I17"/>
    <mergeCell ref="J16:J17"/>
    <mergeCell ref="I10:I11"/>
    <mergeCell ref="J12:J13"/>
    <mergeCell ref="I12:I13"/>
    <mergeCell ref="H14:H15"/>
    <mergeCell ref="I14:I15"/>
    <mergeCell ref="J34:J35"/>
    <mergeCell ref="A36:A37"/>
    <mergeCell ref="B36:D37"/>
    <mergeCell ref="E36:E37"/>
    <mergeCell ref="F36:F37"/>
    <mergeCell ref="G36:G37"/>
    <mergeCell ref="G34:G35"/>
    <mergeCell ref="H34:H35"/>
    <mergeCell ref="F40:F41"/>
    <mergeCell ref="G40:G41"/>
    <mergeCell ref="H38:H39"/>
    <mergeCell ref="J38:J39"/>
    <mergeCell ref="H40:H41"/>
    <mergeCell ref="I40:I41"/>
    <mergeCell ref="J40:J41"/>
    <mergeCell ref="I38:I39"/>
    <mergeCell ref="F38:F39"/>
    <mergeCell ref="G38:G39"/>
    <mergeCell ref="F14:F15"/>
    <mergeCell ref="G14:G15"/>
    <mergeCell ref="H18:H19"/>
    <mergeCell ref="I18:I19"/>
    <mergeCell ref="F16:F17"/>
    <mergeCell ref="G16:G17"/>
    <mergeCell ref="F18:F19"/>
    <mergeCell ref="G18:G19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744" customWidth="1"/>
    <col min="2" max="4" width="9.125" style="744" customWidth="1"/>
    <col min="5" max="5" width="23.625" style="744" customWidth="1"/>
    <col min="6" max="6" width="20.875" style="744" customWidth="1"/>
    <col min="7" max="7" width="18.375" style="744" customWidth="1"/>
    <col min="8" max="8" width="21.125" style="744" customWidth="1"/>
    <col min="9" max="9" width="18.375" style="744" customWidth="1"/>
    <col min="10" max="16384" width="9.125" style="744" customWidth="1"/>
  </cols>
  <sheetData>
    <row r="2" spans="1:9" ht="15.75">
      <c r="A2" s="1109" t="s">
        <v>570</v>
      </c>
      <c r="B2" s="1109"/>
      <c r="C2" s="1109"/>
      <c r="D2" s="1109"/>
      <c r="E2" s="1109"/>
      <c r="F2" s="1110"/>
      <c r="G2" s="1110"/>
      <c r="H2" s="1110"/>
      <c r="I2" s="1110"/>
    </row>
    <row r="3" spans="1:9" ht="18" customHeight="1">
      <c r="A3" s="1109" t="s">
        <v>586</v>
      </c>
      <c r="B3" s="1109"/>
      <c r="C3" s="1109"/>
      <c r="D3" s="1109"/>
      <c r="E3" s="1109"/>
      <c r="F3" s="1110"/>
      <c r="G3" s="1110"/>
      <c r="H3" s="1110"/>
      <c r="I3" s="1110"/>
    </row>
    <row r="7" spans="1:9" ht="16.5" customHeight="1">
      <c r="A7" s="745"/>
      <c r="B7" s="745"/>
      <c r="C7" s="745"/>
      <c r="D7" s="745"/>
      <c r="E7" s="745"/>
      <c r="F7" s="745"/>
      <c r="G7" s="745"/>
      <c r="H7" s="745"/>
      <c r="I7" s="746" t="s">
        <v>142</v>
      </c>
    </row>
    <row r="8" spans="1:9" ht="21.75" customHeight="1">
      <c r="A8" s="1115" t="s">
        <v>314</v>
      </c>
      <c r="B8" s="1113" t="s">
        <v>571</v>
      </c>
      <c r="C8" s="1113"/>
      <c r="D8" s="1113"/>
      <c r="E8" s="1113"/>
      <c r="F8" s="1111" t="s">
        <v>572</v>
      </c>
      <c r="G8" s="1112"/>
      <c r="H8" s="1111" t="s">
        <v>573</v>
      </c>
      <c r="I8" s="1112"/>
    </row>
    <row r="9" spans="1:9" ht="27" customHeight="1">
      <c r="A9" s="1116"/>
      <c r="B9" s="1114"/>
      <c r="C9" s="1114"/>
      <c r="D9" s="1114"/>
      <c r="E9" s="1114"/>
      <c r="F9" s="747" t="s">
        <v>574</v>
      </c>
      <c r="G9" s="747" t="s">
        <v>575</v>
      </c>
      <c r="H9" s="747" t="s">
        <v>574</v>
      </c>
      <c r="I9" s="747" t="s">
        <v>575</v>
      </c>
    </row>
    <row r="10" spans="1:9" ht="21.75" customHeight="1">
      <c r="A10" s="748" t="s">
        <v>113</v>
      </c>
      <c r="B10" s="749" t="s">
        <v>576</v>
      </c>
      <c r="C10" s="750"/>
      <c r="D10" s="750"/>
      <c r="E10" s="750"/>
      <c r="F10" s="751" t="s">
        <v>577</v>
      </c>
      <c r="G10" s="752">
        <v>897</v>
      </c>
      <c r="H10" s="753" t="s">
        <v>578</v>
      </c>
      <c r="I10" s="752">
        <v>334581</v>
      </c>
    </row>
    <row r="11" spans="1:9" ht="21.75" customHeight="1">
      <c r="A11" s="748" t="s">
        <v>114</v>
      </c>
      <c r="B11" s="749" t="s">
        <v>579</v>
      </c>
      <c r="C11" s="750"/>
      <c r="D11" s="750"/>
      <c r="E11" s="750"/>
      <c r="F11" s="751"/>
      <c r="G11" s="752"/>
      <c r="H11" s="753" t="s">
        <v>578</v>
      </c>
      <c r="I11" s="752">
        <v>88589</v>
      </c>
    </row>
    <row r="12" spans="1:9" ht="21.75" customHeight="1">
      <c r="A12" s="748" t="s">
        <v>115</v>
      </c>
      <c r="B12" s="749" t="s">
        <v>580</v>
      </c>
      <c r="C12" s="750"/>
      <c r="D12" s="750"/>
      <c r="E12" s="750"/>
      <c r="F12" s="753" t="s">
        <v>577</v>
      </c>
      <c r="G12" s="752">
        <v>97</v>
      </c>
      <c r="H12" s="753" t="s">
        <v>578</v>
      </c>
      <c r="I12" s="752">
        <v>4862</v>
      </c>
    </row>
    <row r="13" spans="1:9" ht="21.75" customHeight="1">
      <c r="A13" s="748" t="s">
        <v>116</v>
      </c>
      <c r="B13" s="750" t="s">
        <v>581</v>
      </c>
      <c r="C13" s="750"/>
      <c r="D13" s="750"/>
      <c r="E13" s="750"/>
      <c r="F13" s="751"/>
      <c r="G13" s="752"/>
      <c r="H13" s="753" t="s">
        <v>582</v>
      </c>
      <c r="I13" s="752">
        <v>600</v>
      </c>
    </row>
    <row r="14" spans="1:9" ht="21.75" customHeight="1">
      <c r="A14" s="748" t="s">
        <v>117</v>
      </c>
      <c r="B14" s="750" t="s">
        <v>583</v>
      </c>
      <c r="C14" s="750"/>
      <c r="D14" s="750"/>
      <c r="E14" s="750"/>
      <c r="F14" s="751"/>
      <c r="G14" s="752"/>
      <c r="H14" s="753" t="s">
        <v>582</v>
      </c>
      <c r="I14" s="752">
        <v>1557</v>
      </c>
    </row>
    <row r="15" spans="1:9" ht="21.75" customHeight="1">
      <c r="A15" s="754" t="s">
        <v>882</v>
      </c>
      <c r="B15" s="755" t="s">
        <v>584</v>
      </c>
      <c r="C15" s="755"/>
      <c r="D15" s="755"/>
      <c r="E15" s="755"/>
      <c r="F15" s="756"/>
      <c r="G15" s="757"/>
      <c r="H15" s="758" t="s">
        <v>585</v>
      </c>
      <c r="I15" s="757">
        <v>93600</v>
      </c>
    </row>
  </sheetData>
  <sheetProtection/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79"/>
  <sheetViews>
    <sheetView zoomScale="75" zoomScaleNormal="75" zoomScaleSheetLayoutView="75" zoomScalePageLayoutView="0" workbookViewId="0" topLeftCell="A1">
      <pane ySplit="9" topLeftCell="BM164" activePane="bottomLeft" state="frozen"/>
      <selection pane="topLeft" activeCell="A1" sqref="A1"/>
      <selection pane="bottomLeft" activeCell="F27" sqref="F27"/>
    </sheetView>
  </sheetViews>
  <sheetFormatPr defaultColWidth="9.125" defaultRowHeight="12.75"/>
  <cols>
    <col min="1" max="1" width="9.125" style="759" customWidth="1"/>
    <col min="2" max="2" width="63.625" style="759" customWidth="1"/>
    <col min="3" max="3" width="13.00390625" style="759" customWidth="1"/>
    <col min="4" max="4" width="13.75390625" style="759" customWidth="1"/>
    <col min="5" max="5" width="15.25390625" style="759" customWidth="1"/>
    <col min="6" max="6" width="14.875" style="759" customWidth="1"/>
    <col min="7" max="7" width="14.00390625" style="759" bestFit="1" customWidth="1"/>
    <col min="8" max="8" width="12.00390625" style="759" bestFit="1" customWidth="1"/>
    <col min="9" max="9" width="13.75390625" style="759" bestFit="1" customWidth="1"/>
    <col min="10" max="10" width="12.00390625" style="759" bestFit="1" customWidth="1"/>
    <col min="11" max="11" width="11.00390625" style="759" customWidth="1"/>
    <col min="12" max="12" width="10.625" style="759" customWidth="1"/>
    <col min="13" max="13" width="10.375" style="759" customWidth="1"/>
    <col min="14" max="14" width="9.75390625" style="759" customWidth="1"/>
    <col min="15" max="16384" width="9.125" style="759" customWidth="1"/>
  </cols>
  <sheetData>
    <row r="3" spans="1:14" ht="18.75" customHeight="1">
      <c r="A3" s="1117" t="s">
        <v>587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</row>
    <row r="4" spans="1:14" ht="15.75">
      <c r="A4" s="760"/>
      <c r="B4" s="1118" t="s">
        <v>588</v>
      </c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760"/>
    </row>
    <row r="5" spans="1:14" ht="15.75">
      <c r="A5" s="760"/>
      <c r="B5" s="1118" t="s">
        <v>802</v>
      </c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760"/>
    </row>
    <row r="6" spans="2:13" ht="18.75"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</row>
    <row r="7" ht="12.75">
      <c r="N7" s="762" t="s">
        <v>455</v>
      </c>
    </row>
    <row r="8" spans="1:14" ht="32.25" customHeight="1">
      <c r="A8" s="763"/>
      <c r="B8" s="1119" t="s">
        <v>589</v>
      </c>
      <c r="C8" s="955" t="s">
        <v>137</v>
      </c>
      <c r="D8" s="1126" t="s">
        <v>590</v>
      </c>
      <c r="E8" s="1119" t="s">
        <v>816</v>
      </c>
      <c r="F8" s="1121" t="s">
        <v>761</v>
      </c>
      <c r="G8" s="764" t="s">
        <v>591</v>
      </c>
      <c r="H8" s="1123" t="s">
        <v>592</v>
      </c>
      <c r="I8" s="1124"/>
      <c r="J8" s="1125" t="s">
        <v>617</v>
      </c>
      <c r="K8" s="1125"/>
      <c r="L8" s="1131" t="s">
        <v>618</v>
      </c>
      <c r="M8" s="1133" t="s">
        <v>622</v>
      </c>
      <c r="N8" s="1129" t="s">
        <v>818</v>
      </c>
    </row>
    <row r="9" spans="1:14" ht="52.5" customHeight="1">
      <c r="A9" s="765"/>
      <c r="B9" s="1120"/>
      <c r="C9" s="1128"/>
      <c r="D9" s="1127"/>
      <c r="E9" s="1120"/>
      <c r="F9" s="1122"/>
      <c r="G9" s="764" t="s">
        <v>817</v>
      </c>
      <c r="H9" s="766" t="s">
        <v>619</v>
      </c>
      <c r="I9" s="766" t="s">
        <v>620</v>
      </c>
      <c r="J9" s="766" t="s">
        <v>619</v>
      </c>
      <c r="K9" s="766" t="s">
        <v>621</v>
      </c>
      <c r="L9" s="1132"/>
      <c r="M9" s="944"/>
      <c r="N9" s="1130"/>
    </row>
    <row r="10" spans="1:14" ht="21" customHeight="1">
      <c r="A10" s="768" t="s">
        <v>113</v>
      </c>
      <c r="B10" s="769" t="s">
        <v>623</v>
      </c>
      <c r="C10" s="846">
        <f>SUM(C11:C23)</f>
        <v>531862</v>
      </c>
      <c r="D10" s="770">
        <f>SUM(E10:M10)</f>
        <v>531862</v>
      </c>
      <c r="E10" s="771"/>
      <c r="F10" s="771">
        <v>116242</v>
      </c>
      <c r="G10" s="771">
        <v>415620</v>
      </c>
      <c r="H10" s="771"/>
      <c r="I10" s="771"/>
      <c r="J10" s="771"/>
      <c r="K10" s="771"/>
      <c r="L10" s="771"/>
      <c r="M10" s="771">
        <f>SUM(M12:M17)</f>
        <v>0</v>
      </c>
      <c r="N10" s="772"/>
    </row>
    <row r="11" spans="1:14" ht="21" customHeight="1">
      <c r="A11" s="768"/>
      <c r="B11" s="773" t="s">
        <v>803</v>
      </c>
      <c r="C11" s="848">
        <f>SUM('3c.m.'!D17)</f>
        <v>4500</v>
      </c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2"/>
    </row>
    <row r="12" spans="1:14" ht="21" customHeight="1">
      <c r="A12" s="768"/>
      <c r="B12" s="773" t="s">
        <v>624</v>
      </c>
      <c r="C12" s="847">
        <f>SUM('3c.m.'!D26)</f>
        <v>2566</v>
      </c>
      <c r="D12" s="774"/>
      <c r="E12" s="775"/>
      <c r="F12" s="775"/>
      <c r="G12" s="775"/>
      <c r="H12" s="775"/>
      <c r="I12" s="775"/>
      <c r="J12" s="775"/>
      <c r="K12" s="775"/>
      <c r="L12" s="775"/>
      <c r="M12" s="776"/>
      <c r="N12" s="772"/>
    </row>
    <row r="13" spans="1:14" ht="21" customHeight="1">
      <c r="A13" s="768"/>
      <c r="B13" s="777" t="s">
        <v>625</v>
      </c>
      <c r="C13" s="847">
        <f>SUM('3c.m.'!D34)</f>
        <v>3000</v>
      </c>
      <c r="D13" s="774"/>
      <c r="E13" s="775"/>
      <c r="F13" s="775"/>
      <c r="G13" s="775"/>
      <c r="H13" s="775"/>
      <c r="I13" s="775"/>
      <c r="J13" s="775"/>
      <c r="K13" s="775"/>
      <c r="L13" s="775"/>
      <c r="M13" s="776"/>
      <c r="N13" s="772"/>
    </row>
    <row r="14" spans="1:14" ht="21" customHeight="1">
      <c r="A14" s="768"/>
      <c r="B14" s="778" t="s">
        <v>626</v>
      </c>
      <c r="C14" s="847">
        <f>SUM('3c.m.'!D184)</f>
        <v>16805</v>
      </c>
      <c r="D14" s="774"/>
      <c r="E14" s="775"/>
      <c r="F14" s="775"/>
      <c r="G14" s="775"/>
      <c r="H14" s="775"/>
      <c r="I14" s="775"/>
      <c r="J14" s="775"/>
      <c r="K14" s="775"/>
      <c r="L14" s="775"/>
      <c r="M14" s="776"/>
      <c r="N14" s="772"/>
    </row>
    <row r="15" spans="1:14" ht="21" customHeight="1">
      <c r="A15" s="768"/>
      <c r="B15" s="777" t="s">
        <v>627</v>
      </c>
      <c r="C15" s="847">
        <f>SUM('3c.m.'!D201)</f>
        <v>40988</v>
      </c>
      <c r="D15" s="774"/>
      <c r="E15" s="775"/>
      <c r="F15" s="775"/>
      <c r="G15" s="775"/>
      <c r="H15" s="775"/>
      <c r="I15" s="775"/>
      <c r="J15" s="775"/>
      <c r="K15" s="775"/>
      <c r="L15" s="775"/>
      <c r="M15" s="776"/>
      <c r="N15" s="772"/>
    </row>
    <row r="16" spans="1:14" ht="21" customHeight="1">
      <c r="A16" s="768"/>
      <c r="B16" s="777" t="s">
        <v>628</v>
      </c>
      <c r="C16" s="847">
        <v>3000</v>
      </c>
      <c r="D16" s="774"/>
      <c r="E16" s="775"/>
      <c r="F16" s="775"/>
      <c r="G16" s="775"/>
      <c r="H16" s="775"/>
      <c r="I16" s="775"/>
      <c r="J16" s="775"/>
      <c r="K16" s="775"/>
      <c r="L16" s="775"/>
      <c r="M16" s="776"/>
      <c r="N16" s="772"/>
    </row>
    <row r="17" spans="1:14" ht="21" customHeight="1">
      <c r="A17" s="768"/>
      <c r="B17" s="777" t="s">
        <v>629</v>
      </c>
      <c r="C17" s="847">
        <f>SUM('3c.m.'!D282)</f>
        <v>359709</v>
      </c>
      <c r="D17" s="774"/>
      <c r="E17" s="775"/>
      <c r="F17" s="775"/>
      <c r="G17" s="775"/>
      <c r="H17" s="775"/>
      <c r="I17" s="775"/>
      <c r="J17" s="775"/>
      <c r="K17" s="775"/>
      <c r="L17" s="775"/>
      <c r="M17" s="776"/>
      <c r="N17" s="772"/>
    </row>
    <row r="18" spans="1:14" ht="21" customHeight="1">
      <c r="A18" s="768"/>
      <c r="B18" s="777" t="s">
        <v>631</v>
      </c>
      <c r="C18" s="847">
        <f>SUM('4.mell.'!D11)</f>
        <v>48961</v>
      </c>
      <c r="D18" s="774"/>
      <c r="E18" s="775"/>
      <c r="F18" s="775"/>
      <c r="G18" s="775"/>
      <c r="H18" s="775"/>
      <c r="I18" s="775"/>
      <c r="J18" s="775"/>
      <c r="K18" s="775"/>
      <c r="L18" s="775"/>
      <c r="M18" s="776"/>
      <c r="N18" s="772"/>
    </row>
    <row r="19" spans="1:14" ht="21" customHeight="1">
      <c r="A19" s="768"/>
      <c r="B19" s="777" t="s">
        <v>271</v>
      </c>
      <c r="C19" s="847">
        <f>SUM('4.mell.'!D14)</f>
        <v>14060</v>
      </c>
      <c r="D19" s="774"/>
      <c r="E19" s="775"/>
      <c r="F19" s="775"/>
      <c r="G19" s="775"/>
      <c r="H19" s="775"/>
      <c r="I19" s="775"/>
      <c r="J19" s="775"/>
      <c r="K19" s="775"/>
      <c r="L19" s="775"/>
      <c r="M19" s="776"/>
      <c r="N19" s="772"/>
    </row>
    <row r="20" spans="1:14" ht="21" customHeight="1">
      <c r="A20" s="768"/>
      <c r="B20" s="777" t="s">
        <v>808</v>
      </c>
      <c r="C20" s="847">
        <f>SUM('4.mell.'!D17)</f>
        <v>4000</v>
      </c>
      <c r="D20" s="774"/>
      <c r="E20" s="775"/>
      <c r="F20" s="775"/>
      <c r="G20" s="775"/>
      <c r="H20" s="775"/>
      <c r="I20" s="775"/>
      <c r="J20" s="775"/>
      <c r="K20" s="775"/>
      <c r="L20" s="775"/>
      <c r="M20" s="776"/>
      <c r="N20" s="772"/>
    </row>
    <row r="21" spans="1:14" ht="21" customHeight="1">
      <c r="A21" s="768"/>
      <c r="B21" s="777" t="s">
        <v>811</v>
      </c>
      <c r="C21" s="847">
        <f>SUM('4.mell.'!D40)</f>
        <v>6000</v>
      </c>
      <c r="D21" s="774"/>
      <c r="E21" s="775"/>
      <c r="F21" s="775"/>
      <c r="G21" s="775"/>
      <c r="H21" s="775"/>
      <c r="I21" s="775"/>
      <c r="J21" s="775"/>
      <c r="K21" s="775"/>
      <c r="L21" s="775"/>
      <c r="M21" s="776"/>
      <c r="N21" s="772"/>
    </row>
    <row r="22" spans="1:14" ht="21" customHeight="1">
      <c r="A22" s="768"/>
      <c r="B22" s="777" t="s">
        <v>615</v>
      </c>
      <c r="C22" s="847">
        <f>SUM('5.mell. '!D11)</f>
        <v>18273</v>
      </c>
      <c r="D22" s="774"/>
      <c r="E22" s="775"/>
      <c r="F22" s="775"/>
      <c r="G22" s="775"/>
      <c r="H22" s="775"/>
      <c r="I22" s="775"/>
      <c r="J22" s="775"/>
      <c r="K22" s="775"/>
      <c r="L22" s="775"/>
      <c r="M22" s="776"/>
      <c r="N22" s="772"/>
    </row>
    <row r="23" spans="1:14" ht="21" customHeight="1">
      <c r="A23" s="768"/>
      <c r="B23" s="777" t="s">
        <v>268</v>
      </c>
      <c r="C23" s="847">
        <f>SUM('5.mell. '!D23)</f>
        <v>10000</v>
      </c>
      <c r="D23" s="774"/>
      <c r="E23" s="775"/>
      <c r="F23" s="775"/>
      <c r="G23" s="775"/>
      <c r="H23" s="775"/>
      <c r="I23" s="775"/>
      <c r="J23" s="775"/>
      <c r="K23" s="775"/>
      <c r="L23" s="775"/>
      <c r="M23" s="776"/>
      <c r="N23" s="772"/>
    </row>
    <row r="24" spans="1:14" ht="21" customHeight="1">
      <c r="A24" s="768" t="s">
        <v>114</v>
      </c>
      <c r="B24" s="779" t="s">
        <v>632</v>
      </c>
      <c r="C24" s="770">
        <f>SUM(C25)</f>
        <v>14000</v>
      </c>
      <c r="D24" s="770">
        <f>SUM(E24:M24)</f>
        <v>14000</v>
      </c>
      <c r="E24" s="770"/>
      <c r="F24" s="770"/>
      <c r="G24" s="770">
        <v>14000</v>
      </c>
      <c r="H24" s="770"/>
      <c r="I24" s="770"/>
      <c r="J24" s="770"/>
      <c r="K24" s="770"/>
      <c r="L24" s="770"/>
      <c r="M24" s="770"/>
      <c r="N24" s="772"/>
    </row>
    <row r="25" spans="1:14" ht="21" customHeight="1">
      <c r="A25" s="768"/>
      <c r="B25" s="780" t="s">
        <v>633</v>
      </c>
      <c r="C25" s="781">
        <f>SUM('3d.m.'!D9)</f>
        <v>14000</v>
      </c>
      <c r="D25" s="781"/>
      <c r="E25" s="782"/>
      <c r="F25" s="782"/>
      <c r="G25" s="782"/>
      <c r="H25" s="782"/>
      <c r="I25" s="782"/>
      <c r="J25" s="782"/>
      <c r="K25" s="782"/>
      <c r="L25" s="782"/>
      <c r="M25" s="783"/>
      <c r="N25" s="772"/>
    </row>
    <row r="26" spans="1:14" ht="21" customHeight="1">
      <c r="A26" s="768" t="s">
        <v>115</v>
      </c>
      <c r="B26" s="779" t="s">
        <v>634</v>
      </c>
      <c r="C26" s="770">
        <f>SUM(C27)</f>
        <v>918115</v>
      </c>
      <c r="D26" s="770">
        <f>SUM(E26:M26)</f>
        <v>918115</v>
      </c>
      <c r="E26" s="782"/>
      <c r="F26" s="784">
        <v>248319</v>
      </c>
      <c r="G26" s="784">
        <v>669796</v>
      </c>
      <c r="H26" s="782"/>
      <c r="I26" s="782"/>
      <c r="J26" s="782"/>
      <c r="K26" s="782"/>
      <c r="L26" s="782"/>
      <c r="M26" s="783"/>
      <c r="N26" s="772"/>
    </row>
    <row r="27" spans="1:14" ht="21" customHeight="1">
      <c r="A27" s="768"/>
      <c r="B27" s="780" t="s">
        <v>635</v>
      </c>
      <c r="C27" s="781">
        <f>SUM('3c.m.'!D258)</f>
        <v>918115</v>
      </c>
      <c r="D27" s="781"/>
      <c r="E27" s="782"/>
      <c r="F27" s="782"/>
      <c r="G27" s="782"/>
      <c r="H27" s="782"/>
      <c r="I27" s="782"/>
      <c r="J27" s="782"/>
      <c r="K27" s="782"/>
      <c r="L27" s="782"/>
      <c r="M27" s="783"/>
      <c r="N27" s="772"/>
    </row>
    <row r="28" spans="1:14" ht="21" customHeight="1">
      <c r="A28" s="768" t="s">
        <v>116</v>
      </c>
      <c r="B28" s="779" t="s">
        <v>636</v>
      </c>
      <c r="C28" s="770">
        <f>SUM(C29)</f>
        <v>381700</v>
      </c>
      <c r="D28" s="770">
        <f>SUM(E28:N28)</f>
        <v>381700</v>
      </c>
      <c r="E28" s="784"/>
      <c r="F28" s="784">
        <v>362982</v>
      </c>
      <c r="G28" s="784">
        <v>2405</v>
      </c>
      <c r="H28" s="782"/>
      <c r="I28" s="782"/>
      <c r="J28" s="782"/>
      <c r="K28" s="782"/>
      <c r="L28" s="784">
        <v>16313</v>
      </c>
      <c r="M28" s="783"/>
      <c r="N28" s="786"/>
    </row>
    <row r="29" spans="1:14" ht="21" customHeight="1">
      <c r="A29" s="768"/>
      <c r="B29" s="780" t="s">
        <v>637</v>
      </c>
      <c r="C29" s="781">
        <f>SUM('3b.m.'!D39+'3b.m.'!D43)-32000</f>
        <v>381700</v>
      </c>
      <c r="D29" s="781"/>
      <c r="E29" s="782"/>
      <c r="F29" s="782"/>
      <c r="G29" s="782"/>
      <c r="H29" s="782"/>
      <c r="I29" s="782"/>
      <c r="J29" s="782"/>
      <c r="K29" s="782"/>
      <c r="L29" s="782"/>
      <c r="M29" s="783"/>
      <c r="N29" s="772"/>
    </row>
    <row r="30" spans="1:14" ht="21" customHeight="1">
      <c r="A30" s="768" t="s">
        <v>117</v>
      </c>
      <c r="B30" s="779" t="s">
        <v>638</v>
      </c>
      <c r="C30" s="770">
        <f>SUM(C31:C44)</f>
        <v>5967681</v>
      </c>
      <c r="D30" s="770">
        <f>SUM(E30:N30)</f>
        <v>5967681</v>
      </c>
      <c r="E30" s="782"/>
      <c r="F30" s="784">
        <v>744372</v>
      </c>
      <c r="G30" s="784">
        <v>487287</v>
      </c>
      <c r="H30" s="782"/>
      <c r="I30" s="784">
        <v>4017795</v>
      </c>
      <c r="J30" s="782"/>
      <c r="K30" s="782"/>
      <c r="L30" s="784">
        <v>298227</v>
      </c>
      <c r="M30" s="785"/>
      <c r="N30" s="787">
        <v>420000</v>
      </c>
    </row>
    <row r="31" spans="1:14" ht="21" customHeight="1">
      <c r="A31" s="768"/>
      <c r="B31" s="780" t="s">
        <v>639</v>
      </c>
      <c r="C31" s="781">
        <f>SUM('3c.m.'!D250)</f>
        <v>196174</v>
      </c>
      <c r="D31" s="781"/>
      <c r="E31" s="782"/>
      <c r="F31" s="782"/>
      <c r="G31" s="782"/>
      <c r="H31" s="782"/>
      <c r="I31" s="782"/>
      <c r="J31" s="782"/>
      <c r="K31" s="782"/>
      <c r="L31" s="782"/>
      <c r="M31" s="783"/>
      <c r="N31" s="772"/>
    </row>
    <row r="32" spans="1:14" ht="21" customHeight="1">
      <c r="A32" s="768"/>
      <c r="B32" s="780" t="s">
        <v>640</v>
      </c>
      <c r="C32" s="781">
        <f>SUM('3c.m.'!D274)</f>
        <v>34457</v>
      </c>
      <c r="D32" s="781"/>
      <c r="E32" s="782"/>
      <c r="F32" s="782"/>
      <c r="G32" s="782"/>
      <c r="H32" s="782"/>
      <c r="I32" s="782"/>
      <c r="J32" s="782"/>
      <c r="K32" s="782"/>
      <c r="L32" s="782"/>
      <c r="M32" s="783"/>
      <c r="N32" s="772"/>
    </row>
    <row r="33" spans="1:14" ht="21" customHeight="1">
      <c r="A33" s="768"/>
      <c r="B33" s="780" t="s">
        <v>610</v>
      </c>
      <c r="C33" s="781">
        <f>SUM('4.mell.'!D18)</f>
        <v>540</v>
      </c>
      <c r="D33" s="781"/>
      <c r="E33" s="782"/>
      <c r="F33" s="782"/>
      <c r="G33" s="782"/>
      <c r="H33" s="782"/>
      <c r="I33" s="782"/>
      <c r="J33" s="782"/>
      <c r="K33" s="782"/>
      <c r="L33" s="782"/>
      <c r="M33" s="783"/>
      <c r="N33" s="772"/>
    </row>
    <row r="34" spans="1:14" ht="21" customHeight="1">
      <c r="A34" s="768"/>
      <c r="B34" s="780" t="s">
        <v>641</v>
      </c>
      <c r="C34" s="781">
        <f>SUM('4.mell.'!D21)</f>
        <v>522000</v>
      </c>
      <c r="D34" s="781"/>
      <c r="E34" s="782"/>
      <c r="F34" s="782"/>
      <c r="G34" s="782"/>
      <c r="H34" s="782"/>
      <c r="I34" s="782"/>
      <c r="J34" s="782"/>
      <c r="K34" s="782"/>
      <c r="L34" s="782"/>
      <c r="M34" s="783"/>
      <c r="N34" s="772"/>
    </row>
    <row r="35" spans="1:14" ht="21" customHeight="1">
      <c r="A35" s="768"/>
      <c r="B35" s="780" t="s">
        <v>981</v>
      </c>
      <c r="C35" s="781">
        <f>SUM('4.mell.'!D22)</f>
        <v>670000</v>
      </c>
      <c r="D35" s="781"/>
      <c r="E35" s="782"/>
      <c r="F35" s="782"/>
      <c r="G35" s="782"/>
      <c r="H35" s="782"/>
      <c r="I35" s="782"/>
      <c r="J35" s="782"/>
      <c r="K35" s="782"/>
      <c r="L35" s="782"/>
      <c r="M35" s="783"/>
      <c r="N35" s="772"/>
    </row>
    <row r="36" spans="1:14" ht="21" customHeight="1">
      <c r="A36" s="768"/>
      <c r="B36" s="780" t="s">
        <v>611</v>
      </c>
      <c r="C36" s="781">
        <f>SUM('4.mell.'!D23)</f>
        <v>150000</v>
      </c>
      <c r="D36" s="781"/>
      <c r="E36" s="782"/>
      <c r="F36" s="782"/>
      <c r="G36" s="782"/>
      <c r="H36" s="782"/>
      <c r="I36" s="782"/>
      <c r="J36" s="782"/>
      <c r="K36" s="782"/>
      <c r="L36" s="782"/>
      <c r="M36" s="783"/>
      <c r="N36" s="772"/>
    </row>
    <row r="37" spans="1:14" ht="21" customHeight="1">
      <c r="A37" s="768"/>
      <c r="B37" s="780" t="s">
        <v>642</v>
      </c>
      <c r="C37" s="781">
        <f>SUM('4.mell.'!D24)</f>
        <v>430000</v>
      </c>
      <c r="D37" s="781"/>
      <c r="E37" s="782"/>
      <c r="F37" s="782"/>
      <c r="G37" s="782"/>
      <c r="H37" s="782"/>
      <c r="I37" s="782"/>
      <c r="J37" s="782"/>
      <c r="K37" s="782"/>
      <c r="L37" s="782"/>
      <c r="M37" s="783"/>
      <c r="N37" s="772"/>
    </row>
    <row r="38" spans="1:14" ht="21" customHeight="1">
      <c r="A38" s="768"/>
      <c r="B38" s="780" t="s">
        <v>809</v>
      </c>
      <c r="C38" s="781">
        <f>SUM('4.mell.'!D26)</f>
        <v>69485</v>
      </c>
      <c r="D38" s="781"/>
      <c r="E38" s="782"/>
      <c r="F38" s="782"/>
      <c r="G38" s="782"/>
      <c r="H38" s="782"/>
      <c r="I38" s="782"/>
      <c r="J38" s="782"/>
      <c r="K38" s="782"/>
      <c r="L38" s="782"/>
      <c r="M38" s="783"/>
      <c r="N38" s="772"/>
    </row>
    <row r="39" spans="1:14" ht="21" customHeight="1">
      <c r="A39" s="768"/>
      <c r="B39" s="780" t="s">
        <v>643</v>
      </c>
      <c r="C39" s="781">
        <f>SUM('4.mell.'!D30)</f>
        <v>3003680</v>
      </c>
      <c r="D39" s="781"/>
      <c r="E39" s="782"/>
      <c r="F39" s="782"/>
      <c r="G39" s="782"/>
      <c r="H39" s="782"/>
      <c r="I39" s="782"/>
      <c r="J39" s="782"/>
      <c r="K39" s="782"/>
      <c r="L39" s="782"/>
      <c r="M39" s="783"/>
      <c r="N39" s="772"/>
    </row>
    <row r="40" spans="1:14" ht="21" customHeight="1">
      <c r="A40" s="768"/>
      <c r="B40" s="780" t="s">
        <v>644</v>
      </c>
      <c r="C40" s="781">
        <f>SUM('4.mell.'!D38)</f>
        <v>120000</v>
      </c>
      <c r="D40" s="781"/>
      <c r="E40" s="782"/>
      <c r="F40" s="782"/>
      <c r="G40" s="782"/>
      <c r="H40" s="782"/>
      <c r="I40" s="782"/>
      <c r="J40" s="782"/>
      <c r="K40" s="782"/>
      <c r="L40" s="782"/>
      <c r="M40" s="783"/>
      <c r="N40" s="772"/>
    </row>
    <row r="41" spans="1:14" ht="21" customHeight="1">
      <c r="A41" s="768"/>
      <c r="B41" s="780" t="s">
        <v>266</v>
      </c>
      <c r="C41" s="781">
        <f>SUM('5.mell. '!D26)</f>
        <v>593532</v>
      </c>
      <c r="D41" s="781"/>
      <c r="E41" s="782"/>
      <c r="F41" s="782"/>
      <c r="G41" s="782"/>
      <c r="H41" s="782"/>
      <c r="I41" s="782"/>
      <c r="J41" s="782"/>
      <c r="K41" s="782"/>
      <c r="L41" s="782"/>
      <c r="M41" s="783"/>
      <c r="N41" s="772"/>
    </row>
    <row r="42" spans="1:14" ht="21" customHeight="1">
      <c r="A42" s="768"/>
      <c r="B42" s="780" t="s">
        <v>645</v>
      </c>
      <c r="C42" s="781">
        <f>SUM('5.mell. '!D22)</f>
        <v>98663</v>
      </c>
      <c r="D42" s="781"/>
      <c r="E42" s="782"/>
      <c r="F42" s="782"/>
      <c r="G42" s="782"/>
      <c r="H42" s="782"/>
      <c r="I42" s="782"/>
      <c r="J42" s="782"/>
      <c r="K42" s="782"/>
      <c r="L42" s="782"/>
      <c r="M42" s="783"/>
      <c r="N42" s="772"/>
    </row>
    <row r="43" spans="1:14" ht="21" customHeight="1">
      <c r="A43" s="768"/>
      <c r="B43" s="780" t="s">
        <v>612</v>
      </c>
      <c r="C43" s="781">
        <f>SUM('5.mell. '!D27)</f>
        <v>22000</v>
      </c>
      <c r="D43" s="781"/>
      <c r="E43" s="782"/>
      <c r="F43" s="782"/>
      <c r="G43" s="782"/>
      <c r="H43" s="782"/>
      <c r="I43" s="782"/>
      <c r="J43" s="782"/>
      <c r="K43" s="782"/>
      <c r="L43" s="782"/>
      <c r="M43" s="783"/>
      <c r="N43" s="772"/>
    </row>
    <row r="44" spans="1:14" ht="21" customHeight="1">
      <c r="A44" s="768"/>
      <c r="B44" s="780" t="s">
        <v>419</v>
      </c>
      <c r="C44" s="781">
        <f>SUM('4.mell.'!D31)</f>
        <v>57150</v>
      </c>
      <c r="D44" s="781"/>
      <c r="E44" s="782"/>
      <c r="F44" s="782"/>
      <c r="G44" s="782"/>
      <c r="H44" s="782"/>
      <c r="I44" s="782"/>
      <c r="J44" s="782"/>
      <c r="K44" s="782"/>
      <c r="L44" s="782"/>
      <c r="M44" s="783"/>
      <c r="N44" s="772"/>
    </row>
    <row r="45" spans="1:14" ht="21" customHeight="1">
      <c r="A45" s="768" t="s">
        <v>882</v>
      </c>
      <c r="B45" s="779" t="s">
        <v>646</v>
      </c>
      <c r="C45" s="781"/>
      <c r="D45" s="770">
        <f>SUM(E45:M45)</f>
        <v>0</v>
      </c>
      <c r="E45" s="782"/>
      <c r="F45" s="782"/>
      <c r="G45" s="782"/>
      <c r="H45" s="782"/>
      <c r="I45" s="782"/>
      <c r="J45" s="782"/>
      <c r="K45" s="782"/>
      <c r="L45" s="782"/>
      <c r="M45" s="783"/>
      <c r="N45" s="772"/>
    </row>
    <row r="46" spans="1:14" ht="21" customHeight="1">
      <c r="A46" s="768" t="s">
        <v>530</v>
      </c>
      <c r="B46" s="779" t="s">
        <v>647</v>
      </c>
      <c r="C46" s="781"/>
      <c r="D46" s="770">
        <f>SUM(E46:M46)</f>
        <v>0</v>
      </c>
      <c r="E46" s="782"/>
      <c r="F46" s="782"/>
      <c r="G46" s="782"/>
      <c r="H46" s="782"/>
      <c r="I46" s="782"/>
      <c r="J46" s="782"/>
      <c r="K46" s="782"/>
      <c r="L46" s="782"/>
      <c r="M46" s="783"/>
      <c r="N46" s="772"/>
    </row>
    <row r="47" spans="1:14" ht="21" customHeight="1">
      <c r="A47" s="768" t="s">
        <v>532</v>
      </c>
      <c r="B47" s="779" t="s">
        <v>648</v>
      </c>
      <c r="C47" s="781"/>
      <c r="D47" s="770">
        <f>SUM(E47:M47)</f>
        <v>0</v>
      </c>
      <c r="E47" s="782"/>
      <c r="F47" s="782"/>
      <c r="G47" s="782"/>
      <c r="H47" s="782"/>
      <c r="I47" s="782"/>
      <c r="J47" s="782"/>
      <c r="K47" s="782"/>
      <c r="L47" s="782"/>
      <c r="M47" s="783"/>
      <c r="N47" s="772"/>
    </row>
    <row r="48" spans="1:14" ht="21" customHeight="1">
      <c r="A48" s="768" t="s">
        <v>534</v>
      </c>
      <c r="B48" s="779" t="s">
        <v>649</v>
      </c>
      <c r="C48" s="770">
        <f>SUM(C49:C54)</f>
        <v>139663</v>
      </c>
      <c r="D48" s="770">
        <f>SUM(E48:M48)</f>
        <v>139663</v>
      </c>
      <c r="E48" s="784"/>
      <c r="F48" s="784">
        <v>19147</v>
      </c>
      <c r="G48" s="784">
        <v>119000</v>
      </c>
      <c r="H48" s="782"/>
      <c r="I48" s="782"/>
      <c r="J48" s="782"/>
      <c r="K48" s="782"/>
      <c r="L48" s="784">
        <v>1516</v>
      </c>
      <c r="M48" s="783"/>
      <c r="N48" s="772"/>
    </row>
    <row r="49" spans="1:14" ht="21" customHeight="1">
      <c r="A49" s="768"/>
      <c r="B49" s="780" t="s">
        <v>650</v>
      </c>
      <c r="C49" s="781">
        <f>SUM('3c.m.'!D300)</f>
        <v>12663</v>
      </c>
      <c r="D49" s="781"/>
      <c r="E49" s="782"/>
      <c r="F49" s="782"/>
      <c r="G49" s="782"/>
      <c r="H49" s="782"/>
      <c r="I49" s="782"/>
      <c r="J49" s="782"/>
      <c r="K49" s="782"/>
      <c r="L49" s="782"/>
      <c r="M49" s="783"/>
      <c r="N49" s="772"/>
    </row>
    <row r="50" spans="1:14" ht="21" customHeight="1">
      <c r="A50" s="768"/>
      <c r="B50" s="780" t="s">
        <v>651</v>
      </c>
      <c r="C50" s="781">
        <f>SUM('3c.m.'!D508)</f>
        <v>800</v>
      </c>
      <c r="D50" s="781"/>
      <c r="E50" s="782"/>
      <c r="F50" s="782"/>
      <c r="G50" s="782"/>
      <c r="H50" s="782"/>
      <c r="I50" s="782"/>
      <c r="J50" s="782"/>
      <c r="K50" s="782"/>
      <c r="L50" s="782"/>
      <c r="M50" s="783"/>
      <c r="N50" s="772"/>
    </row>
    <row r="51" spans="1:14" ht="21" customHeight="1">
      <c r="A51" s="768"/>
      <c r="B51" s="780" t="s">
        <v>652</v>
      </c>
      <c r="C51" s="781">
        <f>SUM('3c.m.'!D541)</f>
        <v>45000</v>
      </c>
      <c r="D51" s="781"/>
      <c r="E51" s="782"/>
      <c r="F51" s="782"/>
      <c r="G51" s="782"/>
      <c r="H51" s="782"/>
      <c r="I51" s="782"/>
      <c r="J51" s="782"/>
      <c r="K51" s="782"/>
      <c r="L51" s="782"/>
      <c r="M51" s="783"/>
      <c r="N51" s="772"/>
    </row>
    <row r="52" spans="1:14" ht="21" customHeight="1">
      <c r="A52" s="768"/>
      <c r="B52" s="780" t="s">
        <v>653</v>
      </c>
      <c r="C52" s="781">
        <f>SUM('3c.m.'!D573)</f>
        <v>6000</v>
      </c>
      <c r="D52" s="781"/>
      <c r="E52" s="782"/>
      <c r="F52" s="782"/>
      <c r="G52" s="782"/>
      <c r="H52" s="782"/>
      <c r="I52" s="782"/>
      <c r="J52" s="782"/>
      <c r="K52" s="782"/>
      <c r="L52" s="782"/>
      <c r="M52" s="783"/>
      <c r="N52" s="772"/>
    </row>
    <row r="53" spans="1:14" ht="21" customHeight="1">
      <c r="A53" s="768"/>
      <c r="B53" s="780" t="s">
        <v>605</v>
      </c>
      <c r="C53" s="781">
        <f>SUM('3c.m.'!D308)-137000</f>
        <v>60200</v>
      </c>
      <c r="D53" s="781"/>
      <c r="E53" s="782"/>
      <c r="F53" s="782"/>
      <c r="G53" s="782"/>
      <c r="H53" s="782"/>
      <c r="I53" s="782"/>
      <c r="J53" s="782"/>
      <c r="K53" s="782"/>
      <c r="L53" s="782"/>
      <c r="M53" s="783"/>
      <c r="N53" s="772"/>
    </row>
    <row r="54" spans="1:14" ht="21" customHeight="1">
      <c r="A54" s="768"/>
      <c r="B54" s="780" t="s">
        <v>420</v>
      </c>
      <c r="C54" s="781">
        <f>SUM('3d.m.'!D26)</f>
        <v>15000</v>
      </c>
      <c r="D54" s="781"/>
      <c r="E54" s="782"/>
      <c r="F54" s="782"/>
      <c r="G54" s="782"/>
      <c r="H54" s="782"/>
      <c r="I54" s="782"/>
      <c r="J54" s="782"/>
      <c r="K54" s="782"/>
      <c r="L54" s="782"/>
      <c r="M54" s="783"/>
      <c r="N54" s="772"/>
    </row>
    <row r="55" spans="1:14" ht="21" customHeight="1">
      <c r="A55" s="768" t="s">
        <v>536</v>
      </c>
      <c r="B55" s="779" t="s">
        <v>654</v>
      </c>
      <c r="C55" s="770">
        <f>SUM(C56:C66)</f>
        <v>1210036</v>
      </c>
      <c r="D55" s="770">
        <f>SUM(E55:N55)</f>
        <v>1210036</v>
      </c>
      <c r="E55" s="784">
        <v>694579</v>
      </c>
      <c r="F55" s="784">
        <v>420084</v>
      </c>
      <c r="G55" s="770">
        <v>71905</v>
      </c>
      <c r="H55" s="784"/>
      <c r="I55" s="782"/>
      <c r="J55" s="784"/>
      <c r="K55" s="782"/>
      <c r="L55" s="784">
        <v>23468</v>
      </c>
      <c r="M55" s="783"/>
      <c r="N55" s="772"/>
    </row>
    <row r="56" spans="1:14" ht="21" customHeight="1">
      <c r="A56" s="768"/>
      <c r="B56" s="780" t="s">
        <v>655</v>
      </c>
      <c r="C56" s="781">
        <f>SUM('2.mell'!D35+'2.mell'!D39)</f>
        <v>158827</v>
      </c>
      <c r="D56" s="770"/>
      <c r="E56" s="784"/>
      <c r="F56" s="782"/>
      <c r="G56" s="782"/>
      <c r="H56" s="782"/>
      <c r="I56" s="782"/>
      <c r="J56" s="782"/>
      <c r="K56" s="782"/>
      <c r="L56" s="782"/>
      <c r="M56" s="783"/>
      <c r="N56" s="772"/>
    </row>
    <row r="57" spans="1:14" ht="21" customHeight="1">
      <c r="A57" s="768"/>
      <c r="B57" s="780" t="s">
        <v>656</v>
      </c>
      <c r="C57" s="781">
        <f>SUM('2.mell'!D68+'2.mell'!D72)</f>
        <v>178790</v>
      </c>
      <c r="D57" s="770"/>
      <c r="E57" s="784"/>
      <c r="F57" s="782"/>
      <c r="G57" s="782"/>
      <c r="H57" s="782"/>
      <c r="I57" s="782"/>
      <c r="J57" s="782"/>
      <c r="K57" s="782"/>
      <c r="L57" s="782"/>
      <c r="M57" s="783"/>
      <c r="N57" s="772"/>
    </row>
    <row r="58" spans="1:14" ht="21" customHeight="1">
      <c r="A58" s="768"/>
      <c r="B58" s="780" t="s">
        <v>657</v>
      </c>
      <c r="C58" s="781">
        <f>SUM('2.mell'!D101+'2.mell'!D105)</f>
        <v>92257</v>
      </c>
      <c r="D58" s="770"/>
      <c r="E58" s="784"/>
      <c r="F58" s="782"/>
      <c r="G58" s="782"/>
      <c r="H58" s="782"/>
      <c r="I58" s="782"/>
      <c r="J58" s="782"/>
      <c r="K58" s="782"/>
      <c r="L58" s="782"/>
      <c r="M58" s="783"/>
      <c r="N58" s="772"/>
    </row>
    <row r="59" spans="1:14" ht="21" customHeight="1">
      <c r="A59" s="768"/>
      <c r="B59" s="780" t="s">
        <v>658</v>
      </c>
      <c r="C59" s="781">
        <f>SUM('2.mell'!D167+'2.mell'!D171)</f>
        <v>136843</v>
      </c>
      <c r="D59" s="770"/>
      <c r="E59" s="784"/>
      <c r="F59" s="782"/>
      <c r="G59" s="782"/>
      <c r="H59" s="782"/>
      <c r="I59" s="782"/>
      <c r="J59" s="782"/>
      <c r="K59" s="782"/>
      <c r="L59" s="782"/>
      <c r="M59" s="783"/>
      <c r="N59" s="772"/>
    </row>
    <row r="60" spans="1:14" ht="21" customHeight="1">
      <c r="A60" s="768"/>
      <c r="B60" s="780" t="s">
        <v>659</v>
      </c>
      <c r="C60" s="781">
        <f>SUM('2.mell'!D134+'2.mell'!D138)</f>
        <v>297434</v>
      </c>
      <c r="D60" s="770"/>
      <c r="E60" s="784"/>
      <c r="F60" s="782"/>
      <c r="G60" s="782"/>
      <c r="H60" s="782"/>
      <c r="I60" s="782"/>
      <c r="J60" s="782"/>
      <c r="K60" s="782"/>
      <c r="L60" s="782"/>
      <c r="M60" s="783"/>
      <c r="N60" s="772"/>
    </row>
    <row r="61" spans="1:14" ht="21" customHeight="1">
      <c r="A61" s="768"/>
      <c r="B61" s="780" t="s">
        <v>660</v>
      </c>
      <c r="C61" s="781">
        <f>SUM('2.mell'!D200+'2.mell'!D204)</f>
        <v>126093</v>
      </c>
      <c r="D61" s="770"/>
      <c r="E61" s="784"/>
      <c r="F61" s="782"/>
      <c r="G61" s="782"/>
      <c r="H61" s="782"/>
      <c r="I61" s="782"/>
      <c r="J61" s="782"/>
      <c r="K61" s="782"/>
      <c r="L61" s="782"/>
      <c r="M61" s="783"/>
      <c r="N61" s="772"/>
    </row>
    <row r="62" spans="1:14" ht="21" customHeight="1">
      <c r="A62" s="768"/>
      <c r="B62" s="780" t="s">
        <v>661</v>
      </c>
      <c r="C62" s="781">
        <f>SUM('2.mell'!D233+'2.mell'!D237)</f>
        <v>75168</v>
      </c>
      <c r="D62" s="770"/>
      <c r="E62" s="784"/>
      <c r="F62" s="782"/>
      <c r="G62" s="782"/>
      <c r="H62" s="782"/>
      <c r="I62" s="782"/>
      <c r="J62" s="782"/>
      <c r="K62" s="782"/>
      <c r="L62" s="782"/>
      <c r="M62" s="783"/>
      <c r="N62" s="772"/>
    </row>
    <row r="63" spans="1:14" ht="21" customHeight="1">
      <c r="A63" s="768"/>
      <c r="B63" s="780" t="s">
        <v>662</v>
      </c>
      <c r="C63" s="781">
        <f>SUM('2.mell'!D266+'2.mell'!D270)</f>
        <v>69705</v>
      </c>
      <c r="D63" s="770"/>
      <c r="E63" s="784"/>
      <c r="F63" s="782"/>
      <c r="G63" s="782"/>
      <c r="H63" s="782"/>
      <c r="I63" s="782"/>
      <c r="J63" s="782"/>
      <c r="K63" s="782"/>
      <c r="L63" s="782"/>
      <c r="M63" s="783"/>
      <c r="N63" s="772"/>
    </row>
    <row r="64" spans="1:14" ht="21" customHeight="1">
      <c r="A64" s="768"/>
      <c r="B64" s="780" t="s">
        <v>663</v>
      </c>
      <c r="C64" s="781">
        <f>SUM('2.mell'!D299+'2.mell'!D303)</f>
        <v>72088</v>
      </c>
      <c r="D64" s="770"/>
      <c r="E64" s="784"/>
      <c r="F64" s="782"/>
      <c r="G64" s="782"/>
      <c r="H64" s="782"/>
      <c r="I64" s="782"/>
      <c r="J64" s="782"/>
      <c r="K64" s="782"/>
      <c r="L64" s="782"/>
      <c r="M64" s="783"/>
      <c r="N64" s="772"/>
    </row>
    <row r="65" spans="1:14" ht="21" customHeight="1">
      <c r="A65" s="768"/>
      <c r="B65" s="780" t="s">
        <v>606</v>
      </c>
      <c r="C65" s="781">
        <f>SUM('4.mell.'!D65)</f>
        <v>2831</v>
      </c>
      <c r="D65" s="770"/>
      <c r="E65" s="784"/>
      <c r="F65" s="782"/>
      <c r="G65" s="782"/>
      <c r="H65" s="782"/>
      <c r="I65" s="782"/>
      <c r="J65" s="782"/>
      <c r="K65" s="782"/>
      <c r="L65" s="782"/>
      <c r="M65" s="783"/>
      <c r="N65" s="772"/>
    </row>
    <row r="66" spans="1:14" ht="21" customHeight="1">
      <c r="A66" s="768"/>
      <c r="B66" s="780" t="s">
        <v>814</v>
      </c>
      <c r="C66" s="781">
        <f>SUM('6.mell. '!D18)</f>
        <v>0</v>
      </c>
      <c r="D66" s="770"/>
      <c r="E66" s="784"/>
      <c r="F66" s="782"/>
      <c r="G66" s="782"/>
      <c r="H66" s="782"/>
      <c r="I66" s="782"/>
      <c r="J66" s="782"/>
      <c r="K66" s="782"/>
      <c r="L66" s="782"/>
      <c r="M66" s="783"/>
      <c r="N66" s="772"/>
    </row>
    <row r="67" spans="1:14" ht="21" customHeight="1">
      <c r="A67" s="768" t="s">
        <v>538</v>
      </c>
      <c r="B67" s="779" t="s">
        <v>664</v>
      </c>
      <c r="C67" s="770">
        <f>SUM(C68:C87)</f>
        <v>218339</v>
      </c>
      <c r="D67" s="770">
        <f>SUM(E67:N67)</f>
        <v>218339</v>
      </c>
      <c r="E67" s="784">
        <v>12083</v>
      </c>
      <c r="F67" s="784"/>
      <c r="G67" s="782">
        <v>205856</v>
      </c>
      <c r="H67" s="784"/>
      <c r="I67" s="782"/>
      <c r="J67" s="782"/>
      <c r="K67" s="782"/>
      <c r="L67" s="784">
        <v>400</v>
      </c>
      <c r="M67" s="783"/>
      <c r="N67" s="772"/>
    </row>
    <row r="68" spans="1:14" ht="21" customHeight="1">
      <c r="A68" s="788"/>
      <c r="B68" s="780" t="s">
        <v>665</v>
      </c>
      <c r="C68" s="781">
        <f>SUM('3c.m.'!D43)</f>
        <v>21500</v>
      </c>
      <c r="D68" s="781"/>
      <c r="E68" s="782"/>
      <c r="F68" s="782"/>
      <c r="G68" s="782"/>
      <c r="H68" s="782"/>
      <c r="I68" s="782"/>
      <c r="J68" s="782"/>
      <c r="K68" s="782"/>
      <c r="L68" s="782"/>
      <c r="M68" s="783"/>
      <c r="N68" s="772"/>
    </row>
    <row r="69" spans="1:14" ht="21" customHeight="1">
      <c r="A69" s="788"/>
      <c r="B69" s="780" t="s">
        <v>666</v>
      </c>
      <c r="C69" s="781">
        <f>SUM('3c.m.'!D316)</f>
        <v>28025</v>
      </c>
      <c r="D69" s="781"/>
      <c r="E69" s="782"/>
      <c r="F69" s="782"/>
      <c r="G69" s="782"/>
      <c r="H69" s="782"/>
      <c r="I69" s="782"/>
      <c r="J69" s="782"/>
      <c r="K69" s="782"/>
      <c r="L69" s="782"/>
      <c r="M69" s="783"/>
      <c r="N69" s="772"/>
    </row>
    <row r="70" spans="1:14" ht="21" customHeight="1">
      <c r="A70" s="788"/>
      <c r="B70" s="780" t="s">
        <v>667</v>
      </c>
      <c r="C70" s="781">
        <f>SUM('3c.m.'!D325)</f>
        <v>11878</v>
      </c>
      <c r="D70" s="781"/>
      <c r="E70" s="782"/>
      <c r="F70" s="782"/>
      <c r="G70" s="782"/>
      <c r="H70" s="782"/>
      <c r="I70" s="782"/>
      <c r="J70" s="782"/>
      <c r="K70" s="782"/>
      <c r="L70" s="782"/>
      <c r="M70" s="783"/>
      <c r="N70" s="772"/>
    </row>
    <row r="71" spans="1:14" ht="21" customHeight="1">
      <c r="A71" s="788"/>
      <c r="B71" s="780" t="s">
        <v>668</v>
      </c>
      <c r="C71" s="781">
        <f>SUM('3c.m.'!D361)</f>
        <v>58024</v>
      </c>
      <c r="D71" s="781"/>
      <c r="E71" s="782"/>
      <c r="F71" s="782"/>
      <c r="G71" s="782"/>
      <c r="H71" s="782"/>
      <c r="I71" s="782"/>
      <c r="J71" s="782"/>
      <c r="K71" s="782"/>
      <c r="L71" s="782"/>
      <c r="M71" s="783"/>
      <c r="N71" s="772"/>
    </row>
    <row r="72" spans="1:14" ht="21" customHeight="1">
      <c r="A72" s="788"/>
      <c r="B72" s="780" t="s">
        <v>669</v>
      </c>
      <c r="C72" s="781">
        <f>SUM('3c.m.'!D369)</f>
        <v>20964</v>
      </c>
      <c r="D72" s="781"/>
      <c r="E72" s="782"/>
      <c r="F72" s="782"/>
      <c r="G72" s="782"/>
      <c r="H72" s="782"/>
      <c r="I72" s="782"/>
      <c r="J72" s="782"/>
      <c r="K72" s="782"/>
      <c r="L72" s="782"/>
      <c r="M72" s="783"/>
      <c r="N72" s="772"/>
    </row>
    <row r="73" spans="1:14" ht="21" customHeight="1">
      <c r="A73" s="788"/>
      <c r="B73" s="780" t="s">
        <v>670</v>
      </c>
      <c r="C73" s="781">
        <f>SUM('3c.m.'!D385)</f>
        <v>15000</v>
      </c>
      <c r="D73" s="781"/>
      <c r="E73" s="782"/>
      <c r="F73" s="782"/>
      <c r="G73" s="782"/>
      <c r="H73" s="782"/>
      <c r="I73" s="782"/>
      <c r="J73" s="782"/>
      <c r="K73" s="782"/>
      <c r="L73" s="782"/>
      <c r="M73" s="783"/>
      <c r="N73" s="772"/>
    </row>
    <row r="74" spans="1:14" ht="21" customHeight="1">
      <c r="A74" s="788"/>
      <c r="B74" s="780" t="s">
        <v>805</v>
      </c>
      <c r="C74" s="781">
        <f>SUM('3c.m.'!D393)</f>
        <v>25000</v>
      </c>
      <c r="D74" s="781"/>
      <c r="E74" s="782"/>
      <c r="F74" s="782"/>
      <c r="G74" s="782"/>
      <c r="H74" s="782"/>
      <c r="I74" s="782"/>
      <c r="J74" s="782"/>
      <c r="K74" s="782"/>
      <c r="L74" s="782"/>
      <c r="M74" s="783"/>
      <c r="N74" s="772"/>
    </row>
    <row r="75" spans="1:14" ht="21" customHeight="1">
      <c r="A75" s="788"/>
      <c r="B75" s="780" t="s">
        <v>671</v>
      </c>
      <c r="C75" s="781">
        <f>SUM('3c.m.'!D410)</f>
        <v>8206</v>
      </c>
      <c r="D75" s="781"/>
      <c r="E75" s="782"/>
      <c r="F75" s="782"/>
      <c r="G75" s="782"/>
      <c r="H75" s="782"/>
      <c r="I75" s="782"/>
      <c r="J75" s="782"/>
      <c r="K75" s="782"/>
      <c r="L75" s="782"/>
      <c r="M75" s="783"/>
      <c r="N75" s="772"/>
    </row>
    <row r="76" spans="1:14" ht="21" customHeight="1">
      <c r="A76" s="788"/>
      <c r="B76" s="780" t="s">
        <v>20</v>
      </c>
      <c r="C76" s="781">
        <f>SUM('3c.m.'!D401)</f>
        <v>107</v>
      </c>
      <c r="D76" s="781"/>
      <c r="E76" s="782"/>
      <c r="F76" s="782"/>
      <c r="G76" s="782"/>
      <c r="H76" s="782"/>
      <c r="I76" s="782"/>
      <c r="J76" s="782"/>
      <c r="K76" s="782"/>
      <c r="L76" s="782"/>
      <c r="M76" s="783"/>
      <c r="N76" s="772"/>
    </row>
    <row r="77" spans="1:14" ht="21" customHeight="1">
      <c r="A77" s="788"/>
      <c r="B77" s="780" t="s">
        <v>672</v>
      </c>
      <c r="C77" s="781">
        <f>SUM('3c.m.'!D419)</f>
        <v>840</v>
      </c>
      <c r="D77" s="781"/>
      <c r="E77" s="782"/>
      <c r="F77" s="782"/>
      <c r="G77" s="782"/>
      <c r="H77" s="782"/>
      <c r="I77" s="782"/>
      <c r="J77" s="782"/>
      <c r="K77" s="782"/>
      <c r="L77" s="782"/>
      <c r="M77" s="783"/>
      <c r="N77" s="772"/>
    </row>
    <row r="78" spans="1:14" ht="21" customHeight="1">
      <c r="A78" s="788"/>
      <c r="B78" s="780" t="s">
        <v>673</v>
      </c>
      <c r="C78" s="781">
        <f>SUM('3c.m.'!D435)</f>
        <v>6000</v>
      </c>
      <c r="D78" s="781"/>
      <c r="E78" s="782"/>
      <c r="F78" s="782"/>
      <c r="G78" s="782"/>
      <c r="H78" s="782"/>
      <c r="I78" s="782"/>
      <c r="J78" s="782"/>
      <c r="K78" s="782"/>
      <c r="L78" s="782"/>
      <c r="M78" s="783"/>
      <c r="N78" s="772"/>
    </row>
    <row r="79" spans="1:14" ht="21" customHeight="1">
      <c r="A79" s="788"/>
      <c r="B79" s="780" t="s">
        <v>674</v>
      </c>
      <c r="C79" s="781">
        <f>SUM('3c.m.'!D443)</f>
        <v>7000</v>
      </c>
      <c r="D79" s="781"/>
      <c r="E79" s="782"/>
      <c r="F79" s="782"/>
      <c r="G79" s="782"/>
      <c r="H79" s="782"/>
      <c r="I79" s="782"/>
      <c r="J79" s="782"/>
      <c r="K79" s="782"/>
      <c r="L79" s="782"/>
      <c r="M79" s="783"/>
      <c r="N79" s="772"/>
    </row>
    <row r="80" spans="1:14" ht="21" customHeight="1">
      <c r="A80" s="788"/>
      <c r="B80" s="780" t="s">
        <v>675</v>
      </c>
      <c r="C80" s="781">
        <f>SUM('3c.m.'!D451)</f>
        <v>2003</v>
      </c>
      <c r="D80" s="781"/>
      <c r="E80" s="782"/>
      <c r="F80" s="782"/>
      <c r="G80" s="782"/>
      <c r="H80" s="782"/>
      <c r="I80" s="782"/>
      <c r="J80" s="782"/>
      <c r="K80" s="782"/>
      <c r="L80" s="782"/>
      <c r="M80" s="783"/>
      <c r="N80" s="772"/>
    </row>
    <row r="81" spans="1:14" ht="21" customHeight="1">
      <c r="A81" s="788"/>
      <c r="B81" s="780" t="s">
        <v>676</v>
      </c>
      <c r="C81" s="781">
        <f>SUM('3c.m.'!D460)</f>
        <v>880</v>
      </c>
      <c r="D81" s="781"/>
      <c r="E81" s="782"/>
      <c r="F81" s="782"/>
      <c r="G81" s="782"/>
      <c r="H81" s="782"/>
      <c r="I81" s="782"/>
      <c r="J81" s="782"/>
      <c r="K81" s="782"/>
      <c r="L81" s="782"/>
      <c r="M81" s="783"/>
      <c r="N81" s="772"/>
    </row>
    <row r="82" spans="1:14" ht="21" customHeight="1">
      <c r="A82" s="788"/>
      <c r="B82" s="780" t="s">
        <v>677</v>
      </c>
      <c r="C82" s="781">
        <f>SUM('3c.m.'!D484)</f>
        <v>600</v>
      </c>
      <c r="D82" s="781"/>
      <c r="E82" s="782"/>
      <c r="F82" s="782"/>
      <c r="G82" s="782"/>
      <c r="H82" s="782"/>
      <c r="I82" s="782"/>
      <c r="J82" s="782"/>
      <c r="K82" s="782"/>
      <c r="L82" s="782"/>
      <c r="M82" s="783"/>
      <c r="N82" s="772"/>
    </row>
    <row r="83" spans="1:14" ht="21" customHeight="1">
      <c r="A83" s="788"/>
      <c r="B83" s="780" t="s">
        <v>678</v>
      </c>
      <c r="C83" s="781">
        <f>SUM('3c.m.'!D492)</f>
        <v>3733</v>
      </c>
      <c r="D83" s="781"/>
      <c r="E83" s="782"/>
      <c r="F83" s="782"/>
      <c r="G83" s="782"/>
      <c r="H83" s="782"/>
      <c r="I83" s="782"/>
      <c r="J83" s="782"/>
      <c r="K83" s="782"/>
      <c r="L83" s="782"/>
      <c r="M83" s="783"/>
      <c r="N83" s="772"/>
    </row>
    <row r="84" spans="1:14" ht="21" customHeight="1">
      <c r="A84" s="788"/>
      <c r="B84" s="780" t="s">
        <v>679</v>
      </c>
      <c r="C84" s="781">
        <f>SUM('3c.m.'!D500)</f>
        <v>2000</v>
      </c>
      <c r="D84" s="781"/>
      <c r="E84" s="782"/>
      <c r="F84" s="782"/>
      <c r="G84" s="782"/>
      <c r="H84" s="782"/>
      <c r="I84" s="782"/>
      <c r="J84" s="782"/>
      <c r="K84" s="782"/>
      <c r="L84" s="782"/>
      <c r="M84" s="783"/>
      <c r="N84" s="772"/>
    </row>
    <row r="85" spans="1:14" ht="21" customHeight="1">
      <c r="A85" s="788"/>
      <c r="B85" s="780" t="s">
        <v>680</v>
      </c>
      <c r="C85" s="781">
        <f>SUM('3c.m.'!D516)</f>
        <v>1000</v>
      </c>
      <c r="D85" s="781"/>
      <c r="E85" s="782"/>
      <c r="F85" s="782"/>
      <c r="G85" s="782"/>
      <c r="H85" s="782"/>
      <c r="I85" s="782"/>
      <c r="J85" s="782"/>
      <c r="K85" s="782"/>
      <c r="L85" s="782"/>
      <c r="M85" s="783"/>
      <c r="N85" s="772"/>
    </row>
    <row r="86" spans="1:14" ht="21" customHeight="1">
      <c r="A86" s="788"/>
      <c r="B86" s="780" t="s">
        <v>614</v>
      </c>
      <c r="C86" s="781">
        <f>SUM('3c.m.'!D581)</f>
        <v>173</v>
      </c>
      <c r="D86" s="781"/>
      <c r="E86" s="782"/>
      <c r="F86" s="782"/>
      <c r="G86" s="782"/>
      <c r="H86" s="782"/>
      <c r="I86" s="782"/>
      <c r="J86" s="782"/>
      <c r="K86" s="782"/>
      <c r="L86" s="782"/>
      <c r="M86" s="783"/>
      <c r="N86" s="772"/>
    </row>
    <row r="87" spans="1:14" ht="21" customHeight="1">
      <c r="A87" s="788"/>
      <c r="B87" s="780" t="s">
        <v>681</v>
      </c>
      <c r="C87" s="781">
        <f>SUM('5.mell. '!D31)</f>
        <v>5406</v>
      </c>
      <c r="D87" s="781"/>
      <c r="E87" s="782"/>
      <c r="F87" s="782"/>
      <c r="G87" s="782"/>
      <c r="H87" s="782"/>
      <c r="I87" s="782"/>
      <c r="J87" s="782"/>
      <c r="K87" s="782"/>
      <c r="L87" s="782"/>
      <c r="M87" s="783"/>
      <c r="N87" s="772"/>
    </row>
    <row r="88" spans="1:14" ht="21" customHeight="1">
      <c r="A88" s="768" t="s">
        <v>540</v>
      </c>
      <c r="B88" s="779" t="s">
        <v>682</v>
      </c>
      <c r="C88" s="770">
        <f>SUM(C89:C90)</f>
        <v>2027</v>
      </c>
      <c r="D88" s="770">
        <f>SUM(E88:N89)</f>
        <v>2027</v>
      </c>
      <c r="E88" s="782"/>
      <c r="F88" s="782"/>
      <c r="G88" s="784">
        <v>2027</v>
      </c>
      <c r="H88" s="782"/>
      <c r="I88" s="782"/>
      <c r="J88" s="782"/>
      <c r="K88" s="782"/>
      <c r="L88" s="782"/>
      <c r="M88" s="783"/>
      <c r="N88" s="772"/>
    </row>
    <row r="89" spans="1:14" ht="21" customHeight="1">
      <c r="A89" s="768"/>
      <c r="B89" s="780" t="s">
        <v>683</v>
      </c>
      <c r="C89" s="781">
        <f>SUM('3c.m.'!D468)</f>
        <v>1000</v>
      </c>
      <c r="D89" s="781"/>
      <c r="E89" s="782"/>
      <c r="F89" s="782"/>
      <c r="G89" s="782"/>
      <c r="H89" s="782"/>
      <c r="I89" s="782"/>
      <c r="J89" s="782"/>
      <c r="K89" s="782"/>
      <c r="L89" s="782"/>
      <c r="M89" s="783"/>
      <c r="N89" s="772"/>
    </row>
    <row r="90" spans="1:14" ht="21" customHeight="1">
      <c r="A90" s="768"/>
      <c r="B90" s="780" t="s">
        <v>684</v>
      </c>
      <c r="C90" s="781">
        <f>SUM('3c.m.'!D476)</f>
        <v>1027</v>
      </c>
      <c r="D90" s="781"/>
      <c r="E90" s="782"/>
      <c r="F90" s="782"/>
      <c r="G90" s="782"/>
      <c r="H90" s="782"/>
      <c r="I90" s="782"/>
      <c r="J90" s="782"/>
      <c r="K90" s="782"/>
      <c r="L90" s="782"/>
      <c r="M90" s="783"/>
      <c r="N90" s="772"/>
    </row>
    <row r="91" spans="1:14" ht="21" customHeight="1">
      <c r="A91" s="768" t="s">
        <v>542</v>
      </c>
      <c r="B91" s="779" t="s">
        <v>685</v>
      </c>
      <c r="C91" s="770">
        <f>SUM(C92:C103)</f>
        <v>176938</v>
      </c>
      <c r="D91" s="770">
        <f>SUM(E91:N92)</f>
        <v>176938</v>
      </c>
      <c r="E91" s="784">
        <v>136589</v>
      </c>
      <c r="F91" s="784">
        <v>35349</v>
      </c>
      <c r="G91" s="784"/>
      <c r="H91" s="782"/>
      <c r="I91" s="782"/>
      <c r="J91" s="782"/>
      <c r="K91" s="782"/>
      <c r="L91" s="784">
        <v>5000</v>
      </c>
      <c r="M91" s="783"/>
      <c r="N91" s="772"/>
    </row>
    <row r="92" spans="1:14" ht="21" customHeight="1">
      <c r="A92" s="788"/>
      <c r="B92" s="780" t="s">
        <v>686</v>
      </c>
      <c r="C92" s="781">
        <f>SUM('3d.m.'!D31)</f>
        <v>18500</v>
      </c>
      <c r="D92" s="781"/>
      <c r="E92" s="782"/>
      <c r="F92" s="782"/>
      <c r="G92" s="782"/>
      <c r="H92" s="782"/>
      <c r="I92" s="782"/>
      <c r="J92" s="782"/>
      <c r="K92" s="782"/>
      <c r="L92" s="782"/>
      <c r="M92" s="783"/>
      <c r="N92" s="772"/>
    </row>
    <row r="93" spans="1:14" ht="21" customHeight="1">
      <c r="A93" s="788"/>
      <c r="B93" s="780" t="s">
        <v>687</v>
      </c>
      <c r="C93" s="781">
        <f>SUM('3c.m.'!D688)</f>
        <v>2538</v>
      </c>
      <c r="D93" s="781"/>
      <c r="E93" s="782"/>
      <c r="F93" s="782"/>
      <c r="G93" s="782"/>
      <c r="H93" s="782"/>
      <c r="I93" s="782"/>
      <c r="J93" s="782"/>
      <c r="K93" s="782"/>
      <c r="L93" s="782"/>
      <c r="M93" s="783"/>
      <c r="N93" s="772"/>
    </row>
    <row r="94" spans="1:14" ht="21" customHeight="1">
      <c r="A94" s="788"/>
      <c r="B94" s="780" t="s">
        <v>688</v>
      </c>
      <c r="C94" s="781">
        <f>SUM('3c.m.'!D696)</f>
        <v>2500</v>
      </c>
      <c r="D94" s="781"/>
      <c r="E94" s="782"/>
      <c r="F94" s="782"/>
      <c r="G94" s="782"/>
      <c r="H94" s="782"/>
      <c r="I94" s="782"/>
      <c r="J94" s="782"/>
      <c r="K94" s="782"/>
      <c r="L94" s="782"/>
      <c r="M94" s="783"/>
      <c r="N94" s="772"/>
    </row>
    <row r="95" spans="1:14" ht="21" customHeight="1">
      <c r="A95" s="788"/>
      <c r="B95" s="780" t="s">
        <v>689</v>
      </c>
      <c r="C95" s="781">
        <f>SUM('3c.m.'!D704)</f>
        <v>500</v>
      </c>
      <c r="D95" s="781"/>
      <c r="E95" s="782"/>
      <c r="F95" s="782"/>
      <c r="G95" s="782"/>
      <c r="H95" s="782"/>
      <c r="I95" s="782"/>
      <c r="J95" s="782"/>
      <c r="K95" s="782"/>
      <c r="L95" s="782"/>
      <c r="M95" s="783"/>
      <c r="N95" s="772"/>
    </row>
    <row r="96" spans="1:14" ht="21" customHeight="1">
      <c r="A96" s="788"/>
      <c r="B96" s="780" t="s">
        <v>690</v>
      </c>
      <c r="C96" s="781">
        <f>SUM('3c.m.'!D712)</f>
        <v>10000</v>
      </c>
      <c r="D96" s="781"/>
      <c r="E96" s="782"/>
      <c r="F96" s="782"/>
      <c r="G96" s="782"/>
      <c r="H96" s="782"/>
      <c r="I96" s="782"/>
      <c r="J96" s="782"/>
      <c r="K96" s="782"/>
      <c r="L96" s="782"/>
      <c r="M96" s="783"/>
      <c r="N96" s="772"/>
    </row>
    <row r="97" spans="1:14" ht="21" customHeight="1">
      <c r="A97" s="788"/>
      <c r="B97" s="780" t="s">
        <v>691</v>
      </c>
      <c r="C97" s="781">
        <f>SUM('3c.m.'!D720)</f>
        <v>5000</v>
      </c>
      <c r="D97" s="781"/>
      <c r="E97" s="782"/>
      <c r="F97" s="782"/>
      <c r="G97" s="782"/>
      <c r="H97" s="782"/>
      <c r="I97" s="782"/>
      <c r="J97" s="782"/>
      <c r="K97" s="782"/>
      <c r="L97" s="782"/>
      <c r="M97" s="783"/>
      <c r="N97" s="772"/>
    </row>
    <row r="98" spans="1:14" ht="21" customHeight="1">
      <c r="A98" s="788"/>
      <c r="B98" s="780" t="s">
        <v>692</v>
      </c>
      <c r="C98" s="781">
        <f>SUM('3c.m.'!D729)</f>
        <v>3000</v>
      </c>
      <c r="D98" s="781"/>
      <c r="E98" s="782"/>
      <c r="F98" s="782"/>
      <c r="G98" s="782"/>
      <c r="H98" s="782"/>
      <c r="I98" s="782"/>
      <c r="J98" s="782"/>
      <c r="K98" s="782"/>
      <c r="L98" s="782"/>
      <c r="M98" s="783"/>
      <c r="N98" s="772"/>
    </row>
    <row r="99" spans="1:14" ht="21" customHeight="1">
      <c r="A99" s="788"/>
      <c r="B99" s="780" t="s">
        <v>693</v>
      </c>
      <c r="C99" s="781">
        <f>SUM('3c.m.'!D737)</f>
        <v>3000</v>
      </c>
      <c r="D99" s="781"/>
      <c r="E99" s="782"/>
      <c r="F99" s="782"/>
      <c r="G99" s="782"/>
      <c r="H99" s="782"/>
      <c r="I99" s="782"/>
      <c r="J99" s="782"/>
      <c r="K99" s="782"/>
      <c r="L99" s="782"/>
      <c r="M99" s="783"/>
      <c r="N99" s="772"/>
    </row>
    <row r="100" spans="1:14" ht="21" customHeight="1">
      <c r="A100" s="788"/>
      <c r="B100" s="780" t="s">
        <v>694</v>
      </c>
      <c r="C100" s="781">
        <f>SUM('3c.m.'!D745)</f>
        <v>1500</v>
      </c>
      <c r="D100" s="781"/>
      <c r="E100" s="782"/>
      <c r="F100" s="782"/>
      <c r="G100" s="782"/>
      <c r="H100" s="782"/>
      <c r="I100" s="782"/>
      <c r="J100" s="782"/>
      <c r="K100" s="782"/>
      <c r="L100" s="782"/>
      <c r="M100" s="783"/>
      <c r="N100" s="772"/>
    </row>
    <row r="101" spans="1:14" ht="21" customHeight="1">
      <c r="A101" s="788"/>
      <c r="B101" s="780" t="s">
        <v>695</v>
      </c>
      <c r="C101" s="781">
        <f>SUM('3d.m.'!D21)</f>
        <v>5000</v>
      </c>
      <c r="D101" s="781"/>
      <c r="E101" s="782"/>
      <c r="F101" s="782"/>
      <c r="G101" s="782"/>
      <c r="H101" s="782"/>
      <c r="I101" s="782"/>
      <c r="J101" s="782"/>
      <c r="K101" s="782"/>
      <c r="L101" s="782"/>
      <c r="M101" s="783"/>
      <c r="N101" s="772"/>
    </row>
    <row r="102" spans="1:14" ht="21" customHeight="1">
      <c r="A102" s="788"/>
      <c r="B102" s="780" t="s">
        <v>696</v>
      </c>
      <c r="C102" s="781">
        <f>SUM('3d.m.'!D22)</f>
        <v>11000</v>
      </c>
      <c r="D102" s="781"/>
      <c r="E102" s="782"/>
      <c r="F102" s="782"/>
      <c r="G102" s="782"/>
      <c r="H102" s="782"/>
      <c r="I102" s="782"/>
      <c r="J102" s="782"/>
      <c r="K102" s="782"/>
      <c r="L102" s="782"/>
      <c r="M102" s="783"/>
      <c r="N102" s="772"/>
    </row>
    <row r="103" spans="1:14" ht="21" customHeight="1">
      <c r="A103" s="788"/>
      <c r="B103" s="780" t="s">
        <v>697</v>
      </c>
      <c r="C103" s="781">
        <f>SUM('3d.m.'!D29)</f>
        <v>114400</v>
      </c>
      <c r="D103" s="781"/>
      <c r="E103" s="782"/>
      <c r="F103" s="782"/>
      <c r="G103" s="782"/>
      <c r="H103" s="782"/>
      <c r="I103" s="782"/>
      <c r="J103" s="782"/>
      <c r="K103" s="782"/>
      <c r="L103" s="782"/>
      <c r="M103" s="783"/>
      <c r="N103" s="772"/>
    </row>
    <row r="104" spans="1:14" ht="21" customHeight="1">
      <c r="A104" s="768" t="s">
        <v>544</v>
      </c>
      <c r="B104" s="779" t="s">
        <v>698</v>
      </c>
      <c r="C104" s="770">
        <f>SUM(C105:C121)</f>
        <v>2553117</v>
      </c>
      <c r="D104" s="770">
        <f>SUM(E104:N105)</f>
        <v>2553117</v>
      </c>
      <c r="E104" s="782"/>
      <c r="F104" s="782">
        <v>249802</v>
      </c>
      <c r="G104" s="784">
        <v>885766</v>
      </c>
      <c r="H104" s="784"/>
      <c r="I104" s="784">
        <v>67660</v>
      </c>
      <c r="J104" s="782"/>
      <c r="K104" s="782"/>
      <c r="L104" s="784">
        <v>469889</v>
      </c>
      <c r="M104" s="785">
        <v>880000</v>
      </c>
      <c r="N104" s="789"/>
    </row>
    <row r="105" spans="1:14" ht="21" customHeight="1">
      <c r="A105" s="788"/>
      <c r="B105" s="780" t="s">
        <v>699</v>
      </c>
      <c r="C105" s="781">
        <f>SUM('3c.m.'!D53)</f>
        <v>861675</v>
      </c>
      <c r="D105" s="781"/>
      <c r="E105" s="782"/>
      <c r="F105" s="782"/>
      <c r="G105" s="782"/>
      <c r="H105" s="782"/>
      <c r="I105" s="782"/>
      <c r="J105" s="782"/>
      <c r="K105" s="782"/>
      <c r="L105" s="782"/>
      <c r="M105" s="783"/>
      <c r="N105" s="772"/>
    </row>
    <row r="106" spans="1:14" ht="21" customHeight="1">
      <c r="A106" s="788"/>
      <c r="B106" s="780" t="s">
        <v>700</v>
      </c>
      <c r="C106" s="781">
        <f>SUM('3c.m.'!D61)</f>
        <v>19627</v>
      </c>
      <c r="D106" s="781"/>
      <c r="E106" s="782"/>
      <c r="F106" s="782"/>
      <c r="G106" s="782"/>
      <c r="H106" s="782"/>
      <c r="I106" s="782"/>
      <c r="J106" s="782"/>
      <c r="K106" s="782"/>
      <c r="L106" s="782"/>
      <c r="M106" s="783"/>
      <c r="N106" s="772"/>
    </row>
    <row r="107" spans="1:14" ht="21" customHeight="1">
      <c r="A107" s="788"/>
      <c r="B107" s="780" t="s">
        <v>701</v>
      </c>
      <c r="C107" s="781">
        <f>SUM('3c.m.'!D69)</f>
        <v>126328</v>
      </c>
      <c r="D107" s="781"/>
      <c r="E107" s="782"/>
      <c r="F107" s="782"/>
      <c r="G107" s="782"/>
      <c r="H107" s="782"/>
      <c r="I107" s="782"/>
      <c r="J107" s="782"/>
      <c r="K107" s="782"/>
      <c r="L107" s="782"/>
      <c r="M107" s="783"/>
      <c r="N107" s="772"/>
    </row>
    <row r="108" spans="1:14" ht="21" customHeight="1">
      <c r="A108" s="788"/>
      <c r="B108" s="777" t="s">
        <v>702</v>
      </c>
      <c r="C108" s="781">
        <f>SUM('3c.m.'!D78)</f>
        <v>5000</v>
      </c>
      <c r="D108" s="781"/>
      <c r="E108" s="782"/>
      <c r="F108" s="782"/>
      <c r="G108" s="782"/>
      <c r="H108" s="782"/>
      <c r="I108" s="782"/>
      <c r="J108" s="782"/>
      <c r="K108" s="782"/>
      <c r="L108" s="782"/>
      <c r="M108" s="783"/>
      <c r="N108" s="772"/>
    </row>
    <row r="109" spans="1:14" ht="21" customHeight="1">
      <c r="A109" s="788"/>
      <c r="B109" s="777" t="s">
        <v>703</v>
      </c>
      <c r="C109" s="781">
        <f>SUM('3c.m.'!D86)</f>
        <v>15000</v>
      </c>
      <c r="D109" s="781"/>
      <c r="E109" s="782"/>
      <c r="F109" s="782"/>
      <c r="G109" s="782"/>
      <c r="H109" s="782"/>
      <c r="I109" s="782"/>
      <c r="J109" s="782"/>
      <c r="K109" s="782"/>
      <c r="L109" s="782"/>
      <c r="M109" s="783"/>
      <c r="N109" s="772"/>
    </row>
    <row r="110" spans="1:14" ht="21" customHeight="1">
      <c r="A110" s="788"/>
      <c r="B110" s="777" t="s">
        <v>704</v>
      </c>
      <c r="C110" s="781">
        <f>SUM('3c.m.'!D94)</f>
        <v>11239</v>
      </c>
      <c r="D110" s="781"/>
      <c r="E110" s="782"/>
      <c r="F110" s="782"/>
      <c r="G110" s="782"/>
      <c r="H110" s="782"/>
      <c r="I110" s="782"/>
      <c r="J110" s="782"/>
      <c r="K110" s="782"/>
      <c r="L110" s="782"/>
      <c r="M110" s="783"/>
      <c r="N110" s="772"/>
    </row>
    <row r="111" spans="1:14" ht="21" customHeight="1">
      <c r="A111" s="788"/>
      <c r="B111" s="777" t="s">
        <v>705</v>
      </c>
      <c r="C111" s="781">
        <f>SUM('3c.m.'!D102)</f>
        <v>31922</v>
      </c>
      <c r="D111" s="781"/>
      <c r="E111" s="782"/>
      <c r="F111" s="782"/>
      <c r="G111" s="782"/>
      <c r="H111" s="782"/>
      <c r="I111" s="782"/>
      <c r="J111" s="782"/>
      <c r="K111" s="782"/>
      <c r="L111" s="782"/>
      <c r="M111" s="783"/>
      <c r="N111" s="772"/>
    </row>
    <row r="112" spans="1:14" ht="21" customHeight="1">
      <c r="A112" s="788"/>
      <c r="B112" s="777" t="s">
        <v>706</v>
      </c>
      <c r="C112" s="781">
        <f>SUM('3c.m.'!D110)</f>
        <v>4000</v>
      </c>
      <c r="D112" s="781"/>
      <c r="E112" s="782"/>
      <c r="F112" s="782"/>
      <c r="G112" s="782"/>
      <c r="H112" s="782"/>
      <c r="I112" s="782"/>
      <c r="J112" s="782"/>
      <c r="K112" s="782"/>
      <c r="L112" s="782"/>
      <c r="M112" s="783"/>
      <c r="N112" s="772"/>
    </row>
    <row r="113" spans="1:14" ht="21" customHeight="1">
      <c r="A113" s="788"/>
      <c r="B113" s="777" t="s">
        <v>707</v>
      </c>
      <c r="C113" s="781">
        <f>SUM('3c.m.'!D266)</f>
        <v>637000</v>
      </c>
      <c r="D113" s="781"/>
      <c r="E113" s="782"/>
      <c r="F113" s="782"/>
      <c r="G113" s="782"/>
      <c r="H113" s="782"/>
      <c r="I113" s="782"/>
      <c r="J113" s="782"/>
      <c r="K113" s="782"/>
      <c r="L113" s="782"/>
      <c r="M113" s="783"/>
      <c r="N113" s="772"/>
    </row>
    <row r="114" spans="1:14" ht="21" customHeight="1">
      <c r="A114" s="788"/>
      <c r="B114" s="780" t="s">
        <v>708</v>
      </c>
      <c r="C114" s="781">
        <f>SUM('4.mell.'!D29)</f>
        <v>160705</v>
      </c>
      <c r="D114" s="781"/>
      <c r="E114" s="782"/>
      <c r="F114" s="782"/>
      <c r="G114" s="782"/>
      <c r="H114" s="782"/>
      <c r="I114" s="782"/>
      <c r="J114" s="782"/>
      <c r="K114" s="782"/>
      <c r="L114" s="782"/>
      <c r="M114" s="783"/>
      <c r="N114" s="772"/>
    </row>
    <row r="115" spans="1:14" ht="21" customHeight="1">
      <c r="A115" s="788"/>
      <c r="B115" s="780" t="s">
        <v>709</v>
      </c>
      <c r="C115" s="781">
        <f>SUM('4.mell.'!D33)</f>
        <v>57378</v>
      </c>
      <c r="D115" s="781"/>
      <c r="E115" s="782"/>
      <c r="F115" s="782"/>
      <c r="G115" s="782"/>
      <c r="H115" s="782"/>
      <c r="I115" s="782"/>
      <c r="J115" s="782"/>
      <c r="K115" s="782"/>
      <c r="L115" s="782"/>
      <c r="M115" s="783"/>
      <c r="N115" s="772"/>
    </row>
    <row r="116" spans="1:14" ht="21" customHeight="1">
      <c r="A116" s="788"/>
      <c r="B116" s="780" t="s">
        <v>710</v>
      </c>
      <c r="C116" s="781">
        <f>SUM('4.mell.'!D37)</f>
        <v>188219</v>
      </c>
      <c r="D116" s="781"/>
      <c r="E116" s="782"/>
      <c r="F116" s="782"/>
      <c r="G116" s="782"/>
      <c r="H116" s="782"/>
      <c r="I116" s="782"/>
      <c r="J116" s="782"/>
      <c r="K116" s="782"/>
      <c r="L116" s="782"/>
      <c r="M116" s="783"/>
      <c r="N116" s="772"/>
    </row>
    <row r="117" spans="1:14" ht="21" customHeight="1">
      <c r="A117" s="788"/>
      <c r="B117" s="780" t="s">
        <v>810</v>
      </c>
      <c r="C117" s="781">
        <f>SUM('4.mell.'!D39)</f>
        <v>80000</v>
      </c>
      <c r="D117" s="781"/>
      <c r="E117" s="782"/>
      <c r="F117" s="782"/>
      <c r="G117" s="782"/>
      <c r="H117" s="782"/>
      <c r="I117" s="782"/>
      <c r="J117" s="782"/>
      <c r="K117" s="782"/>
      <c r="L117" s="782"/>
      <c r="M117" s="783"/>
      <c r="N117" s="772"/>
    </row>
    <row r="118" spans="1:14" ht="21" customHeight="1">
      <c r="A118" s="788"/>
      <c r="B118" s="780" t="s">
        <v>711</v>
      </c>
      <c r="C118" s="781">
        <f>SUM('4.mell.'!D64)</f>
        <v>240000</v>
      </c>
      <c r="D118" s="781"/>
      <c r="E118" s="782"/>
      <c r="F118" s="782"/>
      <c r="G118" s="782"/>
      <c r="H118" s="782"/>
      <c r="I118" s="782"/>
      <c r="J118" s="782"/>
      <c r="K118" s="782"/>
      <c r="L118" s="782"/>
      <c r="M118" s="783"/>
      <c r="N118" s="772"/>
    </row>
    <row r="119" spans="1:14" ht="21" customHeight="1">
      <c r="A119" s="788"/>
      <c r="B119" s="780" t="s">
        <v>866</v>
      </c>
      <c r="C119" s="781">
        <f>SUM('4.mell.'!D68)</f>
        <v>30000</v>
      </c>
      <c r="D119" s="781"/>
      <c r="E119" s="782"/>
      <c r="F119" s="782"/>
      <c r="G119" s="782"/>
      <c r="H119" s="782"/>
      <c r="I119" s="782"/>
      <c r="J119" s="782"/>
      <c r="K119" s="782"/>
      <c r="L119" s="782"/>
      <c r="M119" s="783"/>
      <c r="N119" s="772"/>
    </row>
    <row r="120" spans="1:14" ht="21" customHeight="1">
      <c r="A120" s="788"/>
      <c r="B120" s="780" t="s">
        <v>712</v>
      </c>
      <c r="C120" s="781">
        <f>SUM('4.mell.'!D71)</f>
        <v>70024</v>
      </c>
      <c r="D120" s="781"/>
      <c r="E120" s="782"/>
      <c r="F120" s="782"/>
      <c r="G120" s="782"/>
      <c r="H120" s="782"/>
      <c r="I120" s="782"/>
      <c r="J120" s="782"/>
      <c r="K120" s="782"/>
      <c r="L120" s="782"/>
      <c r="M120" s="783"/>
      <c r="N120" s="772"/>
    </row>
    <row r="121" spans="1:14" ht="21" customHeight="1">
      <c r="A121" s="788"/>
      <c r="B121" s="780" t="s">
        <v>812</v>
      </c>
      <c r="C121" s="781">
        <f>SUM('5.mell. '!D16)</f>
        <v>15000</v>
      </c>
      <c r="D121" s="781"/>
      <c r="E121" s="782"/>
      <c r="F121" s="782"/>
      <c r="G121" s="782"/>
      <c r="H121" s="782"/>
      <c r="I121" s="782"/>
      <c r="J121" s="782"/>
      <c r="K121" s="782"/>
      <c r="L121" s="782"/>
      <c r="M121" s="783"/>
      <c r="N121" s="772"/>
    </row>
    <row r="122" spans="1:14" ht="21" customHeight="1">
      <c r="A122" s="768" t="s">
        <v>546</v>
      </c>
      <c r="B122" s="779" t="s">
        <v>713</v>
      </c>
      <c r="C122" s="781"/>
      <c r="D122" s="770">
        <f>SUM(E122:M122)</f>
        <v>0</v>
      </c>
      <c r="E122" s="782"/>
      <c r="F122" s="782"/>
      <c r="G122" s="782"/>
      <c r="H122" s="782"/>
      <c r="I122" s="782"/>
      <c r="J122" s="782"/>
      <c r="K122" s="782"/>
      <c r="L122" s="782"/>
      <c r="M122" s="783"/>
      <c r="N122" s="772"/>
    </row>
    <row r="123" spans="1:14" ht="21" customHeight="1">
      <c r="A123" s="768" t="s">
        <v>548</v>
      </c>
      <c r="B123" s="779" t="s">
        <v>714</v>
      </c>
      <c r="C123" s="781"/>
      <c r="D123" s="770">
        <f>SUM(E123:M123)</f>
        <v>0</v>
      </c>
      <c r="E123" s="782"/>
      <c r="F123" s="782"/>
      <c r="G123" s="782"/>
      <c r="H123" s="782"/>
      <c r="I123" s="782"/>
      <c r="J123" s="782"/>
      <c r="K123" s="782"/>
      <c r="L123" s="782"/>
      <c r="M123" s="783"/>
      <c r="N123" s="772"/>
    </row>
    <row r="124" spans="1:14" ht="21" customHeight="1">
      <c r="A124" s="768" t="s">
        <v>550</v>
      </c>
      <c r="B124" s="779" t="s">
        <v>715</v>
      </c>
      <c r="C124" s="770">
        <f>SUM(C125:C135)</f>
        <v>92679</v>
      </c>
      <c r="D124" s="770">
        <f>SUM(E124:M124)</f>
        <v>92679</v>
      </c>
      <c r="E124" s="782"/>
      <c r="F124" s="784">
        <v>78000</v>
      </c>
      <c r="G124" s="782"/>
      <c r="H124" s="784"/>
      <c r="I124" s="782"/>
      <c r="J124" s="782"/>
      <c r="K124" s="782"/>
      <c r="L124" s="784">
        <v>14679</v>
      </c>
      <c r="M124" s="783"/>
      <c r="N124" s="772"/>
    </row>
    <row r="125" spans="1:14" ht="21" customHeight="1">
      <c r="A125" s="768"/>
      <c r="B125" s="780" t="s">
        <v>263</v>
      </c>
      <c r="C125" s="781">
        <f>SUM('3c.m.'!D127)</f>
        <v>14409</v>
      </c>
      <c r="D125" s="770"/>
      <c r="E125" s="782"/>
      <c r="F125" s="782"/>
      <c r="G125" s="782"/>
      <c r="H125" s="784"/>
      <c r="I125" s="782"/>
      <c r="J125" s="782"/>
      <c r="K125" s="782"/>
      <c r="L125" s="784"/>
      <c r="M125" s="783"/>
      <c r="N125" s="772"/>
    </row>
    <row r="126" spans="1:14" ht="21" customHeight="1">
      <c r="A126" s="768"/>
      <c r="B126" s="780" t="s">
        <v>264</v>
      </c>
      <c r="C126" s="781">
        <f>SUM('3c.m.'!D135)</f>
        <v>8000</v>
      </c>
      <c r="D126" s="770"/>
      <c r="E126" s="782"/>
      <c r="F126" s="782"/>
      <c r="G126" s="782"/>
      <c r="H126" s="784"/>
      <c r="I126" s="782"/>
      <c r="J126" s="782"/>
      <c r="K126" s="782"/>
      <c r="L126" s="784"/>
      <c r="M126" s="783"/>
      <c r="N126" s="772"/>
    </row>
    <row r="127" spans="1:14" ht="21" customHeight="1">
      <c r="A127" s="768"/>
      <c r="B127" s="780" t="s">
        <v>716</v>
      </c>
      <c r="C127" s="781">
        <f>SUM('3c.m.'!D151)</f>
        <v>5341</v>
      </c>
      <c r="D127" s="781"/>
      <c r="E127" s="782"/>
      <c r="F127" s="782"/>
      <c r="G127" s="782"/>
      <c r="H127" s="782"/>
      <c r="I127" s="782"/>
      <c r="J127" s="782"/>
      <c r="K127" s="782"/>
      <c r="L127" s="782"/>
      <c r="M127" s="783"/>
      <c r="N127" s="772"/>
    </row>
    <row r="128" spans="1:14" ht="21" customHeight="1">
      <c r="A128" s="768"/>
      <c r="B128" s="780" t="s">
        <v>717</v>
      </c>
      <c r="C128" s="781">
        <f>SUM('3c.m.'!D565)</f>
        <v>7909</v>
      </c>
      <c r="D128" s="781"/>
      <c r="E128" s="782"/>
      <c r="F128" s="782"/>
      <c r="G128" s="782"/>
      <c r="H128" s="782"/>
      <c r="I128" s="782"/>
      <c r="J128" s="782"/>
      <c r="K128" s="782"/>
      <c r="L128" s="782"/>
      <c r="M128" s="783"/>
      <c r="N128" s="772"/>
    </row>
    <row r="129" spans="1:14" ht="21" customHeight="1">
      <c r="A129" s="768"/>
      <c r="B129" s="780" t="s">
        <v>718</v>
      </c>
      <c r="C129" s="781">
        <f>SUM('3c.m.'!D591)</f>
        <v>5000</v>
      </c>
      <c r="D129" s="781"/>
      <c r="E129" s="782"/>
      <c r="F129" s="782"/>
      <c r="G129" s="782"/>
      <c r="H129" s="782"/>
      <c r="I129" s="782"/>
      <c r="J129" s="782"/>
      <c r="K129" s="782"/>
      <c r="L129" s="782"/>
      <c r="M129" s="783"/>
      <c r="N129" s="772"/>
    </row>
    <row r="130" spans="1:14" ht="21" customHeight="1">
      <c r="A130" s="768"/>
      <c r="B130" s="780" t="s">
        <v>719</v>
      </c>
      <c r="C130" s="781">
        <f>SUM('3c.m.'!D599)</f>
        <v>3811</v>
      </c>
      <c r="D130" s="781"/>
      <c r="E130" s="782"/>
      <c r="F130" s="782"/>
      <c r="G130" s="782"/>
      <c r="H130" s="782"/>
      <c r="I130" s="782"/>
      <c r="J130" s="782"/>
      <c r="K130" s="782"/>
      <c r="L130" s="782"/>
      <c r="M130" s="783"/>
      <c r="N130" s="772"/>
    </row>
    <row r="131" spans="1:14" ht="21" customHeight="1">
      <c r="A131" s="768"/>
      <c r="B131" s="780" t="s">
        <v>720</v>
      </c>
      <c r="C131" s="781">
        <f>SUM('3c.m.'!D607)</f>
        <v>12709</v>
      </c>
      <c r="D131" s="781"/>
      <c r="E131" s="782"/>
      <c r="F131" s="782"/>
      <c r="G131" s="782"/>
      <c r="H131" s="782"/>
      <c r="I131" s="782"/>
      <c r="J131" s="782"/>
      <c r="K131" s="782"/>
      <c r="L131" s="782"/>
      <c r="M131" s="783"/>
      <c r="N131" s="772"/>
    </row>
    <row r="132" spans="1:14" ht="21" customHeight="1">
      <c r="A132" s="768"/>
      <c r="B132" s="780" t="s">
        <v>807</v>
      </c>
      <c r="C132" s="781">
        <f>SUM('3c.m.'!D615)</f>
        <v>3000</v>
      </c>
      <c r="D132" s="781"/>
      <c r="E132" s="782"/>
      <c r="F132" s="782"/>
      <c r="G132" s="782"/>
      <c r="H132" s="782"/>
      <c r="I132" s="782"/>
      <c r="J132" s="782"/>
      <c r="K132" s="782"/>
      <c r="L132" s="782"/>
      <c r="M132" s="783"/>
      <c r="N132" s="772"/>
    </row>
    <row r="133" spans="1:14" ht="21" customHeight="1">
      <c r="A133" s="768"/>
      <c r="B133" s="780" t="s">
        <v>721</v>
      </c>
      <c r="C133" s="781">
        <f>SUM('3c.m.'!D623)</f>
        <v>3000</v>
      </c>
      <c r="D133" s="781"/>
      <c r="E133" s="782"/>
      <c r="F133" s="782"/>
      <c r="G133" s="782"/>
      <c r="H133" s="782"/>
      <c r="I133" s="782"/>
      <c r="J133" s="782"/>
      <c r="K133" s="782"/>
      <c r="L133" s="782"/>
      <c r="M133" s="783"/>
      <c r="N133" s="772"/>
    </row>
    <row r="134" spans="1:14" ht="21" customHeight="1">
      <c r="A134" s="768"/>
      <c r="B134" s="780" t="s">
        <v>272</v>
      </c>
      <c r="C134" s="781">
        <f>SUM('5.mell. '!D30)</f>
        <v>4500</v>
      </c>
      <c r="D134" s="781"/>
      <c r="E134" s="782"/>
      <c r="F134" s="782"/>
      <c r="G134" s="782"/>
      <c r="H134" s="782"/>
      <c r="I134" s="782"/>
      <c r="J134" s="782"/>
      <c r="K134" s="782"/>
      <c r="L134" s="782"/>
      <c r="M134" s="783"/>
      <c r="N134" s="772"/>
    </row>
    <row r="135" spans="1:14" ht="21" customHeight="1">
      <c r="A135" s="768"/>
      <c r="B135" s="780" t="s">
        <v>722</v>
      </c>
      <c r="C135" s="781">
        <f>SUM('3c.m.'!D631)</f>
        <v>25000</v>
      </c>
      <c r="D135" s="781"/>
      <c r="E135" s="782"/>
      <c r="F135" s="782"/>
      <c r="G135" s="782"/>
      <c r="H135" s="782"/>
      <c r="I135" s="782"/>
      <c r="J135" s="782"/>
      <c r="K135" s="782"/>
      <c r="L135" s="782"/>
      <c r="M135" s="783"/>
      <c r="N135" s="772"/>
    </row>
    <row r="136" spans="1:14" ht="21" customHeight="1">
      <c r="A136" s="768" t="s">
        <v>552</v>
      </c>
      <c r="B136" s="779" t="s">
        <v>723</v>
      </c>
      <c r="C136" s="770">
        <f>SUM(C137:C140)</f>
        <v>37686</v>
      </c>
      <c r="D136" s="770">
        <f>SUM(E136:M136)</f>
        <v>37686</v>
      </c>
      <c r="E136" s="782"/>
      <c r="F136" s="782">
        <v>33207</v>
      </c>
      <c r="G136" s="784"/>
      <c r="H136" s="782"/>
      <c r="I136" s="782"/>
      <c r="J136" s="782"/>
      <c r="K136" s="782"/>
      <c r="L136" s="784">
        <v>4479</v>
      </c>
      <c r="M136" s="783"/>
      <c r="N136" s="772"/>
    </row>
    <row r="137" spans="1:14" ht="21" customHeight="1">
      <c r="A137" s="768"/>
      <c r="B137" s="780" t="s">
        <v>804</v>
      </c>
      <c r="C137" s="781">
        <f>SUM('3c.m.'!D192)</f>
        <v>7500</v>
      </c>
      <c r="D137" s="781"/>
      <c r="E137" s="782"/>
      <c r="F137" s="782"/>
      <c r="G137" s="782"/>
      <c r="H137" s="782"/>
      <c r="I137" s="782"/>
      <c r="J137" s="782"/>
      <c r="K137" s="782"/>
      <c r="L137" s="782"/>
      <c r="M137" s="783"/>
      <c r="N137" s="772"/>
    </row>
    <row r="138" spans="1:14" ht="21" customHeight="1">
      <c r="A138" s="768"/>
      <c r="B138" s="780" t="s">
        <v>724</v>
      </c>
      <c r="C138" s="781">
        <f>SUM('3c.m.'!D241)</f>
        <v>3000</v>
      </c>
      <c r="D138" s="781"/>
      <c r="E138" s="782"/>
      <c r="F138" s="782"/>
      <c r="G138" s="782"/>
      <c r="H138" s="782"/>
      <c r="I138" s="782"/>
      <c r="J138" s="782"/>
      <c r="K138" s="782"/>
      <c r="L138" s="782"/>
      <c r="M138" s="783"/>
      <c r="N138" s="772"/>
    </row>
    <row r="139" spans="1:14" ht="21" customHeight="1">
      <c r="A139" s="768"/>
      <c r="B139" s="780" t="s">
        <v>725</v>
      </c>
      <c r="C139" s="781">
        <f>SUM('3c.m.'!D761)</f>
        <v>2707</v>
      </c>
      <c r="D139" s="781"/>
      <c r="E139" s="782"/>
      <c r="F139" s="782"/>
      <c r="G139" s="782"/>
      <c r="H139" s="782"/>
      <c r="I139" s="782"/>
      <c r="J139" s="782"/>
      <c r="K139" s="782"/>
      <c r="L139" s="782"/>
      <c r="M139" s="783"/>
      <c r="N139" s="772"/>
    </row>
    <row r="140" spans="1:14" ht="21" customHeight="1">
      <c r="A140" s="768"/>
      <c r="B140" s="780" t="s">
        <v>726</v>
      </c>
      <c r="C140" s="781">
        <f>SUM('5.mell. '!D19)</f>
        <v>24479</v>
      </c>
      <c r="D140" s="781"/>
      <c r="E140" s="782"/>
      <c r="F140" s="782"/>
      <c r="G140" s="782"/>
      <c r="H140" s="782"/>
      <c r="I140" s="782"/>
      <c r="J140" s="782"/>
      <c r="K140" s="782"/>
      <c r="L140" s="782"/>
      <c r="M140" s="783"/>
      <c r="N140" s="772"/>
    </row>
    <row r="141" spans="1:14" ht="21" customHeight="1">
      <c r="A141" s="768" t="s">
        <v>554</v>
      </c>
      <c r="B141" s="779" t="s">
        <v>727</v>
      </c>
      <c r="C141" s="770">
        <f>SUM(C142:C154)</f>
        <v>37496</v>
      </c>
      <c r="D141" s="770">
        <f>SUM(E141:M141)</f>
        <v>37496</v>
      </c>
      <c r="E141" s="782"/>
      <c r="F141" s="782">
        <v>34020</v>
      </c>
      <c r="G141" s="784"/>
      <c r="H141" s="782"/>
      <c r="I141" s="782"/>
      <c r="J141" s="782"/>
      <c r="K141" s="782"/>
      <c r="L141" s="782">
        <v>3476</v>
      </c>
      <c r="M141" s="783"/>
      <c r="N141" s="772"/>
    </row>
    <row r="142" spans="1:14" ht="21" customHeight="1">
      <c r="A142" s="768"/>
      <c r="B142" s="780" t="s">
        <v>729</v>
      </c>
      <c r="C142" s="781">
        <f>SUM('3c.m.'!D176)</f>
        <v>16460</v>
      </c>
      <c r="D142" s="781"/>
      <c r="E142" s="782"/>
      <c r="F142" s="782"/>
      <c r="G142" s="782"/>
      <c r="H142" s="782"/>
      <c r="I142" s="782"/>
      <c r="J142" s="782"/>
      <c r="K142" s="782"/>
      <c r="L142" s="782"/>
      <c r="M142" s="783"/>
      <c r="N142" s="772"/>
    </row>
    <row r="143" spans="1:14" ht="21" customHeight="1">
      <c r="A143" s="768"/>
      <c r="B143" s="780" t="s">
        <v>730</v>
      </c>
      <c r="C143" s="781">
        <f>SUM('3c.m.'!D753)</f>
        <v>1516</v>
      </c>
      <c r="D143" s="781"/>
      <c r="E143" s="782"/>
      <c r="F143" s="782"/>
      <c r="G143" s="782"/>
      <c r="H143" s="782"/>
      <c r="I143" s="782"/>
      <c r="J143" s="782"/>
      <c r="K143" s="782"/>
      <c r="L143" s="782"/>
      <c r="M143" s="783"/>
      <c r="N143" s="772"/>
    </row>
    <row r="144" spans="1:14" ht="21" customHeight="1">
      <c r="A144" s="768"/>
      <c r="B144" s="780" t="s">
        <v>731</v>
      </c>
      <c r="C144" s="781">
        <f>SUM('3d.m.'!D34)</f>
        <v>0</v>
      </c>
      <c r="D144" s="781"/>
      <c r="E144" s="782"/>
      <c r="F144" s="782"/>
      <c r="G144" s="782"/>
      <c r="H144" s="782"/>
      <c r="I144" s="782"/>
      <c r="J144" s="782"/>
      <c r="K144" s="782"/>
      <c r="L144" s="782"/>
      <c r="M144" s="783"/>
      <c r="N144" s="772"/>
    </row>
    <row r="145" spans="1:14" ht="21" customHeight="1">
      <c r="A145" s="768"/>
      <c r="B145" s="780" t="s">
        <v>732</v>
      </c>
      <c r="C145" s="781">
        <f>SUM('3d.m.'!D35)</f>
        <v>1392</v>
      </c>
      <c r="D145" s="781"/>
      <c r="E145" s="782"/>
      <c r="F145" s="782"/>
      <c r="G145" s="782"/>
      <c r="H145" s="782"/>
      <c r="I145" s="782"/>
      <c r="J145" s="782"/>
      <c r="K145" s="782"/>
      <c r="L145" s="782"/>
      <c r="M145" s="783"/>
      <c r="N145" s="772"/>
    </row>
    <row r="146" spans="1:14" ht="21" customHeight="1">
      <c r="A146" s="768"/>
      <c r="B146" s="780" t="s">
        <v>733</v>
      </c>
      <c r="C146" s="781">
        <f>SUM('3d.m.'!D36)</f>
        <v>7012</v>
      </c>
      <c r="D146" s="781"/>
      <c r="E146" s="782"/>
      <c r="F146" s="782"/>
      <c r="G146" s="782"/>
      <c r="H146" s="782"/>
      <c r="I146" s="782"/>
      <c r="J146" s="782"/>
      <c r="K146" s="782"/>
      <c r="L146" s="782"/>
      <c r="M146" s="783"/>
      <c r="N146" s="772"/>
    </row>
    <row r="147" spans="1:14" ht="21" customHeight="1">
      <c r="A147" s="768"/>
      <c r="B147" s="780" t="s">
        <v>734</v>
      </c>
      <c r="C147" s="781">
        <f>SUM('3d.m.'!D37)</f>
        <v>1972</v>
      </c>
      <c r="D147" s="781"/>
      <c r="E147" s="782"/>
      <c r="F147" s="782"/>
      <c r="G147" s="782"/>
      <c r="H147" s="782"/>
      <c r="I147" s="782"/>
      <c r="J147" s="782"/>
      <c r="K147" s="782"/>
      <c r="L147" s="782"/>
      <c r="M147" s="783"/>
      <c r="N147" s="772"/>
    </row>
    <row r="148" spans="1:14" ht="21" customHeight="1">
      <c r="A148" s="768"/>
      <c r="B148" s="780" t="s">
        <v>735</v>
      </c>
      <c r="C148" s="781">
        <f>SUM('3d.m.'!D38)</f>
        <v>1622</v>
      </c>
      <c r="D148" s="781"/>
      <c r="E148" s="782"/>
      <c r="F148" s="782"/>
      <c r="G148" s="782"/>
      <c r="H148" s="782"/>
      <c r="I148" s="782"/>
      <c r="J148" s="782"/>
      <c r="K148" s="782"/>
      <c r="L148" s="782"/>
      <c r="M148" s="783"/>
      <c r="N148" s="772"/>
    </row>
    <row r="149" spans="1:14" ht="21" customHeight="1">
      <c r="A149" s="768"/>
      <c r="B149" s="780" t="s">
        <v>736</v>
      </c>
      <c r="C149" s="781">
        <f>SUM('3d.m.'!D39)</f>
        <v>1192</v>
      </c>
      <c r="D149" s="781"/>
      <c r="E149" s="782"/>
      <c r="F149" s="782"/>
      <c r="G149" s="782"/>
      <c r="H149" s="782"/>
      <c r="I149" s="782"/>
      <c r="J149" s="782"/>
      <c r="K149" s="782"/>
      <c r="L149" s="782"/>
      <c r="M149" s="783"/>
      <c r="N149" s="772"/>
    </row>
    <row r="150" spans="1:14" ht="21" customHeight="1">
      <c r="A150" s="768"/>
      <c r="B150" s="780" t="s">
        <v>737</v>
      </c>
      <c r="C150" s="781">
        <f>SUM('3d.m.'!D40)</f>
        <v>1192</v>
      </c>
      <c r="D150" s="781"/>
      <c r="E150" s="782"/>
      <c r="F150" s="782"/>
      <c r="G150" s="782"/>
      <c r="H150" s="782"/>
      <c r="I150" s="782"/>
      <c r="J150" s="782"/>
      <c r="K150" s="782"/>
      <c r="L150" s="782"/>
      <c r="M150" s="783"/>
      <c r="N150" s="772"/>
    </row>
    <row r="151" spans="1:14" ht="21" customHeight="1">
      <c r="A151" s="768"/>
      <c r="B151" s="780" t="s">
        <v>738</v>
      </c>
      <c r="C151" s="781">
        <f>SUM('3d.m.'!D41)</f>
        <v>1302</v>
      </c>
      <c r="D151" s="781"/>
      <c r="E151" s="782"/>
      <c r="F151" s="782"/>
      <c r="G151" s="782"/>
      <c r="H151" s="782"/>
      <c r="I151" s="782"/>
      <c r="J151" s="782"/>
      <c r="K151" s="782"/>
      <c r="L151" s="782"/>
      <c r="M151" s="783"/>
      <c r="N151" s="772"/>
    </row>
    <row r="152" spans="1:14" ht="21" customHeight="1">
      <c r="A152" s="768"/>
      <c r="B152" s="780" t="s">
        <v>739</v>
      </c>
      <c r="C152" s="781">
        <f>SUM('3d.m.'!D42)</f>
        <v>1152</v>
      </c>
      <c r="D152" s="781"/>
      <c r="E152" s="782"/>
      <c r="F152" s="782"/>
      <c r="G152" s="782"/>
      <c r="H152" s="782"/>
      <c r="I152" s="782"/>
      <c r="J152" s="782"/>
      <c r="K152" s="782"/>
      <c r="L152" s="782"/>
      <c r="M152" s="783"/>
      <c r="N152" s="772"/>
    </row>
    <row r="153" spans="1:14" ht="21" customHeight="1">
      <c r="A153" s="768"/>
      <c r="B153" s="780" t="s">
        <v>740</v>
      </c>
      <c r="C153" s="781">
        <f>SUM('3d.m.'!D43)</f>
        <v>1252</v>
      </c>
      <c r="D153" s="781"/>
      <c r="E153" s="782"/>
      <c r="F153" s="782"/>
      <c r="G153" s="782"/>
      <c r="H153" s="782"/>
      <c r="I153" s="782"/>
      <c r="J153" s="782"/>
      <c r="K153" s="782"/>
      <c r="L153" s="782"/>
      <c r="M153" s="783"/>
      <c r="N153" s="772"/>
    </row>
    <row r="154" spans="1:14" ht="21" customHeight="1">
      <c r="A154" s="768"/>
      <c r="B154" s="780" t="s">
        <v>741</v>
      </c>
      <c r="C154" s="781">
        <f>SUM('3d.m.'!D44)</f>
        <v>1432</v>
      </c>
      <c r="D154" s="781"/>
      <c r="E154" s="782"/>
      <c r="F154" s="782"/>
      <c r="G154" s="782"/>
      <c r="H154" s="782"/>
      <c r="I154" s="782"/>
      <c r="J154" s="782"/>
      <c r="K154" s="782"/>
      <c r="L154" s="782"/>
      <c r="M154" s="783"/>
      <c r="N154" s="772"/>
    </row>
    <row r="155" spans="1:14" ht="21" customHeight="1">
      <c r="A155" s="790"/>
      <c r="B155" s="779"/>
      <c r="C155" s="781"/>
      <c r="D155" s="781"/>
      <c r="E155" s="782"/>
      <c r="F155" s="782"/>
      <c r="G155" s="782"/>
      <c r="H155" s="782"/>
      <c r="I155" s="782"/>
      <c r="J155" s="782"/>
      <c r="K155" s="782"/>
      <c r="L155" s="782"/>
      <c r="M155" s="783"/>
      <c r="N155" s="772"/>
    </row>
    <row r="156" spans="1:14" ht="21" customHeight="1">
      <c r="A156" s="790"/>
      <c r="B156" s="779" t="s">
        <v>742</v>
      </c>
      <c r="C156" s="770">
        <f>SUM('3c.m.'!D160)</f>
        <v>54987</v>
      </c>
      <c r="D156" s="770">
        <f>SUM(E156:N156)</f>
        <v>54987</v>
      </c>
      <c r="E156" s="782"/>
      <c r="F156" s="784">
        <v>54987</v>
      </c>
      <c r="G156" s="782"/>
      <c r="H156" s="782"/>
      <c r="I156" s="782"/>
      <c r="J156" s="782"/>
      <c r="K156" s="782"/>
      <c r="L156" s="782"/>
      <c r="M156" s="783"/>
      <c r="N156" s="772"/>
    </row>
    <row r="157" spans="1:14" ht="21" customHeight="1">
      <c r="A157" s="790"/>
      <c r="B157" s="779"/>
      <c r="C157" s="770"/>
      <c r="D157" s="781"/>
      <c r="E157" s="782"/>
      <c r="F157" s="782"/>
      <c r="G157" s="782"/>
      <c r="H157" s="782"/>
      <c r="I157" s="782"/>
      <c r="J157" s="782"/>
      <c r="K157" s="782"/>
      <c r="L157" s="782"/>
      <c r="M157" s="783"/>
      <c r="N157" s="772"/>
    </row>
    <row r="158" spans="1:14" ht="21" customHeight="1">
      <c r="A158" s="790"/>
      <c r="B158" s="779" t="s">
        <v>743</v>
      </c>
      <c r="C158" s="770">
        <f>SUM('3c.m.'!D168)</f>
        <v>86519</v>
      </c>
      <c r="D158" s="770">
        <f aca="true" t="shared" si="0" ref="D158:D175">SUM(E158:N158)</f>
        <v>86519</v>
      </c>
      <c r="E158" s="782"/>
      <c r="F158" s="784">
        <v>81500</v>
      </c>
      <c r="G158" s="784"/>
      <c r="H158" s="782"/>
      <c r="I158" s="782"/>
      <c r="J158" s="782"/>
      <c r="K158" s="782"/>
      <c r="L158" s="784">
        <v>5019</v>
      </c>
      <c r="M158" s="783"/>
      <c r="N158" s="772"/>
    </row>
    <row r="159" spans="1:14" ht="21" customHeight="1">
      <c r="A159" s="790"/>
      <c r="B159" s="779" t="s">
        <v>744</v>
      </c>
      <c r="C159" s="770">
        <f>SUM('3a.m.'!D30+'3a.m.'!D50)-156220</f>
        <v>1646839</v>
      </c>
      <c r="D159" s="770">
        <f t="shared" si="0"/>
        <v>1646839</v>
      </c>
      <c r="E159" s="782"/>
      <c r="F159" s="784">
        <v>1548136</v>
      </c>
      <c r="G159" s="784"/>
      <c r="H159" s="782"/>
      <c r="I159" s="782"/>
      <c r="J159" s="782"/>
      <c r="K159" s="782"/>
      <c r="L159" s="784">
        <v>98703</v>
      </c>
      <c r="M159" s="783"/>
      <c r="N159" s="791"/>
    </row>
    <row r="160" spans="1:14" ht="21" customHeight="1">
      <c r="A160" s="790"/>
      <c r="B160" s="779" t="s">
        <v>815</v>
      </c>
      <c r="C160" s="770">
        <f>SUM('3a.m.'!D40)</f>
        <v>121606</v>
      </c>
      <c r="D160" s="770">
        <f t="shared" si="0"/>
        <v>121606</v>
      </c>
      <c r="E160" s="782">
        <v>7516</v>
      </c>
      <c r="F160" s="784">
        <v>106000</v>
      </c>
      <c r="G160" s="784"/>
      <c r="H160" s="782">
        <v>8090</v>
      </c>
      <c r="I160" s="782"/>
      <c r="J160" s="782"/>
      <c r="K160" s="782"/>
      <c r="L160" s="784"/>
      <c r="M160" s="783"/>
      <c r="N160" s="791"/>
    </row>
    <row r="161" spans="1:14" ht="21" customHeight="1">
      <c r="A161" s="790"/>
      <c r="B161" s="779" t="s">
        <v>265</v>
      </c>
      <c r="C161" s="770">
        <f>SUM('3c.m.'!D225)</f>
        <v>20970</v>
      </c>
      <c r="D161" s="770">
        <f t="shared" si="0"/>
        <v>20970</v>
      </c>
      <c r="E161" s="782"/>
      <c r="F161" s="784">
        <v>20500</v>
      </c>
      <c r="G161" s="784"/>
      <c r="H161" s="782"/>
      <c r="I161" s="782"/>
      <c r="J161" s="782"/>
      <c r="K161" s="782"/>
      <c r="L161" s="784">
        <v>470</v>
      </c>
      <c r="M161" s="783"/>
      <c r="N161" s="791"/>
    </row>
    <row r="162" spans="1:14" ht="21" customHeight="1">
      <c r="A162" s="790"/>
      <c r="B162" s="779" t="s">
        <v>273</v>
      </c>
      <c r="C162" s="770">
        <f>SUM('3c.m.'!D291)</f>
        <v>20000</v>
      </c>
      <c r="D162" s="770">
        <f t="shared" si="0"/>
        <v>20000</v>
      </c>
      <c r="E162" s="782"/>
      <c r="F162" s="784">
        <v>20000</v>
      </c>
      <c r="G162" s="784"/>
      <c r="H162" s="782"/>
      <c r="I162" s="782"/>
      <c r="J162" s="782"/>
      <c r="K162" s="782"/>
      <c r="L162" s="784"/>
      <c r="M162" s="783"/>
      <c r="N162" s="791"/>
    </row>
    <row r="163" spans="1:14" ht="21" customHeight="1">
      <c r="A163" s="790"/>
      <c r="B163" s="779" t="s">
        <v>607</v>
      </c>
      <c r="C163" s="770">
        <f>SUM('3c.m.'!D680)</f>
        <v>15581</v>
      </c>
      <c r="D163" s="770">
        <f t="shared" si="0"/>
        <v>15581</v>
      </c>
      <c r="E163" s="782"/>
      <c r="F163" s="784">
        <v>14000</v>
      </c>
      <c r="G163" s="784"/>
      <c r="H163" s="782"/>
      <c r="I163" s="782"/>
      <c r="J163" s="782"/>
      <c r="K163" s="782"/>
      <c r="L163" s="784">
        <v>1581</v>
      </c>
      <c r="M163" s="783"/>
      <c r="N163" s="791"/>
    </row>
    <row r="164" spans="1:14" ht="21" customHeight="1">
      <c r="A164" s="790"/>
      <c r="B164" s="779" t="s">
        <v>267</v>
      </c>
      <c r="C164" s="770">
        <f>SUM('3d.m.'!D14)</f>
        <v>300300</v>
      </c>
      <c r="D164" s="770">
        <f t="shared" si="0"/>
        <v>300300</v>
      </c>
      <c r="E164" s="782"/>
      <c r="F164" s="784">
        <v>300300</v>
      </c>
      <c r="G164" s="784"/>
      <c r="H164" s="782"/>
      <c r="I164" s="782"/>
      <c r="J164" s="782"/>
      <c r="K164" s="782"/>
      <c r="L164" s="784"/>
      <c r="M164" s="783"/>
      <c r="N164" s="791"/>
    </row>
    <row r="165" spans="1:14" ht="21" customHeight="1">
      <c r="A165" s="790"/>
      <c r="B165" s="779" t="s">
        <v>262</v>
      </c>
      <c r="C165" s="770">
        <f>SUM('1c.mell '!D77)</f>
        <v>50608</v>
      </c>
      <c r="D165" s="770">
        <f t="shared" si="0"/>
        <v>50608</v>
      </c>
      <c r="E165" s="782"/>
      <c r="F165" s="784">
        <v>50000</v>
      </c>
      <c r="G165" s="784"/>
      <c r="H165" s="782"/>
      <c r="I165" s="782">
        <v>608</v>
      </c>
      <c r="J165" s="782"/>
      <c r="K165" s="782"/>
      <c r="L165" s="784"/>
      <c r="M165" s="783"/>
      <c r="N165" s="791"/>
    </row>
    <row r="166" spans="1:14" ht="21" customHeight="1">
      <c r="A166" s="790"/>
      <c r="B166" s="779" t="s">
        <v>745</v>
      </c>
      <c r="C166" s="770">
        <f>SUM('1c.mell '!D81)</f>
        <v>180000</v>
      </c>
      <c r="D166" s="770">
        <f t="shared" si="0"/>
        <v>180000</v>
      </c>
      <c r="E166" s="782"/>
      <c r="F166" s="784">
        <v>180000</v>
      </c>
      <c r="G166" s="784"/>
      <c r="H166" s="782"/>
      <c r="I166" s="782"/>
      <c r="J166" s="782"/>
      <c r="K166" s="782"/>
      <c r="L166" s="782"/>
      <c r="M166" s="783"/>
      <c r="N166" s="791"/>
    </row>
    <row r="167" spans="1:14" ht="21" customHeight="1">
      <c r="A167" s="790"/>
      <c r="B167" s="779" t="s">
        <v>608</v>
      </c>
      <c r="C167" s="770">
        <f>SUM('1c.mell '!D85)</f>
        <v>70565</v>
      </c>
      <c r="D167" s="770">
        <f t="shared" si="0"/>
        <v>70565</v>
      </c>
      <c r="E167" s="782"/>
      <c r="F167" s="784">
        <v>6557</v>
      </c>
      <c r="G167" s="784"/>
      <c r="H167" s="782"/>
      <c r="I167" s="782"/>
      <c r="J167" s="782"/>
      <c r="K167" s="782"/>
      <c r="L167" s="782">
        <v>64008</v>
      </c>
      <c r="M167" s="783"/>
      <c r="N167" s="791"/>
    </row>
    <row r="168" spans="1:14" ht="21" customHeight="1">
      <c r="A168" s="790"/>
      <c r="B168" s="779" t="s">
        <v>609</v>
      </c>
      <c r="C168" s="770">
        <f>SUM('1c.mell '!D87)</f>
        <v>124867</v>
      </c>
      <c r="D168" s="770">
        <f t="shared" si="0"/>
        <v>124867</v>
      </c>
      <c r="E168" s="782"/>
      <c r="F168" s="784"/>
      <c r="G168" s="784"/>
      <c r="H168" s="782"/>
      <c r="I168" s="782"/>
      <c r="J168" s="782"/>
      <c r="K168" s="782"/>
      <c r="L168" s="782">
        <v>124867</v>
      </c>
      <c r="M168" s="783"/>
      <c r="N168" s="791"/>
    </row>
    <row r="169" spans="1:14" ht="21" customHeight="1">
      <c r="A169" s="790"/>
      <c r="B169" s="779" t="s">
        <v>746</v>
      </c>
      <c r="C169" s="770">
        <f>SUM('1c.mell '!D118)</f>
        <v>319247</v>
      </c>
      <c r="D169" s="770">
        <f t="shared" si="0"/>
        <v>319247</v>
      </c>
      <c r="E169" s="782"/>
      <c r="F169" s="784">
        <v>14063</v>
      </c>
      <c r="G169" s="784"/>
      <c r="H169" s="782"/>
      <c r="I169" s="784">
        <v>305184</v>
      </c>
      <c r="J169" s="782"/>
      <c r="K169" s="782"/>
      <c r="L169" s="784"/>
      <c r="M169" s="783"/>
      <c r="N169" s="791"/>
    </row>
    <row r="170" spans="1:14" ht="21" customHeight="1">
      <c r="A170" s="790"/>
      <c r="B170" s="779" t="s">
        <v>747</v>
      </c>
      <c r="C170" s="770">
        <f>SUM('1c.mell '!D119)</f>
        <v>56371</v>
      </c>
      <c r="D170" s="770">
        <f t="shared" si="0"/>
        <v>56371</v>
      </c>
      <c r="E170" s="782"/>
      <c r="F170" s="784">
        <v>56371</v>
      </c>
      <c r="G170" s="784"/>
      <c r="H170" s="782"/>
      <c r="I170" s="782"/>
      <c r="J170" s="782"/>
      <c r="K170" s="782"/>
      <c r="L170" s="784"/>
      <c r="M170" s="783"/>
      <c r="N170" s="791"/>
    </row>
    <row r="171" spans="1:14" ht="21" customHeight="1">
      <c r="A171" s="790"/>
      <c r="B171" s="779" t="s">
        <v>613</v>
      </c>
      <c r="C171" s="770">
        <f>SUM('6.mell. '!D20)</f>
        <v>6623</v>
      </c>
      <c r="D171" s="770">
        <f t="shared" si="0"/>
        <v>6623</v>
      </c>
      <c r="E171" s="782"/>
      <c r="F171" s="784"/>
      <c r="G171" s="784"/>
      <c r="H171" s="782"/>
      <c r="I171" s="782"/>
      <c r="J171" s="782"/>
      <c r="K171" s="782"/>
      <c r="L171" s="784">
        <v>6623</v>
      </c>
      <c r="M171" s="783"/>
      <c r="N171" s="791"/>
    </row>
    <row r="172" spans="1:14" ht="21" customHeight="1">
      <c r="A172" s="790"/>
      <c r="B172" s="779" t="s">
        <v>748</v>
      </c>
      <c r="C172" s="770">
        <f>SUM('2.mell'!D365+'2.mell'!D369)</f>
        <v>1388479</v>
      </c>
      <c r="D172" s="770">
        <f t="shared" si="0"/>
        <v>1388479</v>
      </c>
      <c r="E172" s="784">
        <v>1819</v>
      </c>
      <c r="F172" s="784">
        <v>1167464</v>
      </c>
      <c r="G172" s="784">
        <v>199500</v>
      </c>
      <c r="H172" s="782"/>
      <c r="I172" s="782"/>
      <c r="J172" s="782"/>
      <c r="K172" s="782"/>
      <c r="L172" s="784">
        <v>19696</v>
      </c>
      <c r="M172" s="783"/>
      <c r="N172" s="772"/>
    </row>
    <row r="173" spans="1:14" ht="21" customHeight="1">
      <c r="A173" s="768"/>
      <c r="B173" s="779" t="s">
        <v>749</v>
      </c>
      <c r="C173" s="770">
        <f>SUM('2.mell'!D431+'2.mell'!D435)</f>
        <v>435916</v>
      </c>
      <c r="D173" s="770">
        <f t="shared" si="0"/>
        <v>435916</v>
      </c>
      <c r="E173" s="784">
        <v>104161</v>
      </c>
      <c r="F173" s="784">
        <v>296195</v>
      </c>
      <c r="G173" s="784">
        <v>27816</v>
      </c>
      <c r="H173" s="784"/>
      <c r="I173" s="782"/>
      <c r="J173" s="782"/>
      <c r="K173" s="782"/>
      <c r="L173" s="784">
        <v>7744</v>
      </c>
      <c r="M173" s="783"/>
      <c r="N173" s="772"/>
    </row>
    <row r="174" spans="1:14" ht="21" customHeight="1">
      <c r="A174" s="768"/>
      <c r="B174" s="779" t="s">
        <v>750</v>
      </c>
      <c r="C174" s="770">
        <f>SUM('2.mell'!D464+'2.mell'!D468)</f>
        <v>581607</v>
      </c>
      <c r="D174" s="770">
        <f t="shared" si="0"/>
        <v>581607</v>
      </c>
      <c r="E174" s="784">
        <v>393628</v>
      </c>
      <c r="F174" s="784">
        <v>106544</v>
      </c>
      <c r="G174" s="784">
        <v>51997</v>
      </c>
      <c r="H174" s="784">
        <v>6991</v>
      </c>
      <c r="I174" s="782"/>
      <c r="J174" s="782"/>
      <c r="K174" s="782"/>
      <c r="L174" s="784">
        <v>22447</v>
      </c>
      <c r="M174" s="783"/>
      <c r="N174" s="772"/>
    </row>
    <row r="175" spans="1:14" ht="21" customHeight="1">
      <c r="A175" s="768"/>
      <c r="B175" s="779" t="s">
        <v>751</v>
      </c>
      <c r="C175" s="770">
        <f>SUM('2.mell'!D530+'2.mell'!D534)-125521</f>
        <v>336894</v>
      </c>
      <c r="D175" s="770">
        <f t="shared" si="0"/>
        <v>336894</v>
      </c>
      <c r="E175" s="784">
        <v>22704</v>
      </c>
      <c r="F175" s="784">
        <v>210851</v>
      </c>
      <c r="G175" s="784">
        <v>80000</v>
      </c>
      <c r="H175" s="782"/>
      <c r="I175" s="782"/>
      <c r="J175" s="782"/>
      <c r="K175" s="782"/>
      <c r="L175" s="784">
        <v>23339</v>
      </c>
      <c r="M175" s="783"/>
      <c r="N175" s="772"/>
    </row>
    <row r="176" spans="1:14" ht="21" customHeight="1">
      <c r="A176" s="768"/>
      <c r="B176" s="779"/>
      <c r="C176" s="781"/>
      <c r="D176" s="781"/>
      <c r="E176" s="782"/>
      <c r="F176" s="782"/>
      <c r="G176" s="782"/>
      <c r="H176" s="782"/>
      <c r="I176" s="782"/>
      <c r="J176" s="782"/>
      <c r="K176" s="782"/>
      <c r="L176" s="782"/>
      <c r="M176" s="783"/>
      <c r="N176" s="772"/>
    </row>
    <row r="177" spans="1:14" ht="21" customHeight="1">
      <c r="A177" s="768"/>
      <c r="B177" s="779"/>
      <c r="C177" s="781"/>
      <c r="D177" s="781"/>
      <c r="E177" s="782"/>
      <c r="F177" s="782"/>
      <c r="G177" s="782"/>
      <c r="H177" s="782"/>
      <c r="I177" s="782"/>
      <c r="J177" s="782"/>
      <c r="K177" s="782"/>
      <c r="L177" s="782"/>
      <c r="M177" s="783"/>
      <c r="N177" s="772"/>
    </row>
    <row r="178" spans="1:14" ht="21" customHeight="1">
      <c r="A178" s="768"/>
      <c r="B178" s="792" t="s">
        <v>752</v>
      </c>
      <c r="C178" s="784">
        <f>SUM(C175+C174+C173+C172+C171+C170+C169+C168+C167+C166+C165+C164+C163+C162+C161+C160+C159+C158+C156+C141+C136+C124+C104+C91+C88+C67+C55+C48+C30+C28+C26+C24+C10)</f>
        <v>18099318</v>
      </c>
      <c r="D178" s="784">
        <f>SUM(D175+D174+D173+D172+D171+D170+D169+D168+D167+D166+D165+D164+D163+D162+D161+D160+D159+D158+D156+D141+D136+D124+D104+D91+D88+D67+D55+D48+D30+D28+D26+D24+D10)</f>
        <v>18099318</v>
      </c>
      <c r="E178" s="784">
        <f>SUM(E175+E174+E173+E172+E170+E169+E166+E158+E156+E141+E136+E124+E104+E91+E88+E67+E55+E48+E30+E28+E26+E24+E10+E159+E160+E165+E161+E163+E164+E162)</f>
        <v>1373079</v>
      </c>
      <c r="F178" s="784">
        <f>SUM(F175+F174+F173+F172+F170+F169+F166+F158+F156+F141+F136+F124+F104+F91+F88+F67+F55+F48+F30+F28+F26+F24+F10+F159+F160+F165+F161+F163+F164+F162)</f>
        <v>6568435</v>
      </c>
      <c r="G178" s="784">
        <f>SUM(G175+G174+G173+G172+G170+G169+G166+G158+G156+G141+G136+G124+G104+G91+G88+G67+G55+G48+G30+G28+G26+G24+G10+G159+G160+G165+G161+G163+G164+G162)</f>
        <v>3232975</v>
      </c>
      <c r="H178" s="784">
        <f>SUM(H175+H174+H173+H172+H170+H169+H166+H158+H156+H141+H136+H124+H104+H91+H88+H67+H55+H48+H30+H28+H26+H24+H10+H159+H160+H165+H161+H163+H164+H162)</f>
        <v>15081</v>
      </c>
      <c r="I178" s="784">
        <f>SUM(I175+I174+I173+I172+I170+I169+I166+I158+I156+I141+I136+I124+I104+I91+I88+I67+I55+I48+I30+I28+I26+I24+I10+I159+I160+I165+I161+I163+I164)</f>
        <v>4391247</v>
      </c>
      <c r="J178" s="784">
        <f>SUM(J175+J174+J173+J172+J170+J169+J166+J158+J156+J141+J136+J124+J104+J91+J88+J67+J55+J48+J30+J28+J26+J24+J10+J159+J160+J165+J161+J163)</f>
        <v>0</v>
      </c>
      <c r="K178" s="784">
        <f>SUM(K175+K174+K173+K172+K170+K169+K166+K158+K156+K141+K136+K124+K104+K91+K88+K67+K55+K48+K30+K28+K26+K24+K10+K159+K160)</f>
        <v>0</v>
      </c>
      <c r="L178" s="784">
        <f>SUM(L175+L174+L173+L172+L170+L169+L166+L158+L156+L141+L136+L124+L104+L91+L88+L67+L55+L48+L30+L28+L26+L24+L10+L159+L160)</f>
        <v>1014395</v>
      </c>
      <c r="M178" s="784">
        <f>SUM(M175+M174+M173+M172+M170+M169+M166+M158+M156+M141+M136+M124+M104+M91+M88+M67+M55+M48+M30+M28+M26+M24+M10+M159+M160)</f>
        <v>880000</v>
      </c>
      <c r="N178" s="784">
        <f>SUM(N175+N174+N173+N172+N170+N169+N166+N158+N156+N141+N136+N124+N104+N91+N88+N67+N55+N48+N30+N28+N26+N24+N10+N159+N160)</f>
        <v>420000</v>
      </c>
    </row>
    <row r="179" spans="1:14" ht="21" customHeight="1">
      <c r="A179" s="768"/>
      <c r="B179" s="779"/>
      <c r="C179" s="781"/>
      <c r="D179" s="781"/>
      <c r="E179" s="782"/>
      <c r="F179" s="782"/>
      <c r="G179" s="782"/>
      <c r="H179" s="782"/>
      <c r="I179" s="782"/>
      <c r="J179" s="782"/>
      <c r="K179" s="782"/>
      <c r="L179" s="782"/>
      <c r="M179" s="783"/>
      <c r="N179" s="772"/>
    </row>
  </sheetData>
  <sheetProtection/>
  <mergeCells count="13">
    <mergeCell ref="N8:N9"/>
    <mergeCell ref="L8:L9"/>
    <mergeCell ref="M8:M9"/>
    <mergeCell ref="A3:N3"/>
    <mergeCell ref="B4:M4"/>
    <mergeCell ref="B5:M5"/>
    <mergeCell ref="E8:E9"/>
    <mergeCell ref="F8:F9"/>
    <mergeCell ref="H8:I8"/>
    <mergeCell ref="J8:K8"/>
    <mergeCell ref="B8:B9"/>
    <mergeCell ref="D8:D9"/>
    <mergeCell ref="C8:C9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BM31" activePane="bottomLeft" state="frozen"/>
      <selection pane="topLeft" activeCell="A1" sqref="A1"/>
      <selection pane="bottomLeft" activeCell="E43" sqref="E43"/>
    </sheetView>
  </sheetViews>
  <sheetFormatPr defaultColWidth="9.125" defaultRowHeight="12.75"/>
  <cols>
    <col min="1" max="1" width="9.125" style="759" customWidth="1"/>
    <col min="2" max="2" width="48.375" style="759" customWidth="1"/>
    <col min="3" max="3" width="13.75390625" style="759" customWidth="1"/>
    <col min="4" max="5" width="11.25390625" style="759" customWidth="1"/>
    <col min="6" max="6" width="11.875" style="759" customWidth="1"/>
    <col min="7" max="7" width="12.25390625" style="759" customWidth="1"/>
    <col min="8" max="8" width="11.375" style="759" customWidth="1"/>
    <col min="9" max="9" width="10.625" style="759" bestFit="1" customWidth="1"/>
    <col min="10" max="10" width="11.25390625" style="759" customWidth="1"/>
    <col min="11" max="11" width="11.625" style="759" customWidth="1"/>
    <col min="12" max="12" width="10.75390625" style="759" customWidth="1"/>
    <col min="13" max="16384" width="9.125" style="759" customWidth="1"/>
  </cols>
  <sheetData>
    <row r="1" spans="1:13" ht="12.75">
      <c r="A1" s="1134" t="s">
        <v>753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</row>
    <row r="2" spans="2:12" ht="18.75">
      <c r="B2" s="1136" t="s">
        <v>754</v>
      </c>
      <c r="C2" s="1136"/>
      <c r="D2" s="1136"/>
      <c r="E2" s="1136"/>
      <c r="F2" s="1136"/>
      <c r="G2" s="1136"/>
      <c r="H2" s="1136"/>
      <c r="I2" s="1136"/>
      <c r="J2" s="1136"/>
      <c r="K2" s="1136"/>
      <c r="L2" s="1136"/>
    </row>
    <row r="3" spans="2:12" ht="18.75">
      <c r="B3" s="1137" t="s">
        <v>802</v>
      </c>
      <c r="C3" s="1137"/>
      <c r="D3" s="1137"/>
      <c r="E3" s="1137"/>
      <c r="F3" s="1137"/>
      <c r="G3" s="1137"/>
      <c r="H3" s="1137"/>
      <c r="I3" s="1137"/>
      <c r="J3" s="1137"/>
      <c r="K3" s="1137"/>
      <c r="L3" s="1137"/>
    </row>
    <row r="4" spans="3:13" ht="9.75" customHeight="1">
      <c r="C4" s="793"/>
      <c r="F4" s="794"/>
      <c r="G4" s="794"/>
      <c r="H4" s="794"/>
      <c r="I4" s="794"/>
      <c r="J4" s="794"/>
      <c r="K4" s="794"/>
      <c r="L4" s="794"/>
      <c r="M4" s="762" t="s">
        <v>455</v>
      </c>
    </row>
    <row r="5" spans="1:13" ht="27" customHeight="1">
      <c r="A5" s="795"/>
      <c r="B5" s="1135" t="s">
        <v>755</v>
      </c>
      <c r="C5" s="1133" t="s">
        <v>138</v>
      </c>
      <c r="D5" s="1135" t="s">
        <v>756</v>
      </c>
      <c r="E5" s="1133" t="s">
        <v>761</v>
      </c>
      <c r="F5" s="1133" t="s">
        <v>817</v>
      </c>
      <c r="G5" s="1135" t="s">
        <v>592</v>
      </c>
      <c r="H5" s="1135"/>
      <c r="I5" s="1135" t="s">
        <v>617</v>
      </c>
      <c r="J5" s="1135"/>
      <c r="K5" s="1135" t="s">
        <v>757</v>
      </c>
      <c r="L5" s="1133" t="s">
        <v>762</v>
      </c>
      <c r="M5" s="1135" t="s">
        <v>758</v>
      </c>
    </row>
    <row r="6" spans="1:13" ht="41.25" customHeight="1">
      <c r="A6" s="796"/>
      <c r="B6" s="1135"/>
      <c r="C6" s="1138"/>
      <c r="D6" s="1135"/>
      <c r="E6" s="1138"/>
      <c r="F6" s="944"/>
      <c r="G6" s="767" t="s">
        <v>819</v>
      </c>
      <c r="H6" s="767" t="s">
        <v>759</v>
      </c>
      <c r="I6" s="767" t="s">
        <v>760</v>
      </c>
      <c r="J6" s="767" t="s">
        <v>759</v>
      </c>
      <c r="K6" s="1135"/>
      <c r="L6" s="1139"/>
      <c r="M6" s="1135"/>
    </row>
    <row r="7" spans="1:13" ht="18" customHeight="1">
      <c r="A7" s="802">
        <v>1803</v>
      </c>
      <c r="B7" s="803" t="s">
        <v>763</v>
      </c>
      <c r="C7" s="804">
        <f>SUM('1c.mell '!D79)</f>
        <v>5000</v>
      </c>
      <c r="D7" s="800">
        <f aca="true" t="shared" si="0" ref="D7:D42">SUM(E7:M7)</f>
        <v>5000</v>
      </c>
      <c r="E7" s="800"/>
      <c r="F7" s="805"/>
      <c r="G7" s="806"/>
      <c r="H7" s="806"/>
      <c r="I7" s="806"/>
      <c r="J7" s="806"/>
      <c r="K7" s="806"/>
      <c r="L7" s="806"/>
      <c r="M7" s="807">
        <v>5000</v>
      </c>
    </row>
    <row r="8" spans="1:13" ht="18" customHeight="1">
      <c r="A8" s="802">
        <v>2985</v>
      </c>
      <c r="B8" s="803" t="s">
        <v>261</v>
      </c>
      <c r="C8" s="804">
        <v>125521</v>
      </c>
      <c r="D8" s="800">
        <f t="shared" si="0"/>
        <v>125521</v>
      </c>
      <c r="E8" s="800">
        <v>125521</v>
      </c>
      <c r="F8" s="805"/>
      <c r="G8" s="806"/>
      <c r="H8" s="806"/>
      <c r="I8" s="806"/>
      <c r="J8" s="806"/>
      <c r="K8" s="806"/>
      <c r="L8" s="806"/>
      <c r="M8" s="808"/>
    </row>
    <row r="9" spans="1:13" ht="18" customHeight="1">
      <c r="A9" s="798">
        <v>3011</v>
      </c>
      <c r="B9" s="799" t="s">
        <v>35</v>
      </c>
      <c r="C9" s="800">
        <f>SUM('3a.m.'!D19)</f>
        <v>10880</v>
      </c>
      <c r="D9" s="800">
        <f t="shared" si="0"/>
        <v>10880</v>
      </c>
      <c r="E9" s="800">
        <v>1494</v>
      </c>
      <c r="F9" s="809">
        <v>8506</v>
      </c>
      <c r="G9" s="767"/>
      <c r="H9" s="767"/>
      <c r="I9" s="767"/>
      <c r="J9" s="767"/>
      <c r="K9" s="879">
        <v>880</v>
      </c>
      <c r="L9" s="767"/>
      <c r="M9" s="801"/>
    </row>
    <row r="10" spans="1:13" ht="18" customHeight="1">
      <c r="A10" s="810">
        <v>3030</v>
      </c>
      <c r="B10" s="811" t="s">
        <v>764</v>
      </c>
      <c r="C10" s="812">
        <v>32000</v>
      </c>
      <c r="D10" s="800">
        <f t="shared" si="0"/>
        <v>32000</v>
      </c>
      <c r="E10" s="800">
        <v>32000</v>
      </c>
      <c r="F10" s="800"/>
      <c r="G10" s="813"/>
      <c r="H10" s="813"/>
      <c r="I10" s="813"/>
      <c r="J10" s="813"/>
      <c r="K10" s="813"/>
      <c r="L10" s="813"/>
      <c r="M10" s="808"/>
    </row>
    <row r="11" spans="1:13" ht="18" customHeight="1">
      <c r="A11" s="810">
        <v>3141</v>
      </c>
      <c r="B11" s="811" t="s">
        <v>765</v>
      </c>
      <c r="C11" s="812">
        <f>SUM('3c.m.'!D119)</f>
        <v>20835</v>
      </c>
      <c r="D11" s="800">
        <f t="shared" si="0"/>
        <v>20835</v>
      </c>
      <c r="E11" s="800">
        <v>20000</v>
      </c>
      <c r="F11" s="814"/>
      <c r="G11" s="815"/>
      <c r="H11" s="815"/>
      <c r="I11" s="815"/>
      <c r="J11" s="815"/>
      <c r="K11" s="815">
        <v>835</v>
      </c>
      <c r="L11" s="815"/>
      <c r="M11" s="808"/>
    </row>
    <row r="12" spans="1:13" ht="18" customHeight="1">
      <c r="A12" s="802">
        <v>3144</v>
      </c>
      <c r="B12" s="816" t="s">
        <v>766</v>
      </c>
      <c r="C12" s="812">
        <f>SUM('3c.m.'!D143)</f>
        <v>3500</v>
      </c>
      <c r="D12" s="800">
        <f t="shared" si="0"/>
        <v>3500</v>
      </c>
      <c r="E12" s="800">
        <v>3500</v>
      </c>
      <c r="F12" s="814"/>
      <c r="G12" s="815"/>
      <c r="H12" s="815"/>
      <c r="I12" s="815"/>
      <c r="J12" s="815"/>
      <c r="K12" s="815"/>
      <c r="L12" s="815"/>
      <c r="M12" s="808"/>
    </row>
    <row r="13" spans="1:13" ht="18" customHeight="1">
      <c r="A13" s="810">
        <v>3207</v>
      </c>
      <c r="B13" s="811" t="s">
        <v>767</v>
      </c>
      <c r="C13" s="812">
        <f>SUM('3c.m.'!D217)</f>
        <v>25000</v>
      </c>
      <c r="D13" s="800">
        <f t="shared" si="0"/>
        <v>25000</v>
      </c>
      <c r="E13" s="800">
        <v>25000</v>
      </c>
      <c r="F13" s="814"/>
      <c r="G13" s="815"/>
      <c r="H13" s="815"/>
      <c r="I13" s="815"/>
      <c r="J13" s="815"/>
      <c r="K13" s="815"/>
      <c r="L13" s="815"/>
      <c r="M13" s="808"/>
    </row>
    <row r="14" spans="1:13" ht="18" customHeight="1">
      <c r="A14" s="810">
        <v>3209</v>
      </c>
      <c r="B14" s="811" t="s">
        <v>768</v>
      </c>
      <c r="C14" s="812">
        <f>SUM('3c.m.'!D233)</f>
        <v>14431</v>
      </c>
      <c r="D14" s="800">
        <f t="shared" si="0"/>
        <v>14431</v>
      </c>
      <c r="E14" s="800">
        <v>10000</v>
      </c>
      <c r="F14" s="814"/>
      <c r="G14" s="815"/>
      <c r="H14" s="815"/>
      <c r="I14" s="815"/>
      <c r="J14" s="815"/>
      <c r="K14" s="815">
        <v>4431</v>
      </c>
      <c r="L14" s="815"/>
      <c r="M14" s="808"/>
    </row>
    <row r="15" spans="1:13" ht="18" customHeight="1">
      <c r="A15" s="810">
        <v>3305</v>
      </c>
      <c r="B15" s="811" t="s">
        <v>173</v>
      </c>
      <c r="C15" s="812">
        <f>SUM('3c.m.'!D334)</f>
        <v>2000</v>
      </c>
      <c r="D15" s="800">
        <f t="shared" si="0"/>
        <v>2000</v>
      </c>
      <c r="E15" s="800">
        <v>2000</v>
      </c>
      <c r="F15" s="814"/>
      <c r="G15" s="815"/>
      <c r="H15" s="815"/>
      <c r="I15" s="815"/>
      <c r="J15" s="815"/>
      <c r="K15" s="815"/>
      <c r="L15" s="815"/>
      <c r="M15" s="808"/>
    </row>
    <row r="16" spans="1:13" ht="18" customHeight="1">
      <c r="A16" s="810">
        <v>3306</v>
      </c>
      <c r="B16" s="811" t="s">
        <v>174</v>
      </c>
      <c r="C16" s="812">
        <f>SUM('3c.m.'!D343)</f>
        <v>12023</v>
      </c>
      <c r="D16" s="800">
        <f t="shared" si="0"/>
        <v>12023</v>
      </c>
      <c r="E16" s="800">
        <v>12023</v>
      </c>
      <c r="F16" s="814"/>
      <c r="G16" s="815"/>
      <c r="H16" s="815"/>
      <c r="I16" s="815"/>
      <c r="J16" s="815"/>
      <c r="K16" s="815"/>
      <c r="L16" s="815"/>
      <c r="M16" s="808"/>
    </row>
    <row r="17" spans="1:13" ht="18" customHeight="1">
      <c r="A17" s="810">
        <v>3307</v>
      </c>
      <c r="B17" s="811" t="s">
        <v>178</v>
      </c>
      <c r="C17" s="812">
        <f>SUM('3c.m.'!D352)</f>
        <v>5000</v>
      </c>
      <c r="D17" s="800">
        <f t="shared" si="0"/>
        <v>5000</v>
      </c>
      <c r="E17" s="800">
        <v>5000</v>
      </c>
      <c r="F17" s="814"/>
      <c r="G17" s="815"/>
      <c r="H17" s="815"/>
      <c r="I17" s="815"/>
      <c r="J17" s="815"/>
      <c r="K17" s="815"/>
      <c r="L17" s="815"/>
      <c r="M17" s="808"/>
    </row>
    <row r="18" spans="1:13" ht="18" customHeight="1">
      <c r="A18" s="810">
        <v>3310</v>
      </c>
      <c r="B18" s="811" t="s">
        <v>381</v>
      </c>
      <c r="C18" s="812">
        <f>SUM('3c.m.'!D377)</f>
        <v>6000</v>
      </c>
      <c r="D18" s="800">
        <f t="shared" si="0"/>
        <v>6000</v>
      </c>
      <c r="E18" s="800">
        <v>6000</v>
      </c>
      <c r="F18" s="814"/>
      <c r="G18" s="815"/>
      <c r="H18" s="815"/>
      <c r="I18" s="815"/>
      <c r="J18" s="815"/>
      <c r="K18" s="815"/>
      <c r="L18" s="815"/>
      <c r="M18" s="808"/>
    </row>
    <row r="19" spans="1:13" ht="18" customHeight="1">
      <c r="A19" s="810">
        <v>3322</v>
      </c>
      <c r="B19" s="811" t="s">
        <v>83</v>
      </c>
      <c r="C19" s="812">
        <f>SUM('3c.m.'!D427)</f>
        <v>9500</v>
      </c>
      <c r="D19" s="800">
        <f t="shared" si="0"/>
        <v>9500</v>
      </c>
      <c r="E19" s="800">
        <v>9500</v>
      </c>
      <c r="F19" s="814"/>
      <c r="G19" s="815"/>
      <c r="H19" s="815"/>
      <c r="I19" s="815"/>
      <c r="J19" s="815"/>
      <c r="K19" s="815"/>
      <c r="L19" s="815"/>
      <c r="M19" s="808"/>
    </row>
    <row r="20" spans="1:13" ht="18" customHeight="1">
      <c r="A20" s="810">
        <v>3351</v>
      </c>
      <c r="B20" s="811" t="s">
        <v>806</v>
      </c>
      <c r="C20" s="812">
        <f>SUM('3c.m.'!D524)</f>
        <v>7977</v>
      </c>
      <c r="D20" s="800">
        <f t="shared" si="0"/>
        <v>7977</v>
      </c>
      <c r="E20" s="800">
        <v>7977</v>
      </c>
      <c r="F20" s="814"/>
      <c r="G20" s="815"/>
      <c r="H20" s="815"/>
      <c r="I20" s="815"/>
      <c r="J20" s="815"/>
      <c r="K20" s="815"/>
      <c r="L20" s="815"/>
      <c r="M20" s="808"/>
    </row>
    <row r="21" spans="1:13" ht="18" customHeight="1">
      <c r="A21" s="810">
        <v>3352</v>
      </c>
      <c r="B21" s="811" t="s">
        <v>976</v>
      </c>
      <c r="C21" s="812">
        <f>SUM('3c.m.'!D533)</f>
        <v>7376</v>
      </c>
      <c r="D21" s="800">
        <f t="shared" si="0"/>
        <v>7376</v>
      </c>
      <c r="E21" s="800">
        <v>6500</v>
      </c>
      <c r="F21" s="814"/>
      <c r="G21" s="815"/>
      <c r="H21" s="815"/>
      <c r="I21" s="815"/>
      <c r="J21" s="815"/>
      <c r="K21" s="815">
        <v>876</v>
      </c>
      <c r="L21" s="815"/>
      <c r="M21" s="808"/>
    </row>
    <row r="22" spans="1:13" ht="18" customHeight="1">
      <c r="A22" s="810">
        <v>3355</v>
      </c>
      <c r="B22" s="811" t="s">
        <v>769</v>
      </c>
      <c r="C22" s="812">
        <f>SUM('3c.m.'!D549)</f>
        <v>9912</v>
      </c>
      <c r="D22" s="800">
        <f t="shared" si="0"/>
        <v>9912</v>
      </c>
      <c r="E22" s="800">
        <v>8000</v>
      </c>
      <c r="F22" s="814"/>
      <c r="G22" s="815"/>
      <c r="H22" s="815"/>
      <c r="I22" s="815"/>
      <c r="J22" s="815"/>
      <c r="K22" s="815">
        <v>1912</v>
      </c>
      <c r="L22" s="815"/>
      <c r="M22" s="808"/>
    </row>
    <row r="23" spans="1:13" ht="18" customHeight="1">
      <c r="A23" s="810">
        <v>3356</v>
      </c>
      <c r="B23" s="811" t="s">
        <v>411</v>
      </c>
      <c r="C23" s="812">
        <f>SUM('3c.m.'!D557)</f>
        <v>21004</v>
      </c>
      <c r="D23" s="800">
        <f t="shared" si="0"/>
        <v>21004</v>
      </c>
      <c r="E23" s="800">
        <v>20000</v>
      </c>
      <c r="F23" s="814"/>
      <c r="G23" s="815"/>
      <c r="H23" s="815"/>
      <c r="I23" s="815"/>
      <c r="J23" s="815"/>
      <c r="K23" s="815">
        <v>1004</v>
      </c>
      <c r="L23" s="815"/>
      <c r="M23" s="808"/>
    </row>
    <row r="24" spans="1:13" ht="18" customHeight="1">
      <c r="A24" s="810">
        <v>3422</v>
      </c>
      <c r="B24" s="811" t="s">
        <v>88</v>
      </c>
      <c r="C24" s="812">
        <f>SUM('3c.m.'!D640)</f>
        <v>30620</v>
      </c>
      <c r="D24" s="800">
        <f t="shared" si="0"/>
        <v>30620</v>
      </c>
      <c r="E24" s="800">
        <v>25000</v>
      </c>
      <c r="F24" s="814"/>
      <c r="G24" s="815"/>
      <c r="H24" s="815"/>
      <c r="I24" s="815"/>
      <c r="J24" s="815"/>
      <c r="K24" s="815">
        <v>5620</v>
      </c>
      <c r="L24" s="815"/>
      <c r="M24" s="808"/>
    </row>
    <row r="25" spans="1:13" ht="18" customHeight="1">
      <c r="A25" s="810">
        <v>3423</v>
      </c>
      <c r="B25" s="811" t="s">
        <v>87</v>
      </c>
      <c r="C25" s="812">
        <f>SUM('3c.m.'!D648)</f>
        <v>10754</v>
      </c>
      <c r="D25" s="800">
        <f t="shared" si="0"/>
        <v>10754</v>
      </c>
      <c r="E25" s="800">
        <v>10000</v>
      </c>
      <c r="F25" s="814"/>
      <c r="G25" s="815"/>
      <c r="H25" s="815"/>
      <c r="I25" s="815"/>
      <c r="J25" s="815"/>
      <c r="K25" s="815">
        <v>754</v>
      </c>
      <c r="L25" s="815"/>
      <c r="M25" s="808"/>
    </row>
    <row r="26" spans="1:13" ht="18" customHeight="1">
      <c r="A26" s="810">
        <v>3424</v>
      </c>
      <c r="B26" s="817" t="s">
        <v>338</v>
      </c>
      <c r="C26" s="804">
        <f>SUM('3c.m.'!D656)</f>
        <v>8384</v>
      </c>
      <c r="D26" s="800">
        <f t="shared" si="0"/>
        <v>8384</v>
      </c>
      <c r="E26" s="800">
        <v>5770</v>
      </c>
      <c r="F26" s="814"/>
      <c r="G26" s="815"/>
      <c r="H26" s="815"/>
      <c r="I26" s="815"/>
      <c r="J26" s="815"/>
      <c r="K26" s="815">
        <v>2614</v>
      </c>
      <c r="L26" s="815"/>
      <c r="M26" s="808"/>
    </row>
    <row r="27" spans="1:13" ht="18" customHeight="1">
      <c r="A27" s="810">
        <v>3425</v>
      </c>
      <c r="B27" s="817" t="s">
        <v>877</v>
      </c>
      <c r="C27" s="804">
        <f>SUM('3c.m.'!D664)</f>
        <v>8342</v>
      </c>
      <c r="D27" s="800">
        <f t="shared" si="0"/>
        <v>8342</v>
      </c>
      <c r="E27" s="800">
        <v>4200</v>
      </c>
      <c r="F27" s="805"/>
      <c r="G27" s="806"/>
      <c r="H27" s="806"/>
      <c r="I27" s="806"/>
      <c r="J27" s="806"/>
      <c r="K27" s="806">
        <v>4142</v>
      </c>
      <c r="L27" s="806"/>
      <c r="M27" s="808"/>
    </row>
    <row r="28" spans="1:13" ht="18" customHeight="1">
      <c r="A28" s="810">
        <v>3426</v>
      </c>
      <c r="B28" s="811" t="s">
        <v>444</v>
      </c>
      <c r="C28" s="812">
        <f>SUM('3c.m.'!D672)</f>
        <v>71426</v>
      </c>
      <c r="D28" s="800">
        <f t="shared" si="0"/>
        <v>71426</v>
      </c>
      <c r="E28" s="800">
        <v>66000</v>
      </c>
      <c r="F28" s="805"/>
      <c r="G28" s="806"/>
      <c r="H28" s="806"/>
      <c r="I28" s="806"/>
      <c r="J28" s="806"/>
      <c r="K28" s="806">
        <v>5426</v>
      </c>
      <c r="L28" s="806"/>
      <c r="M28" s="808"/>
    </row>
    <row r="29" spans="1:13" ht="18" customHeight="1">
      <c r="A29" s="810">
        <v>3921</v>
      </c>
      <c r="B29" s="817" t="s">
        <v>770</v>
      </c>
      <c r="C29" s="804">
        <f>SUM('3d.m.'!D12)</f>
        <v>6000</v>
      </c>
      <c r="D29" s="800">
        <f t="shared" si="0"/>
        <v>6000</v>
      </c>
      <c r="E29" s="800">
        <v>6000</v>
      </c>
      <c r="F29" s="805"/>
      <c r="G29" s="806"/>
      <c r="H29" s="806"/>
      <c r="I29" s="806"/>
      <c r="J29" s="806"/>
      <c r="K29" s="806"/>
      <c r="L29" s="806"/>
      <c r="M29" s="808"/>
    </row>
    <row r="30" spans="1:13" ht="18" customHeight="1">
      <c r="A30" s="810">
        <v>3922</v>
      </c>
      <c r="B30" s="817" t="s">
        <v>771</v>
      </c>
      <c r="C30" s="804">
        <f>SUM('3d.m.'!D13)</f>
        <v>5000</v>
      </c>
      <c r="D30" s="800">
        <f t="shared" si="0"/>
        <v>5000</v>
      </c>
      <c r="E30" s="800">
        <v>5000</v>
      </c>
      <c r="F30" s="805"/>
      <c r="G30" s="806"/>
      <c r="H30" s="806"/>
      <c r="I30" s="806"/>
      <c r="J30" s="806"/>
      <c r="K30" s="806"/>
      <c r="L30" s="806"/>
      <c r="M30" s="808"/>
    </row>
    <row r="31" spans="1:13" ht="18" customHeight="1">
      <c r="A31" s="810">
        <v>3927</v>
      </c>
      <c r="B31" s="817" t="s">
        <v>772</v>
      </c>
      <c r="C31" s="804">
        <f>SUM('3d.m.'!D15)</f>
        <v>10000</v>
      </c>
      <c r="D31" s="800">
        <f t="shared" si="0"/>
        <v>10000</v>
      </c>
      <c r="E31" s="800">
        <v>10000</v>
      </c>
      <c r="F31" s="805"/>
      <c r="G31" s="806"/>
      <c r="H31" s="806"/>
      <c r="I31" s="806"/>
      <c r="J31" s="806"/>
      <c r="K31" s="806"/>
      <c r="L31" s="806"/>
      <c r="M31" s="808"/>
    </row>
    <row r="32" spans="1:13" ht="18" customHeight="1">
      <c r="A32" s="810">
        <v>3941</v>
      </c>
      <c r="B32" s="817" t="s">
        <v>773</v>
      </c>
      <c r="C32" s="804">
        <f>SUM('3d.m.'!D25)</f>
        <v>268800</v>
      </c>
      <c r="D32" s="800">
        <f t="shared" si="0"/>
        <v>268800</v>
      </c>
      <c r="E32" s="800">
        <v>268800</v>
      </c>
      <c r="F32" s="805"/>
      <c r="G32" s="806"/>
      <c r="H32" s="806"/>
      <c r="I32" s="806"/>
      <c r="J32" s="806"/>
      <c r="K32" s="806"/>
      <c r="L32" s="806"/>
      <c r="M32" s="808"/>
    </row>
    <row r="33" spans="1:13" ht="18" customHeight="1">
      <c r="A33" s="810">
        <v>3942</v>
      </c>
      <c r="B33" s="817" t="s">
        <v>774</v>
      </c>
      <c r="C33" s="804">
        <v>137000</v>
      </c>
      <c r="D33" s="800">
        <f t="shared" si="0"/>
        <v>137000</v>
      </c>
      <c r="E33" s="800">
        <v>60000</v>
      </c>
      <c r="F33" s="805"/>
      <c r="G33" s="806">
        <v>77000</v>
      </c>
      <c r="H33" s="806"/>
      <c r="I33" s="806"/>
      <c r="J33" s="806"/>
      <c r="K33" s="806"/>
      <c r="L33" s="806"/>
      <c r="M33" s="808"/>
    </row>
    <row r="34" spans="1:13" ht="18" customHeight="1">
      <c r="A34" s="805">
        <v>3929</v>
      </c>
      <c r="B34" s="803" t="s">
        <v>323</v>
      </c>
      <c r="C34" s="804">
        <f>SUM('3d.m.'!D18)</f>
        <v>18000</v>
      </c>
      <c r="D34" s="800">
        <f t="shared" si="0"/>
        <v>18000</v>
      </c>
      <c r="E34" s="800">
        <v>10000</v>
      </c>
      <c r="F34" s="805"/>
      <c r="G34" s="806"/>
      <c r="H34" s="806"/>
      <c r="I34" s="806"/>
      <c r="J34" s="806"/>
      <c r="K34" s="806">
        <v>8000</v>
      </c>
      <c r="L34" s="806"/>
      <c r="M34" s="808"/>
    </row>
    <row r="35" spans="1:13" ht="18" customHeight="1">
      <c r="A35" s="805">
        <v>3962</v>
      </c>
      <c r="B35" s="803" t="s">
        <v>19</v>
      </c>
      <c r="C35" s="804">
        <f>SUM('3d.m.'!D30)</f>
        <v>50000</v>
      </c>
      <c r="D35" s="800">
        <f t="shared" si="0"/>
        <v>50000</v>
      </c>
      <c r="E35" s="800">
        <v>50000</v>
      </c>
      <c r="F35" s="805"/>
      <c r="G35" s="806"/>
      <c r="H35" s="806"/>
      <c r="I35" s="806"/>
      <c r="J35" s="806"/>
      <c r="K35" s="806"/>
      <c r="L35" s="806"/>
      <c r="M35" s="808"/>
    </row>
    <row r="36" spans="1:13" ht="18" customHeight="1">
      <c r="A36" s="805">
        <v>4132</v>
      </c>
      <c r="B36" s="803" t="s">
        <v>274</v>
      </c>
      <c r="C36" s="804">
        <f>SUM('4.mell.'!D36)</f>
        <v>38309</v>
      </c>
      <c r="D36" s="800">
        <f t="shared" si="0"/>
        <v>38309</v>
      </c>
      <c r="E36" s="800">
        <v>30000</v>
      </c>
      <c r="F36" s="805"/>
      <c r="G36" s="806"/>
      <c r="H36" s="806"/>
      <c r="I36" s="806"/>
      <c r="J36" s="806"/>
      <c r="K36" s="806">
        <v>8309</v>
      </c>
      <c r="L36" s="806"/>
      <c r="M36" s="808"/>
    </row>
    <row r="37" spans="1:13" ht="18" customHeight="1">
      <c r="A37" s="805">
        <v>4140</v>
      </c>
      <c r="B37" s="803" t="s">
        <v>433</v>
      </c>
      <c r="C37" s="804">
        <f>SUM('4.mell.'!D41)</f>
        <v>16526</v>
      </c>
      <c r="D37" s="800">
        <f t="shared" si="0"/>
        <v>16526</v>
      </c>
      <c r="E37" s="800"/>
      <c r="F37" s="805"/>
      <c r="G37" s="806"/>
      <c r="H37" s="806">
        <v>16526</v>
      </c>
      <c r="I37" s="806"/>
      <c r="J37" s="806"/>
      <c r="K37" s="806"/>
      <c r="L37" s="806"/>
      <c r="M37" s="808"/>
    </row>
    <row r="38" spans="1:13" ht="18" customHeight="1">
      <c r="A38" s="805">
        <v>3928</v>
      </c>
      <c r="B38" s="803" t="s">
        <v>100</v>
      </c>
      <c r="C38" s="804">
        <f>SUM('3d.m.'!D16)</f>
        <v>264552</v>
      </c>
      <c r="D38" s="800">
        <f t="shared" si="0"/>
        <v>264552</v>
      </c>
      <c r="E38" s="800">
        <v>120000</v>
      </c>
      <c r="F38" s="805"/>
      <c r="G38" s="806"/>
      <c r="H38" s="806"/>
      <c r="I38" s="806"/>
      <c r="J38" s="806"/>
      <c r="K38" s="806">
        <v>84552</v>
      </c>
      <c r="L38" s="806"/>
      <c r="M38" s="807">
        <v>60000</v>
      </c>
    </row>
    <row r="39" spans="1:13" ht="18" customHeight="1">
      <c r="A39" s="805">
        <v>5036</v>
      </c>
      <c r="B39" s="803" t="s">
        <v>172</v>
      </c>
      <c r="C39" s="804">
        <f>SUM('5.mell. '!D24)</f>
        <v>830</v>
      </c>
      <c r="D39" s="800">
        <f t="shared" si="0"/>
        <v>830</v>
      </c>
      <c r="E39" s="800">
        <v>830</v>
      </c>
      <c r="F39" s="805"/>
      <c r="G39" s="806"/>
      <c r="H39" s="806"/>
      <c r="I39" s="806"/>
      <c r="J39" s="806"/>
      <c r="K39" s="806"/>
      <c r="L39" s="806"/>
      <c r="M39" s="807"/>
    </row>
    <row r="40" spans="1:13" ht="18" customHeight="1">
      <c r="A40" s="805">
        <v>5037</v>
      </c>
      <c r="B40" s="863" t="s">
        <v>982</v>
      </c>
      <c r="C40" s="804">
        <f>SUM('5.mell. '!D25)</f>
        <v>14775</v>
      </c>
      <c r="D40" s="800">
        <f t="shared" si="0"/>
        <v>14775</v>
      </c>
      <c r="E40" s="800"/>
      <c r="F40" s="805"/>
      <c r="G40" s="806"/>
      <c r="H40" s="806">
        <v>11820</v>
      </c>
      <c r="I40" s="806"/>
      <c r="J40" s="806">
        <v>2955</v>
      </c>
      <c r="K40" s="806"/>
      <c r="L40" s="806"/>
      <c r="M40" s="807"/>
    </row>
    <row r="41" spans="1:13" ht="18" customHeight="1">
      <c r="A41" s="805">
        <v>5046</v>
      </c>
      <c r="B41" s="803" t="s">
        <v>390</v>
      </c>
      <c r="C41" s="804">
        <f>SUM('5.mell. '!D34)</f>
        <v>19050</v>
      </c>
      <c r="D41" s="800">
        <f t="shared" si="0"/>
        <v>19050</v>
      </c>
      <c r="E41" s="800">
        <v>19050</v>
      </c>
      <c r="F41" s="805"/>
      <c r="G41" s="806"/>
      <c r="H41" s="806"/>
      <c r="I41" s="806"/>
      <c r="J41" s="806"/>
      <c r="K41" s="806"/>
      <c r="L41" s="806"/>
      <c r="M41" s="808"/>
    </row>
    <row r="42" spans="1:13" ht="18" customHeight="1">
      <c r="A42" s="805">
        <v>6121</v>
      </c>
      <c r="B42" s="803" t="s">
        <v>813</v>
      </c>
      <c r="C42" s="804">
        <f>SUM('6.mell. '!D15)</f>
        <v>6027</v>
      </c>
      <c r="D42" s="800">
        <f t="shared" si="0"/>
        <v>6027</v>
      </c>
      <c r="E42" s="800">
        <v>6027</v>
      </c>
      <c r="F42" s="805"/>
      <c r="G42" s="806"/>
      <c r="H42" s="806"/>
      <c r="I42" s="806"/>
      <c r="J42" s="806"/>
      <c r="K42" s="806"/>
      <c r="L42" s="806"/>
      <c r="M42" s="818"/>
    </row>
    <row r="43" spans="1:13" ht="21" customHeight="1">
      <c r="A43" s="772"/>
      <c r="B43" s="819" t="s">
        <v>98</v>
      </c>
      <c r="C43" s="789">
        <f>SUM(C7:C42)</f>
        <v>1302354</v>
      </c>
      <c r="D43" s="789">
        <f>SUM(D7:D42)</f>
        <v>1302354</v>
      </c>
      <c r="E43" s="789">
        <f>SUM(E7:E42)</f>
        <v>991192</v>
      </c>
      <c r="F43" s="789">
        <f>SUM(F7:F42)</f>
        <v>8506</v>
      </c>
      <c r="G43" s="789">
        <f aca="true" t="shared" si="1" ref="G43:L43">SUM(G13:G42)</f>
        <v>77000</v>
      </c>
      <c r="H43" s="789">
        <f t="shared" si="1"/>
        <v>28346</v>
      </c>
      <c r="I43" s="789">
        <f t="shared" si="1"/>
        <v>0</v>
      </c>
      <c r="J43" s="789">
        <f t="shared" si="1"/>
        <v>2955</v>
      </c>
      <c r="K43" s="789">
        <f t="shared" si="1"/>
        <v>127640</v>
      </c>
      <c r="L43" s="789">
        <f t="shared" si="1"/>
        <v>0</v>
      </c>
      <c r="M43" s="789">
        <f>SUM(M7:M42)</f>
        <v>65000</v>
      </c>
    </row>
  </sheetData>
  <sheetProtection/>
  <mergeCells count="13">
    <mergeCell ref="E5:E6"/>
    <mergeCell ref="F5:F6"/>
    <mergeCell ref="L5:L6"/>
    <mergeCell ref="A1:M1"/>
    <mergeCell ref="M5:M6"/>
    <mergeCell ref="B2:L2"/>
    <mergeCell ref="B3:L3"/>
    <mergeCell ref="B5:B6"/>
    <mergeCell ref="D5:D6"/>
    <mergeCell ref="C5:C6"/>
    <mergeCell ref="G5:H5"/>
    <mergeCell ref="I5:J5"/>
    <mergeCell ref="K5:K6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141" t="s">
        <v>775</v>
      </c>
      <c r="C3" s="1141"/>
      <c r="D3" s="1141"/>
      <c r="E3" s="1141"/>
      <c r="F3" s="1141"/>
      <c r="G3" s="1141"/>
    </row>
    <row r="4" spans="2:6" ht="18.75">
      <c r="B4" s="1140" t="s">
        <v>776</v>
      </c>
      <c r="C4" s="1140"/>
      <c r="D4" s="1140"/>
      <c r="E4" s="1140"/>
      <c r="F4" s="1140"/>
    </row>
    <row r="5" spans="2:6" ht="18.75">
      <c r="B5" s="1140" t="s">
        <v>802</v>
      </c>
      <c r="C5" s="1140"/>
      <c r="D5" s="1140"/>
      <c r="E5" s="1140"/>
      <c r="F5" s="1140"/>
    </row>
    <row r="6" spans="2:6" ht="18.75">
      <c r="B6" s="820"/>
      <c r="C6" s="820"/>
      <c r="D6" s="820"/>
      <c r="E6" s="820"/>
      <c r="F6" s="820"/>
    </row>
    <row r="7" ht="12.75">
      <c r="G7" s="821" t="s">
        <v>455</v>
      </c>
    </row>
    <row r="8" spans="2:7" ht="132.75" customHeight="1">
      <c r="B8" s="822" t="s">
        <v>777</v>
      </c>
      <c r="C8" s="767" t="s">
        <v>138</v>
      </c>
      <c r="D8" s="1135" t="s">
        <v>756</v>
      </c>
      <c r="E8" s="822" t="s">
        <v>778</v>
      </c>
      <c r="F8" s="822" t="s">
        <v>779</v>
      </c>
      <c r="G8" s="767" t="s">
        <v>780</v>
      </c>
    </row>
    <row r="9" spans="2:7" ht="14.25">
      <c r="B9" s="822" t="s">
        <v>315</v>
      </c>
      <c r="C9" s="797"/>
      <c r="D9" s="1135"/>
      <c r="E9" s="822"/>
      <c r="F9" s="822"/>
      <c r="G9" s="767"/>
    </row>
    <row r="10" spans="2:7" ht="23.25" customHeight="1">
      <c r="B10" s="823" t="s">
        <v>781</v>
      </c>
      <c r="C10" s="824">
        <v>156220</v>
      </c>
      <c r="D10" s="824">
        <f>SUM(E10:G10)</f>
        <v>156220</v>
      </c>
      <c r="E10" s="823"/>
      <c r="F10" s="823"/>
      <c r="G10" s="809">
        <v>156220</v>
      </c>
    </row>
    <row r="11" spans="2:7" ht="18" customHeight="1">
      <c r="B11" s="823"/>
      <c r="C11" s="823"/>
      <c r="D11" s="823"/>
      <c r="E11" s="823"/>
      <c r="F11" s="823"/>
      <c r="G11" s="823"/>
    </row>
    <row r="12" spans="2:7" ht="23.25" customHeight="1">
      <c r="B12" s="825" t="s">
        <v>98</v>
      </c>
      <c r="C12" s="826">
        <f>SUM(C10:C11)</f>
        <v>156220</v>
      </c>
      <c r="D12" s="826">
        <f>SUM(D10:D11)</f>
        <v>156220</v>
      </c>
      <c r="E12" s="825"/>
      <c r="F12" s="825"/>
      <c r="G12" s="826">
        <f>SUM(G10:G11)</f>
        <v>156220</v>
      </c>
    </row>
  </sheetData>
  <sheetProtection/>
  <mergeCells count="4">
    <mergeCell ref="B4:F4"/>
    <mergeCell ref="B5:F5"/>
    <mergeCell ref="B3:G3"/>
    <mergeCell ref="D8:D9"/>
  </mergeCells>
  <printOptions/>
  <pageMargins left="0.3937007874015748" right="0.3937007874015748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B14">
      <selection activeCell="K38" sqref="K38:K39"/>
    </sheetView>
  </sheetViews>
  <sheetFormatPr defaultColWidth="9.125" defaultRowHeight="12.75"/>
  <cols>
    <col min="1" max="1" width="9.125" style="827" customWidth="1"/>
    <col min="2" max="2" width="22.125" style="827" customWidth="1"/>
    <col min="3" max="3" width="9.75390625" style="827" customWidth="1"/>
    <col min="4" max="4" width="10.00390625" style="827" customWidth="1"/>
    <col min="5" max="8" width="8.75390625" style="827" customWidth="1"/>
    <col min="9" max="9" width="9.875" style="827" customWidth="1"/>
    <col min="10" max="11" width="10.00390625" style="827" customWidth="1"/>
    <col min="12" max="12" width="10.25390625" style="827" customWidth="1"/>
    <col min="13" max="13" width="10.75390625" style="827" customWidth="1"/>
    <col min="14" max="14" width="9.75390625" style="827" customWidth="1"/>
    <col min="15" max="15" width="10.25390625" style="827" customWidth="1"/>
    <col min="16" max="16384" width="9.125" style="827" customWidth="1"/>
  </cols>
  <sheetData>
    <row r="1" spans="1:15" ht="12.75">
      <c r="A1" s="1163" t="s">
        <v>782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</row>
    <row r="2" spans="1:15" ht="12.75">
      <c r="A2" s="1163" t="s">
        <v>823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</row>
    <row r="3" spans="1:15" ht="13.5" thickBot="1">
      <c r="A3" s="828"/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9" t="s">
        <v>142</v>
      </c>
    </row>
    <row r="4" spans="1:15" ht="15" customHeight="1" thickBot="1">
      <c r="A4" s="1165" t="s">
        <v>112</v>
      </c>
      <c r="B4" s="1166"/>
      <c r="C4" s="830" t="s">
        <v>783</v>
      </c>
      <c r="D4" s="830" t="s">
        <v>784</v>
      </c>
      <c r="E4" s="830" t="s">
        <v>785</v>
      </c>
      <c r="F4" s="830" t="s">
        <v>786</v>
      </c>
      <c r="G4" s="830" t="s">
        <v>787</v>
      </c>
      <c r="H4" s="830" t="s">
        <v>788</v>
      </c>
      <c r="I4" s="830" t="s">
        <v>789</v>
      </c>
      <c r="J4" s="830" t="s">
        <v>790</v>
      </c>
      <c r="K4" s="830" t="s">
        <v>791</v>
      </c>
      <c r="L4" s="830" t="s">
        <v>792</v>
      </c>
      <c r="M4" s="830" t="s">
        <v>793</v>
      </c>
      <c r="N4" s="830" t="s">
        <v>794</v>
      </c>
      <c r="O4" s="830" t="s">
        <v>136</v>
      </c>
    </row>
    <row r="5" spans="1:15" ht="15" customHeight="1" thickBot="1">
      <c r="A5" s="831" t="s">
        <v>135</v>
      </c>
      <c r="B5" s="832"/>
      <c r="C5" s="833"/>
      <c r="D5" s="833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5"/>
    </row>
    <row r="6" spans="1:15" ht="15" customHeight="1">
      <c r="A6" s="1167" t="s">
        <v>831</v>
      </c>
      <c r="B6" s="1168"/>
      <c r="C6" s="1155">
        <v>122986</v>
      </c>
      <c r="D6" s="1155">
        <v>247485</v>
      </c>
      <c r="E6" s="1155">
        <v>122986</v>
      </c>
      <c r="F6" s="1155">
        <v>122986</v>
      </c>
      <c r="G6" s="1155">
        <v>152642</v>
      </c>
      <c r="H6" s="1155">
        <v>122986</v>
      </c>
      <c r="I6" s="1155">
        <v>122986</v>
      </c>
      <c r="J6" s="1155">
        <v>122986</v>
      </c>
      <c r="K6" s="1155">
        <v>122986</v>
      </c>
      <c r="L6" s="1155">
        <v>122986</v>
      </c>
      <c r="M6" s="1155">
        <v>122989</v>
      </c>
      <c r="N6" s="1155">
        <v>122986</v>
      </c>
      <c r="O6" s="1169">
        <f>SUM(C6:N7)</f>
        <v>1629990</v>
      </c>
    </row>
    <row r="7" spans="1:15" ht="13.5" customHeight="1">
      <c r="A7" s="1161"/>
      <c r="B7" s="1162"/>
      <c r="C7" s="1154"/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1"/>
    </row>
    <row r="8" spans="1:15" ht="12" customHeight="1">
      <c r="A8" s="1159" t="s">
        <v>795</v>
      </c>
      <c r="B8" s="1160"/>
      <c r="C8" s="1142">
        <v>204000</v>
      </c>
      <c r="D8" s="1142">
        <v>330869</v>
      </c>
      <c r="E8" s="1142">
        <v>1263136</v>
      </c>
      <c r="F8" s="1142">
        <v>1216285</v>
      </c>
      <c r="G8" s="1142">
        <v>490088</v>
      </c>
      <c r="H8" s="1142">
        <v>209284</v>
      </c>
      <c r="I8" s="1142">
        <v>245000</v>
      </c>
      <c r="J8" s="1142">
        <v>205915</v>
      </c>
      <c r="K8" s="1142">
        <v>1160824</v>
      </c>
      <c r="L8" s="1142">
        <v>1266865</v>
      </c>
      <c r="M8" s="1142">
        <v>332118</v>
      </c>
      <c r="N8" s="1142">
        <v>373299</v>
      </c>
      <c r="O8" s="1149">
        <f>SUM(C8:N8)</f>
        <v>7297683</v>
      </c>
    </row>
    <row r="9" spans="1:15" ht="15.75" customHeight="1">
      <c r="A9" s="1161"/>
      <c r="B9" s="1162"/>
      <c r="C9" s="1154"/>
      <c r="D9" s="1154"/>
      <c r="E9" s="1154"/>
      <c r="F9" s="1154"/>
      <c r="G9" s="1154"/>
      <c r="H9" s="1154"/>
      <c r="I9" s="1154"/>
      <c r="J9" s="1154"/>
      <c r="K9" s="1154"/>
      <c r="L9" s="1154"/>
      <c r="M9" s="1154"/>
      <c r="N9" s="1154"/>
      <c r="O9" s="1151"/>
    </row>
    <row r="10" spans="1:15" ht="17.25" customHeight="1">
      <c r="A10" s="1159" t="s">
        <v>176</v>
      </c>
      <c r="B10" s="1145"/>
      <c r="C10" s="1142">
        <v>210000</v>
      </c>
      <c r="D10" s="1142">
        <v>370000</v>
      </c>
      <c r="E10" s="1142">
        <v>350000</v>
      </c>
      <c r="F10" s="1142">
        <v>260000</v>
      </c>
      <c r="G10" s="1142">
        <v>313195</v>
      </c>
      <c r="H10" s="1142">
        <v>240000</v>
      </c>
      <c r="I10" s="1142">
        <v>250000</v>
      </c>
      <c r="J10" s="1142">
        <v>120000</v>
      </c>
      <c r="K10" s="1142">
        <v>280000</v>
      </c>
      <c r="L10" s="1142">
        <v>280000</v>
      </c>
      <c r="M10" s="1142">
        <v>280000</v>
      </c>
      <c r="N10" s="1142">
        <v>315000</v>
      </c>
      <c r="O10" s="1149">
        <f>SUM(C10:N10)</f>
        <v>3268195</v>
      </c>
    </row>
    <row r="11" spans="1:15" ht="22.5" customHeight="1">
      <c r="A11" s="1146"/>
      <c r="B11" s="1147"/>
      <c r="C11" s="1154"/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54"/>
      <c r="O11" s="1151"/>
    </row>
    <row r="12" spans="1:15" ht="20.25" customHeight="1">
      <c r="A12" s="1159" t="s">
        <v>832</v>
      </c>
      <c r="B12" s="1145"/>
      <c r="C12" s="1142"/>
      <c r="D12" s="1142"/>
      <c r="E12" s="1142">
        <v>90000</v>
      </c>
      <c r="F12" s="1142">
        <v>405000</v>
      </c>
      <c r="G12" s="1142">
        <v>622318</v>
      </c>
      <c r="H12" s="1142">
        <v>96820</v>
      </c>
      <c r="I12" s="1142"/>
      <c r="J12" s="1142">
        <v>215455</v>
      </c>
      <c r="K12" s="1142">
        <v>950000</v>
      </c>
      <c r="L12" s="1142">
        <v>120000</v>
      </c>
      <c r="M12" s="1142">
        <v>120000</v>
      </c>
      <c r="N12" s="1142">
        <v>1800000</v>
      </c>
      <c r="O12" s="1149">
        <f>SUM(C12:N12)</f>
        <v>4419593</v>
      </c>
    </row>
    <row r="13" spans="1:15" ht="15" customHeight="1">
      <c r="A13" s="1146"/>
      <c r="B13" s="1147"/>
      <c r="C13" s="1154"/>
      <c r="D13" s="1154"/>
      <c r="E13" s="1154"/>
      <c r="F13" s="1154"/>
      <c r="G13" s="1154"/>
      <c r="H13" s="1154"/>
      <c r="I13" s="1154"/>
      <c r="J13" s="1154"/>
      <c r="K13" s="1154"/>
      <c r="L13" s="1154"/>
      <c r="M13" s="1154"/>
      <c r="N13" s="1154"/>
      <c r="O13" s="1151"/>
    </row>
    <row r="14" spans="1:15" ht="14.25" customHeight="1">
      <c r="A14" s="1144" t="s">
        <v>796</v>
      </c>
      <c r="B14" s="1145"/>
      <c r="C14" s="1142">
        <v>27500</v>
      </c>
      <c r="D14" s="1142">
        <v>27500</v>
      </c>
      <c r="E14" s="1142">
        <v>29000</v>
      </c>
      <c r="F14" s="1142">
        <v>27500</v>
      </c>
      <c r="G14" s="1142">
        <v>27500</v>
      </c>
      <c r="H14" s="1142">
        <v>27500</v>
      </c>
      <c r="I14" s="1142">
        <v>27500</v>
      </c>
      <c r="J14" s="1142">
        <v>27500</v>
      </c>
      <c r="K14" s="1142">
        <v>177500</v>
      </c>
      <c r="L14" s="1142">
        <v>277500</v>
      </c>
      <c r="M14" s="1142">
        <v>177500</v>
      </c>
      <c r="N14" s="1142">
        <v>27500</v>
      </c>
      <c r="O14" s="1149">
        <f>SUM(C14:N14)</f>
        <v>881500</v>
      </c>
    </row>
    <row r="15" spans="1:15" ht="14.25" customHeight="1">
      <c r="A15" s="1146"/>
      <c r="B15" s="1147"/>
      <c r="C15" s="1154"/>
      <c r="D15" s="1154"/>
      <c r="E15" s="1154"/>
      <c r="F15" s="1154"/>
      <c r="G15" s="1154"/>
      <c r="H15" s="1154"/>
      <c r="I15" s="1154"/>
      <c r="J15" s="1154"/>
      <c r="K15" s="1154"/>
      <c r="L15" s="1154"/>
      <c r="M15" s="1154"/>
      <c r="N15" s="1154"/>
      <c r="O15" s="1151"/>
    </row>
    <row r="16" spans="1:15" ht="12" customHeight="1">
      <c r="A16" s="1144" t="s">
        <v>833</v>
      </c>
      <c r="B16" s="1145"/>
      <c r="C16" s="1142">
        <v>5416</v>
      </c>
      <c r="D16" s="1142">
        <v>5416</v>
      </c>
      <c r="E16" s="1142">
        <v>8371</v>
      </c>
      <c r="F16" s="1142">
        <v>5416</v>
      </c>
      <c r="G16" s="1142">
        <v>5416</v>
      </c>
      <c r="H16" s="1142">
        <v>5416</v>
      </c>
      <c r="I16" s="1142">
        <v>5416</v>
      </c>
      <c r="J16" s="1142">
        <v>5416</v>
      </c>
      <c r="K16" s="1142">
        <v>5416</v>
      </c>
      <c r="L16" s="1142">
        <v>5416</v>
      </c>
      <c r="M16" s="1142">
        <v>5416</v>
      </c>
      <c r="N16" s="1142">
        <v>5424</v>
      </c>
      <c r="O16" s="1149">
        <f>SUM(C16:N16)</f>
        <v>67955</v>
      </c>
    </row>
    <row r="17" spans="1:15" ht="17.25" customHeight="1">
      <c r="A17" s="1146"/>
      <c r="B17" s="1147"/>
      <c r="C17" s="1154"/>
      <c r="D17" s="1154"/>
      <c r="E17" s="1154"/>
      <c r="F17" s="1154"/>
      <c r="G17" s="1154"/>
      <c r="H17" s="1154"/>
      <c r="I17" s="1154"/>
      <c r="J17" s="1154"/>
      <c r="K17" s="1154"/>
      <c r="L17" s="1154"/>
      <c r="M17" s="1154"/>
      <c r="N17" s="1154"/>
      <c r="O17" s="1151"/>
    </row>
    <row r="18" spans="1:15" ht="14.25" customHeight="1">
      <c r="A18" s="1144" t="s">
        <v>177</v>
      </c>
      <c r="B18" s="1145"/>
      <c r="C18" s="1142"/>
      <c r="D18" s="1142"/>
      <c r="E18" s="1142">
        <v>140000</v>
      </c>
      <c r="F18" s="1142">
        <v>420000</v>
      </c>
      <c r="G18" s="1142">
        <v>475225</v>
      </c>
      <c r="H18" s="1142">
        <v>475225</v>
      </c>
      <c r="I18" s="1142">
        <v>475225</v>
      </c>
      <c r="J18" s="1142">
        <v>456903</v>
      </c>
      <c r="K18" s="1142"/>
      <c r="L18" s="1142"/>
      <c r="M18" s="1142"/>
      <c r="N18" s="1142"/>
      <c r="O18" s="1149">
        <f>SUM(C18:N18)</f>
        <v>2442578</v>
      </c>
    </row>
    <row r="19" spans="1:15" ht="14.25" customHeight="1">
      <c r="A19" s="1146"/>
      <c r="B19" s="1147"/>
      <c r="C19" s="1154"/>
      <c r="D19" s="1154"/>
      <c r="E19" s="1154"/>
      <c r="F19" s="1154"/>
      <c r="G19" s="1154"/>
      <c r="H19" s="1154"/>
      <c r="I19" s="1154"/>
      <c r="J19" s="1154"/>
      <c r="K19" s="1154"/>
      <c r="L19" s="1154"/>
      <c r="M19" s="1154"/>
      <c r="N19" s="1154"/>
      <c r="O19" s="1151"/>
    </row>
    <row r="20" spans="1:15" ht="18" customHeight="1" thickBot="1">
      <c r="A20" s="836" t="s">
        <v>834</v>
      </c>
      <c r="B20" s="837"/>
      <c r="C20" s="838">
        <f aca="true" t="shared" si="0" ref="C20:O20">SUM(C6:C19)</f>
        <v>569902</v>
      </c>
      <c r="D20" s="838">
        <f t="shared" si="0"/>
        <v>981270</v>
      </c>
      <c r="E20" s="838">
        <f t="shared" si="0"/>
        <v>2003493</v>
      </c>
      <c r="F20" s="838">
        <f t="shared" si="0"/>
        <v>2457187</v>
      </c>
      <c r="G20" s="838">
        <f t="shared" si="0"/>
        <v>2086384</v>
      </c>
      <c r="H20" s="838">
        <f t="shared" si="0"/>
        <v>1177231</v>
      </c>
      <c r="I20" s="838">
        <f t="shared" si="0"/>
        <v>1126127</v>
      </c>
      <c r="J20" s="838">
        <f t="shared" si="0"/>
        <v>1154175</v>
      </c>
      <c r="K20" s="838">
        <f t="shared" si="0"/>
        <v>2696726</v>
      </c>
      <c r="L20" s="838">
        <f t="shared" si="0"/>
        <v>2072767</v>
      </c>
      <c r="M20" s="838">
        <f t="shared" si="0"/>
        <v>1038023</v>
      </c>
      <c r="N20" s="838">
        <f t="shared" si="0"/>
        <v>2644209</v>
      </c>
      <c r="O20" s="839">
        <f t="shared" si="0"/>
        <v>20007494</v>
      </c>
    </row>
    <row r="21" spans="1:15" ht="15" customHeight="1" thickBot="1">
      <c r="A21" s="840" t="s">
        <v>342</v>
      </c>
      <c r="B21" s="833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2"/>
    </row>
    <row r="22" spans="1:15" ht="12" customHeight="1">
      <c r="A22" s="1157" t="s">
        <v>835</v>
      </c>
      <c r="B22" s="1158"/>
      <c r="C22" s="1155">
        <v>320065</v>
      </c>
      <c r="D22" s="1155">
        <v>246135</v>
      </c>
      <c r="E22" s="1155">
        <v>246135</v>
      </c>
      <c r="F22" s="1155">
        <v>246135</v>
      </c>
      <c r="G22" s="1155">
        <v>268983</v>
      </c>
      <c r="H22" s="1155">
        <v>271932</v>
      </c>
      <c r="I22" s="1155">
        <v>246135</v>
      </c>
      <c r="J22" s="1155">
        <v>246135</v>
      </c>
      <c r="K22" s="1155">
        <v>244643</v>
      </c>
      <c r="L22" s="1155">
        <v>246135</v>
      </c>
      <c r="M22" s="1155">
        <v>246135</v>
      </c>
      <c r="N22" s="1155">
        <v>246129</v>
      </c>
      <c r="O22" s="1149">
        <f>SUM(C22:N22)</f>
        <v>3074697</v>
      </c>
    </row>
    <row r="23" spans="1:15" ht="12.75" customHeight="1">
      <c r="A23" s="1146"/>
      <c r="B23" s="1147"/>
      <c r="C23" s="1156"/>
      <c r="D23" s="1156"/>
      <c r="E23" s="1156"/>
      <c r="F23" s="1156"/>
      <c r="G23" s="1156"/>
      <c r="H23" s="1156"/>
      <c r="I23" s="1156"/>
      <c r="J23" s="1156"/>
      <c r="K23" s="1156"/>
      <c r="L23" s="1156"/>
      <c r="M23" s="1156"/>
      <c r="N23" s="1156"/>
      <c r="O23" s="1151"/>
    </row>
    <row r="24" spans="1:15" ht="15" customHeight="1">
      <c r="A24" s="1144" t="s">
        <v>836</v>
      </c>
      <c r="B24" s="1145"/>
      <c r="C24" s="1142">
        <v>103639</v>
      </c>
      <c r="D24" s="1142">
        <v>69067</v>
      </c>
      <c r="E24" s="1142">
        <v>69067</v>
      </c>
      <c r="F24" s="1142">
        <v>69067</v>
      </c>
      <c r="G24" s="1142">
        <v>75312</v>
      </c>
      <c r="H24" s="1142">
        <v>76033</v>
      </c>
      <c r="I24" s="1142">
        <v>69067</v>
      </c>
      <c r="J24" s="1142">
        <v>69067</v>
      </c>
      <c r="K24" s="1142">
        <v>69642</v>
      </c>
      <c r="L24" s="1142">
        <v>69067</v>
      </c>
      <c r="M24" s="1142">
        <v>69067</v>
      </c>
      <c r="N24" s="1142">
        <v>69069</v>
      </c>
      <c r="O24" s="1149">
        <f>SUM(C24:N24)</f>
        <v>877164</v>
      </c>
    </row>
    <row r="25" spans="1:15" ht="14.25" customHeight="1">
      <c r="A25" s="1146"/>
      <c r="B25" s="1147"/>
      <c r="C25" s="1143"/>
      <c r="D25" s="1143"/>
      <c r="E25" s="1143"/>
      <c r="F25" s="1143"/>
      <c r="G25" s="1143"/>
      <c r="H25" s="1143"/>
      <c r="I25" s="1143"/>
      <c r="J25" s="1143"/>
      <c r="K25" s="1143"/>
      <c r="L25" s="1143"/>
      <c r="M25" s="1143"/>
      <c r="N25" s="1143"/>
      <c r="O25" s="1151"/>
    </row>
    <row r="26" spans="1:15" ht="12" customHeight="1">
      <c r="A26" s="1144" t="s">
        <v>837</v>
      </c>
      <c r="B26" s="1145"/>
      <c r="C26" s="1142">
        <v>460000</v>
      </c>
      <c r="D26" s="1142">
        <v>714804</v>
      </c>
      <c r="E26" s="1142">
        <v>714803</v>
      </c>
      <c r="F26" s="1142">
        <v>460000</v>
      </c>
      <c r="G26" s="1142">
        <v>547011</v>
      </c>
      <c r="H26" s="1142">
        <v>392319</v>
      </c>
      <c r="I26" s="1142">
        <v>380000</v>
      </c>
      <c r="J26" s="1142">
        <v>380000</v>
      </c>
      <c r="K26" s="1142">
        <v>398430</v>
      </c>
      <c r="L26" s="1142">
        <v>380000</v>
      </c>
      <c r="M26" s="1142">
        <v>460000</v>
      </c>
      <c r="N26" s="1142">
        <v>477753</v>
      </c>
      <c r="O26" s="1149">
        <f>SUM(C26:N26)</f>
        <v>5765120</v>
      </c>
    </row>
    <row r="27" spans="1:15" ht="15" customHeight="1">
      <c r="A27" s="1146"/>
      <c r="B27" s="1147"/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N27" s="1143"/>
      <c r="O27" s="1151"/>
    </row>
    <row r="28" spans="1:15" ht="12" customHeight="1">
      <c r="A28" s="1144" t="s">
        <v>838</v>
      </c>
      <c r="B28" s="1145"/>
      <c r="C28" s="1142">
        <v>39131</v>
      </c>
      <c r="D28" s="1142">
        <v>39131</v>
      </c>
      <c r="E28" s="1142">
        <v>39130</v>
      </c>
      <c r="F28" s="1142">
        <v>17268</v>
      </c>
      <c r="G28" s="1142">
        <v>15267</v>
      </c>
      <c r="H28" s="1142">
        <v>15267</v>
      </c>
      <c r="I28" s="1142">
        <v>15267</v>
      </c>
      <c r="J28" s="1142">
        <v>35756</v>
      </c>
      <c r="K28" s="1142">
        <v>15267</v>
      </c>
      <c r="L28" s="1142">
        <v>15267</v>
      </c>
      <c r="M28" s="1142">
        <v>15267</v>
      </c>
      <c r="N28" s="1142">
        <v>15267</v>
      </c>
      <c r="O28" s="1149">
        <f>SUM(C28:N28)</f>
        <v>277285</v>
      </c>
    </row>
    <row r="29" spans="1:15" ht="15.75" customHeight="1">
      <c r="A29" s="1146"/>
      <c r="B29" s="1147"/>
      <c r="C29" s="1143"/>
      <c r="D29" s="1143"/>
      <c r="E29" s="1143"/>
      <c r="F29" s="1143"/>
      <c r="G29" s="1143"/>
      <c r="H29" s="1143"/>
      <c r="I29" s="1143"/>
      <c r="J29" s="1143"/>
      <c r="K29" s="1143"/>
      <c r="L29" s="1143"/>
      <c r="M29" s="1143"/>
      <c r="N29" s="1143"/>
      <c r="O29" s="1151"/>
    </row>
    <row r="30" spans="1:15" ht="12" customHeight="1">
      <c r="A30" s="1144" t="s">
        <v>839</v>
      </c>
      <c r="B30" s="1145"/>
      <c r="C30" s="1142">
        <v>90632</v>
      </c>
      <c r="D30" s="1142">
        <v>90632</v>
      </c>
      <c r="E30" s="1142">
        <v>499790</v>
      </c>
      <c r="F30" s="1142">
        <v>110952</v>
      </c>
      <c r="G30" s="1142">
        <v>79677</v>
      </c>
      <c r="H30" s="1142">
        <v>45550</v>
      </c>
      <c r="I30" s="1142">
        <v>90632</v>
      </c>
      <c r="J30" s="1142">
        <v>90632</v>
      </c>
      <c r="K30" s="1142">
        <v>90632</v>
      </c>
      <c r="L30" s="1142">
        <v>18482</v>
      </c>
      <c r="M30" s="1142">
        <v>90632</v>
      </c>
      <c r="N30" s="1142">
        <v>82966</v>
      </c>
      <c r="O30" s="1149">
        <f>SUM(C30:N30)</f>
        <v>1381209</v>
      </c>
    </row>
    <row r="31" spans="1:15" ht="12" customHeight="1">
      <c r="A31" s="1146"/>
      <c r="B31" s="1147"/>
      <c r="C31" s="1154"/>
      <c r="D31" s="1154"/>
      <c r="E31" s="1154"/>
      <c r="F31" s="1154"/>
      <c r="G31" s="1154"/>
      <c r="H31" s="1154"/>
      <c r="I31" s="1154"/>
      <c r="J31" s="1154"/>
      <c r="K31" s="1154"/>
      <c r="L31" s="1154"/>
      <c r="M31" s="1154"/>
      <c r="N31" s="1154"/>
      <c r="O31" s="1151"/>
    </row>
    <row r="32" spans="1:15" ht="12" customHeight="1">
      <c r="A32" s="1144" t="s">
        <v>798</v>
      </c>
      <c r="B32" s="1145"/>
      <c r="C32" s="1142"/>
      <c r="D32" s="1142"/>
      <c r="E32" s="1142">
        <v>123398</v>
      </c>
      <c r="F32" s="1142">
        <v>153776</v>
      </c>
      <c r="G32" s="1142"/>
      <c r="H32" s="1142">
        <v>146590</v>
      </c>
      <c r="I32" s="1142"/>
      <c r="J32" s="1142"/>
      <c r="K32" s="1142">
        <v>200000</v>
      </c>
      <c r="L32" s="1142">
        <v>92245</v>
      </c>
      <c r="M32" s="1142">
        <v>92245</v>
      </c>
      <c r="N32" s="1142">
        <v>201168</v>
      </c>
      <c r="O32" s="1149">
        <f>SUM(C32:N32)</f>
        <v>1009422</v>
      </c>
    </row>
    <row r="33" spans="1:15" ht="14.25" customHeight="1">
      <c r="A33" s="1146"/>
      <c r="B33" s="1147"/>
      <c r="C33" s="1143"/>
      <c r="D33" s="1143"/>
      <c r="E33" s="1143"/>
      <c r="F33" s="1143"/>
      <c r="G33" s="1143"/>
      <c r="H33" s="1143"/>
      <c r="I33" s="1143"/>
      <c r="J33" s="1143"/>
      <c r="K33" s="1143"/>
      <c r="L33" s="1143"/>
      <c r="M33" s="1143"/>
      <c r="N33" s="1143"/>
      <c r="O33" s="1151"/>
    </row>
    <row r="34" spans="1:15" ht="15" customHeight="1">
      <c r="A34" s="1144" t="s">
        <v>797</v>
      </c>
      <c r="B34" s="1145"/>
      <c r="C34" s="1142"/>
      <c r="D34" s="1142">
        <v>420650</v>
      </c>
      <c r="E34" s="1142">
        <v>300000</v>
      </c>
      <c r="F34" s="1142">
        <v>321000</v>
      </c>
      <c r="G34" s="1142">
        <v>200000</v>
      </c>
      <c r="H34" s="1142">
        <v>530826</v>
      </c>
      <c r="I34" s="1142">
        <v>400000</v>
      </c>
      <c r="J34" s="1142">
        <v>500000</v>
      </c>
      <c r="K34" s="1142">
        <v>585701</v>
      </c>
      <c r="L34" s="1142">
        <v>757150</v>
      </c>
      <c r="M34" s="1142">
        <v>1200000</v>
      </c>
      <c r="N34" s="1142">
        <v>806500</v>
      </c>
      <c r="O34" s="1149">
        <f>SUM(C34:N34)</f>
        <v>6021827</v>
      </c>
    </row>
    <row r="35" spans="1:15" ht="15" customHeight="1">
      <c r="A35" s="1146"/>
      <c r="B35" s="1147"/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51"/>
    </row>
    <row r="36" spans="1:15" ht="15" customHeight="1">
      <c r="A36" s="1144" t="s">
        <v>799</v>
      </c>
      <c r="B36" s="1145"/>
      <c r="C36" s="1142">
        <v>61583</v>
      </c>
      <c r="D36" s="1142">
        <v>61583</v>
      </c>
      <c r="E36" s="1142">
        <v>61583</v>
      </c>
      <c r="F36" s="1142">
        <v>61583</v>
      </c>
      <c r="G36" s="1142">
        <v>61583</v>
      </c>
      <c r="H36" s="1142">
        <v>62413</v>
      </c>
      <c r="I36" s="1142">
        <v>61583</v>
      </c>
      <c r="J36" s="1142">
        <v>61583</v>
      </c>
      <c r="K36" s="1142">
        <v>546904</v>
      </c>
      <c r="L36" s="1142">
        <v>61583</v>
      </c>
      <c r="M36" s="1142">
        <v>61583</v>
      </c>
      <c r="N36" s="1142">
        <v>61588</v>
      </c>
      <c r="O36" s="1149">
        <f>SUM(C36:N36)</f>
        <v>1225152</v>
      </c>
    </row>
    <row r="37" spans="1:15" ht="15" customHeight="1">
      <c r="A37" s="1146"/>
      <c r="B37" s="1147"/>
      <c r="C37" s="1143"/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51"/>
    </row>
    <row r="38" spans="1:15" ht="14.25" customHeight="1">
      <c r="A38" s="1144" t="s">
        <v>800</v>
      </c>
      <c r="B38" s="1145"/>
      <c r="C38" s="1142">
        <v>14063</v>
      </c>
      <c r="D38" s="1142"/>
      <c r="E38" s="1142">
        <v>14092</v>
      </c>
      <c r="F38" s="1142">
        <v>305184</v>
      </c>
      <c r="G38" s="1142"/>
      <c r="H38" s="1142">
        <v>14093</v>
      </c>
      <c r="I38" s="1142"/>
      <c r="J38" s="1142"/>
      <c r="K38" s="1142">
        <v>14093</v>
      </c>
      <c r="L38" s="1142"/>
      <c r="M38" s="1142"/>
      <c r="N38" s="1142">
        <v>14093</v>
      </c>
      <c r="O38" s="1149">
        <f>SUM(C38:N38)</f>
        <v>375618</v>
      </c>
    </row>
    <row r="39" spans="1:15" ht="12" customHeight="1" thickBot="1">
      <c r="A39" s="1152"/>
      <c r="B39" s="1153"/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8"/>
      <c r="N39" s="1148"/>
      <c r="O39" s="1150"/>
    </row>
    <row r="40" spans="1:15" ht="18" customHeight="1" thickBot="1">
      <c r="A40" s="843" t="s">
        <v>801</v>
      </c>
      <c r="B40" s="844"/>
      <c r="C40" s="838">
        <f aca="true" t="shared" si="1" ref="C40:O40">SUM(C22:C39)</f>
        <v>1089113</v>
      </c>
      <c r="D40" s="838">
        <f t="shared" si="1"/>
        <v>1642002</v>
      </c>
      <c r="E40" s="838">
        <f t="shared" si="1"/>
        <v>2067998</v>
      </c>
      <c r="F40" s="838">
        <f t="shared" si="1"/>
        <v>1744965</v>
      </c>
      <c r="G40" s="838">
        <f t="shared" si="1"/>
        <v>1247833</v>
      </c>
      <c r="H40" s="838">
        <f t="shared" si="1"/>
        <v>1555023</v>
      </c>
      <c r="I40" s="838">
        <f t="shared" si="1"/>
        <v>1262684</v>
      </c>
      <c r="J40" s="838">
        <f t="shared" si="1"/>
        <v>1383173</v>
      </c>
      <c r="K40" s="838">
        <f t="shared" si="1"/>
        <v>2165312</v>
      </c>
      <c r="L40" s="838">
        <f t="shared" si="1"/>
        <v>1639929</v>
      </c>
      <c r="M40" s="838">
        <f t="shared" si="1"/>
        <v>2234929</v>
      </c>
      <c r="N40" s="838">
        <f t="shared" si="1"/>
        <v>1974533</v>
      </c>
      <c r="O40" s="839">
        <f t="shared" si="1"/>
        <v>20007494</v>
      </c>
    </row>
    <row r="41" spans="1:15" ht="12.75">
      <c r="A41" s="845"/>
      <c r="B41" s="845"/>
      <c r="C41" s="845"/>
      <c r="D41" s="845"/>
      <c r="E41" s="845"/>
      <c r="F41" s="845"/>
      <c r="G41" s="845"/>
      <c r="H41" s="845"/>
      <c r="I41" s="845"/>
      <c r="J41" s="845"/>
      <c r="K41" s="845"/>
      <c r="L41" s="845"/>
      <c r="M41" s="845"/>
      <c r="N41" s="845"/>
      <c r="O41" s="845"/>
    </row>
  </sheetData>
  <sheetProtection/>
  <mergeCells count="227">
    <mergeCell ref="I12:I13"/>
    <mergeCell ref="N12:N13"/>
    <mergeCell ref="O12:O13"/>
    <mergeCell ref="J12:J13"/>
    <mergeCell ref="K12:K13"/>
    <mergeCell ref="L12:L13"/>
    <mergeCell ref="M12:M13"/>
    <mergeCell ref="D6:D7"/>
    <mergeCell ref="E6:E7"/>
    <mergeCell ref="A12:B13"/>
    <mergeCell ref="C12:C13"/>
    <mergeCell ref="D12:D13"/>
    <mergeCell ref="E12:E13"/>
    <mergeCell ref="A10:B11"/>
    <mergeCell ref="C8:C9"/>
    <mergeCell ref="D8:D9"/>
    <mergeCell ref="E8:E9"/>
    <mergeCell ref="I8:I9"/>
    <mergeCell ref="H6:H7"/>
    <mergeCell ref="L6:L7"/>
    <mergeCell ref="I6:I7"/>
    <mergeCell ref="J6:J7"/>
    <mergeCell ref="K6:K7"/>
    <mergeCell ref="A1:O1"/>
    <mergeCell ref="A2:O2"/>
    <mergeCell ref="A4:B4"/>
    <mergeCell ref="A6:B7"/>
    <mergeCell ref="F6:F7"/>
    <mergeCell ref="G6:G7"/>
    <mergeCell ref="O6:O7"/>
    <mergeCell ref="M6:M7"/>
    <mergeCell ref="N6:N7"/>
    <mergeCell ref="C6:C7"/>
    <mergeCell ref="A8:B9"/>
    <mergeCell ref="N8:N9"/>
    <mergeCell ref="O8:O9"/>
    <mergeCell ref="J8:J9"/>
    <mergeCell ref="K8:K9"/>
    <mergeCell ref="L8:L9"/>
    <mergeCell ref="M8:M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I10:I11"/>
    <mergeCell ref="J10:J11"/>
    <mergeCell ref="A14:B15"/>
    <mergeCell ref="C14:C15"/>
    <mergeCell ref="D14:D15"/>
    <mergeCell ref="E14:E15"/>
    <mergeCell ref="O10:O11"/>
    <mergeCell ref="N10:N11"/>
    <mergeCell ref="K10:K11"/>
    <mergeCell ref="L10:L11"/>
    <mergeCell ref="M10:M11"/>
    <mergeCell ref="F12:F13"/>
    <mergeCell ref="F14:F15"/>
    <mergeCell ref="G14:G15"/>
    <mergeCell ref="H14:H15"/>
    <mergeCell ref="G12:G13"/>
    <mergeCell ref="H12:H13"/>
    <mergeCell ref="O14:O15"/>
    <mergeCell ref="K14:K15"/>
    <mergeCell ref="I14:I15"/>
    <mergeCell ref="J14:J15"/>
    <mergeCell ref="L14:L15"/>
    <mergeCell ref="M14:M15"/>
    <mergeCell ref="N14:N15"/>
    <mergeCell ref="F16:F17"/>
    <mergeCell ref="G16:G17"/>
    <mergeCell ref="H16:H17"/>
    <mergeCell ref="I16:I17"/>
    <mergeCell ref="A16:B17"/>
    <mergeCell ref="C16:C17"/>
    <mergeCell ref="D16:D17"/>
    <mergeCell ref="E16:E17"/>
    <mergeCell ref="A22:B23"/>
    <mergeCell ref="A24:B25"/>
    <mergeCell ref="A26:B27"/>
    <mergeCell ref="A28:B29"/>
    <mergeCell ref="N16:N17"/>
    <mergeCell ref="O16:O17"/>
    <mergeCell ref="J16:J17"/>
    <mergeCell ref="K16:K17"/>
    <mergeCell ref="L16:L17"/>
    <mergeCell ref="M16:M17"/>
    <mergeCell ref="A32:B33"/>
    <mergeCell ref="I22:I23"/>
    <mergeCell ref="A30:B31"/>
    <mergeCell ref="E22:E23"/>
    <mergeCell ref="F22:F23"/>
    <mergeCell ref="G22:G23"/>
    <mergeCell ref="H22:H23"/>
    <mergeCell ref="C28:C29"/>
    <mergeCell ref="D28:D29"/>
    <mergeCell ref="C32:C33"/>
    <mergeCell ref="F24:F25"/>
    <mergeCell ref="G24:G25"/>
    <mergeCell ref="C22:C23"/>
    <mergeCell ref="D22:D23"/>
    <mergeCell ref="C26:C27"/>
    <mergeCell ref="C24:C25"/>
    <mergeCell ref="D24:D25"/>
    <mergeCell ref="E24:E25"/>
    <mergeCell ref="D26:D27"/>
    <mergeCell ref="E26:E27"/>
    <mergeCell ref="J22:J23"/>
    <mergeCell ref="K22:K23"/>
    <mergeCell ref="L22:L23"/>
    <mergeCell ref="M22:M23"/>
    <mergeCell ref="J24:J25"/>
    <mergeCell ref="K24:K25"/>
    <mergeCell ref="L24:L25"/>
    <mergeCell ref="M24:M25"/>
    <mergeCell ref="N26:N27"/>
    <mergeCell ref="O26:O27"/>
    <mergeCell ref="O22:O23"/>
    <mergeCell ref="O24:O25"/>
    <mergeCell ref="N22:N23"/>
    <mergeCell ref="N24:N25"/>
    <mergeCell ref="F26:F27"/>
    <mergeCell ref="G26:G27"/>
    <mergeCell ref="E28:E29"/>
    <mergeCell ref="F28:F29"/>
    <mergeCell ref="G28:G29"/>
    <mergeCell ref="J28:J29"/>
    <mergeCell ref="L26:L27"/>
    <mergeCell ref="M26:M27"/>
    <mergeCell ref="J26:J27"/>
    <mergeCell ref="K26:K27"/>
    <mergeCell ref="M28:M29"/>
    <mergeCell ref="M30:M31"/>
    <mergeCell ref="O28:O29"/>
    <mergeCell ref="C30:C31"/>
    <mergeCell ref="D30:D31"/>
    <mergeCell ref="E30:E31"/>
    <mergeCell ref="F30:F31"/>
    <mergeCell ref="G30:G31"/>
    <mergeCell ref="H30:H31"/>
    <mergeCell ref="I30:I31"/>
    <mergeCell ref="H28:H29"/>
    <mergeCell ref="N28:N29"/>
    <mergeCell ref="K28:K29"/>
    <mergeCell ref="L28:L29"/>
    <mergeCell ref="D32:D33"/>
    <mergeCell ref="E32:E33"/>
    <mergeCell ref="F32:F33"/>
    <mergeCell ref="G32:G33"/>
    <mergeCell ref="H32:H33"/>
    <mergeCell ref="I32:I33"/>
    <mergeCell ref="N30:N31"/>
    <mergeCell ref="I28:I29"/>
    <mergeCell ref="H26:H27"/>
    <mergeCell ref="I26:I27"/>
    <mergeCell ref="H24:H25"/>
    <mergeCell ref="I24:I25"/>
    <mergeCell ref="O30:O31"/>
    <mergeCell ref="J32:J33"/>
    <mergeCell ref="K32:K33"/>
    <mergeCell ref="L32:L33"/>
    <mergeCell ref="M32:M33"/>
    <mergeCell ref="N32:N33"/>
    <mergeCell ref="O32:O33"/>
    <mergeCell ref="J30:J31"/>
    <mergeCell ref="K30:K31"/>
    <mergeCell ref="L30:L31"/>
    <mergeCell ref="A18:B19"/>
    <mergeCell ref="C18:C19"/>
    <mergeCell ref="D18:D19"/>
    <mergeCell ref="E18:E19"/>
    <mergeCell ref="F18:F19"/>
    <mergeCell ref="G18:G19"/>
    <mergeCell ref="N18:N19"/>
    <mergeCell ref="O18:O19"/>
    <mergeCell ref="J18:J19"/>
    <mergeCell ref="K18:K19"/>
    <mergeCell ref="L18:L19"/>
    <mergeCell ref="M18:M19"/>
    <mergeCell ref="H18:H19"/>
    <mergeCell ref="I18:I19"/>
    <mergeCell ref="A38:B39"/>
    <mergeCell ref="C38:C39"/>
    <mergeCell ref="D38:D39"/>
    <mergeCell ref="E38:E39"/>
    <mergeCell ref="F38:F39"/>
    <mergeCell ref="G38:G39"/>
    <mergeCell ref="H38:H39"/>
    <mergeCell ref="I38:I39"/>
    <mergeCell ref="H34:H35"/>
    <mergeCell ref="I34:I35"/>
    <mergeCell ref="J38:J39"/>
    <mergeCell ref="K38:K39"/>
    <mergeCell ref="J36:J37"/>
    <mergeCell ref="K36:K37"/>
    <mergeCell ref="L38:L39"/>
    <mergeCell ref="M38:M39"/>
    <mergeCell ref="A34:B35"/>
    <mergeCell ref="C34:C35"/>
    <mergeCell ref="D34:D35"/>
    <mergeCell ref="E34:E35"/>
    <mergeCell ref="F34:F35"/>
    <mergeCell ref="G34:G35"/>
    <mergeCell ref="J34:J35"/>
    <mergeCell ref="K34:K35"/>
    <mergeCell ref="L34:L35"/>
    <mergeCell ref="M34:M35"/>
    <mergeCell ref="N38:N39"/>
    <mergeCell ref="O38:O39"/>
    <mergeCell ref="N34:N35"/>
    <mergeCell ref="O34:O35"/>
    <mergeCell ref="N36:N37"/>
    <mergeCell ref="O36:O37"/>
    <mergeCell ref="L36:L37"/>
    <mergeCell ref="M36:M37"/>
    <mergeCell ref="A36:B37"/>
    <mergeCell ref="C36:C37"/>
    <mergeCell ref="D36:D37"/>
    <mergeCell ref="E36:E37"/>
    <mergeCell ref="F36:F37"/>
    <mergeCell ref="G36:G37"/>
    <mergeCell ref="H36:H37"/>
    <mergeCell ref="I36:I3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showZeros="0" zoomScalePageLayoutView="0" workbookViewId="0" topLeftCell="A253">
      <selection activeCell="B136" sqref="B136"/>
    </sheetView>
  </sheetViews>
  <sheetFormatPr defaultColWidth="9.125" defaultRowHeight="12.75"/>
  <cols>
    <col min="1" max="1" width="8.375" style="300" customWidth="1"/>
    <col min="2" max="2" width="72.125" style="251" customWidth="1"/>
    <col min="3" max="4" width="12.125" style="251" customWidth="1"/>
    <col min="5" max="5" width="8.625" style="251" customWidth="1"/>
    <col min="6" max="16384" width="9.125" style="251" customWidth="1"/>
  </cols>
  <sheetData>
    <row r="1" spans="1:5" ht="12.75">
      <c r="A1" s="961" t="s">
        <v>141</v>
      </c>
      <c r="B1" s="961"/>
      <c r="C1" s="962"/>
      <c r="D1" s="962"/>
      <c r="E1" s="958"/>
    </row>
    <row r="2" spans="1:5" ht="12.75">
      <c r="A2" s="961" t="s">
        <v>124</v>
      </c>
      <c r="B2" s="961"/>
      <c r="C2" s="962"/>
      <c r="D2" s="962"/>
      <c r="E2" s="958"/>
    </row>
    <row r="3" spans="1:2" ht="12.75">
      <c r="A3" s="249"/>
      <c r="B3" s="250"/>
    </row>
    <row r="4" spans="1:5" ht="11.25" customHeight="1">
      <c r="A4" s="249"/>
      <c r="B4" s="249"/>
      <c r="C4" s="252"/>
      <c r="D4" s="252"/>
      <c r="E4" s="252" t="s">
        <v>142</v>
      </c>
    </row>
    <row r="5" spans="1:5" s="253" customFormat="1" ht="19.5" customHeight="1">
      <c r="A5" s="967" t="s">
        <v>157</v>
      </c>
      <c r="B5" s="965" t="s">
        <v>135</v>
      </c>
      <c r="C5" s="955" t="s">
        <v>908</v>
      </c>
      <c r="D5" s="955" t="s">
        <v>602</v>
      </c>
      <c r="E5" s="963" t="s">
        <v>280</v>
      </c>
    </row>
    <row r="6" spans="1:5" s="253" customFormat="1" ht="17.25" customHeight="1">
      <c r="A6" s="966"/>
      <c r="B6" s="966"/>
      <c r="C6" s="944"/>
      <c r="D6" s="944"/>
      <c r="E6" s="964"/>
    </row>
    <row r="7" spans="1:5" s="253" customFormat="1" ht="11.25" customHeight="1">
      <c r="A7" s="254" t="s">
        <v>113</v>
      </c>
      <c r="B7" s="255" t="s">
        <v>114</v>
      </c>
      <c r="C7" s="481" t="s">
        <v>115</v>
      </c>
      <c r="D7" s="481" t="s">
        <v>116</v>
      </c>
      <c r="E7" s="255" t="s">
        <v>117</v>
      </c>
    </row>
    <row r="8" spans="1:5" s="258" customFormat="1" ht="16.5" customHeight="1">
      <c r="A8" s="256"/>
      <c r="B8" s="585" t="s">
        <v>406</v>
      </c>
      <c r="C8" s="565"/>
      <c r="D8" s="565"/>
      <c r="E8" s="378"/>
    </row>
    <row r="9" spans="1:5" ht="12" customHeight="1">
      <c r="A9" s="259"/>
      <c r="B9" s="260"/>
      <c r="C9" s="367"/>
      <c r="D9" s="367"/>
      <c r="E9" s="260"/>
    </row>
    <row r="10" spans="1:5" ht="12" customHeight="1">
      <c r="A10" s="264">
        <v>1010</v>
      </c>
      <c r="B10" s="275" t="s">
        <v>184</v>
      </c>
      <c r="C10" s="370">
        <f>SUM(C11:C16)</f>
        <v>1475835</v>
      </c>
      <c r="D10" s="370">
        <f>SUM(D11:D16)</f>
        <v>1605779</v>
      </c>
      <c r="E10" s="865">
        <f>SUM(D10/C10)</f>
        <v>1.0880477831193867</v>
      </c>
    </row>
    <row r="11" spans="1:5" ht="12" customHeight="1">
      <c r="A11" s="259">
        <v>1011</v>
      </c>
      <c r="B11" s="260" t="s">
        <v>185</v>
      </c>
      <c r="C11" s="367">
        <v>74887</v>
      </c>
      <c r="D11" s="367">
        <v>140794</v>
      </c>
      <c r="E11" s="566">
        <f>SUM(D11/C11)</f>
        <v>1.8800859962343264</v>
      </c>
    </row>
    <row r="12" spans="1:5" ht="12" customHeight="1">
      <c r="A12" s="259">
        <v>1012</v>
      </c>
      <c r="B12" s="260" t="s">
        <v>186</v>
      </c>
      <c r="C12" s="367">
        <v>695317</v>
      </c>
      <c r="D12" s="367">
        <v>695317</v>
      </c>
      <c r="E12" s="566">
        <f aca="true" t="shared" si="0" ref="E12:E74">SUM(D12/C12)</f>
        <v>1</v>
      </c>
    </row>
    <row r="13" spans="1:5" ht="12" customHeight="1">
      <c r="A13" s="259">
        <v>1013</v>
      </c>
      <c r="B13" s="260" t="s">
        <v>243</v>
      </c>
      <c r="C13" s="367">
        <v>443802</v>
      </c>
      <c r="D13" s="367">
        <v>461639</v>
      </c>
      <c r="E13" s="566">
        <f t="shared" si="0"/>
        <v>1.040191346591498</v>
      </c>
    </row>
    <row r="14" spans="1:5" ht="12" customHeight="1">
      <c r="A14" s="259">
        <v>1014</v>
      </c>
      <c r="B14" s="260" t="s">
        <v>187</v>
      </c>
      <c r="C14" s="367">
        <v>136589</v>
      </c>
      <c r="D14" s="367">
        <v>136589</v>
      </c>
      <c r="E14" s="566">
        <f t="shared" si="0"/>
        <v>1</v>
      </c>
    </row>
    <row r="15" spans="1:7" ht="12" customHeight="1">
      <c r="A15" s="259">
        <v>1015</v>
      </c>
      <c r="B15" s="260" t="s">
        <v>188</v>
      </c>
      <c r="C15" s="367">
        <v>125240</v>
      </c>
      <c r="D15" s="367">
        <v>171440</v>
      </c>
      <c r="E15" s="566">
        <f t="shared" si="0"/>
        <v>1.3688917278824657</v>
      </c>
      <c r="F15" s="859"/>
      <c r="G15" s="859"/>
    </row>
    <row r="16" spans="1:5" ht="12" customHeight="1">
      <c r="A16" s="259">
        <v>1016</v>
      </c>
      <c r="B16" s="260" t="s">
        <v>189</v>
      </c>
      <c r="C16" s="367"/>
      <c r="D16" s="367"/>
      <c r="E16" s="566"/>
    </row>
    <row r="17" spans="1:5" ht="12" customHeight="1">
      <c r="A17" s="264">
        <v>1020</v>
      </c>
      <c r="B17" s="275" t="s">
        <v>190</v>
      </c>
      <c r="C17" s="367"/>
      <c r="D17" s="367"/>
      <c r="E17" s="566"/>
    </row>
    <row r="18" spans="1:5" ht="12" customHeight="1" thickBot="1">
      <c r="A18" s="295">
        <v>1030</v>
      </c>
      <c r="B18" s="381" t="s">
        <v>191</v>
      </c>
      <c r="C18" s="567"/>
      <c r="D18" s="567"/>
      <c r="E18" s="885"/>
    </row>
    <row r="19" spans="1:5" ht="16.5" customHeight="1" thickBot="1">
      <c r="A19" s="292"/>
      <c r="B19" s="568" t="s">
        <v>192</v>
      </c>
      <c r="C19" s="372">
        <f>SUM(C10)</f>
        <v>1475835</v>
      </c>
      <c r="D19" s="372">
        <f>SUM(D10+D18)</f>
        <v>1605779</v>
      </c>
      <c r="E19" s="886">
        <f t="shared" si="0"/>
        <v>1.0880477831193867</v>
      </c>
    </row>
    <row r="20" spans="1:5" ht="12" customHeight="1">
      <c r="A20" s="287"/>
      <c r="B20" s="303"/>
      <c r="C20" s="286"/>
      <c r="D20" s="286"/>
      <c r="E20" s="884"/>
    </row>
    <row r="21" spans="1:5" ht="12" customHeight="1">
      <c r="A21" s="261">
        <v>1040</v>
      </c>
      <c r="B21" s="262" t="s">
        <v>193</v>
      </c>
      <c r="C21" s="264">
        <f>SUM(C22:C23)</f>
        <v>3100000</v>
      </c>
      <c r="D21" s="264">
        <f>SUM(D22:D23)</f>
        <v>3100000</v>
      </c>
      <c r="E21" s="566">
        <f t="shared" si="0"/>
        <v>1</v>
      </c>
    </row>
    <row r="22" spans="1:5" ht="12" customHeight="1">
      <c r="A22" s="272">
        <v>1041</v>
      </c>
      <c r="B22" s="270" t="s">
        <v>858</v>
      </c>
      <c r="C22" s="259">
        <v>2650000</v>
      </c>
      <c r="D22" s="259">
        <v>2650000</v>
      </c>
      <c r="E22" s="566">
        <f t="shared" si="0"/>
        <v>1</v>
      </c>
    </row>
    <row r="23" spans="1:5" ht="12" customHeight="1">
      <c r="A23" s="272">
        <v>1042</v>
      </c>
      <c r="B23" s="270" t="s">
        <v>859</v>
      </c>
      <c r="C23" s="259">
        <v>450000</v>
      </c>
      <c r="D23" s="259">
        <v>450000</v>
      </c>
      <c r="E23" s="566">
        <f t="shared" si="0"/>
        <v>1</v>
      </c>
    </row>
    <row r="24" spans="1:5" ht="12" customHeight="1">
      <c r="A24" s="266">
        <v>1050</v>
      </c>
      <c r="B24" s="265" t="s">
        <v>194</v>
      </c>
      <c r="C24" s="264">
        <f>SUM(C25:C27)</f>
        <v>3597165</v>
      </c>
      <c r="D24" s="264">
        <f>SUM(D25:D27)</f>
        <v>3703165</v>
      </c>
      <c r="E24" s="566">
        <f t="shared" si="0"/>
        <v>1.029467650218992</v>
      </c>
    </row>
    <row r="25" spans="1:5" ht="12.75" customHeight="1">
      <c r="A25" s="273">
        <v>1051</v>
      </c>
      <c r="B25" s="260" t="s">
        <v>143</v>
      </c>
      <c r="C25" s="259">
        <v>3352165</v>
      </c>
      <c r="D25" s="259">
        <v>3458165</v>
      </c>
      <c r="E25" s="566">
        <f t="shared" si="0"/>
        <v>1.0316213551540572</v>
      </c>
    </row>
    <row r="26" spans="1:5" ht="12.75" customHeight="1">
      <c r="A26" s="273">
        <v>1052</v>
      </c>
      <c r="B26" s="274" t="s">
        <v>247</v>
      </c>
      <c r="C26" s="259">
        <v>170000</v>
      </c>
      <c r="D26" s="259">
        <v>170000</v>
      </c>
      <c r="E26" s="566">
        <f t="shared" si="0"/>
        <v>1</v>
      </c>
    </row>
    <row r="27" spans="1:5" ht="12.75" customHeight="1">
      <c r="A27" s="273">
        <v>1053</v>
      </c>
      <c r="B27" s="268" t="s">
        <v>139</v>
      </c>
      <c r="C27" s="259">
        <v>75000</v>
      </c>
      <c r="D27" s="259">
        <v>75000</v>
      </c>
      <c r="E27" s="566">
        <f t="shared" si="0"/>
        <v>1</v>
      </c>
    </row>
    <row r="28" spans="1:5" ht="12" customHeight="1">
      <c r="A28" s="266">
        <v>1070</v>
      </c>
      <c r="B28" s="265" t="s">
        <v>146</v>
      </c>
      <c r="C28" s="264">
        <f>SUM(C29:C40)</f>
        <v>494368</v>
      </c>
      <c r="D28" s="264">
        <f>SUM(D29:D40)</f>
        <v>494518</v>
      </c>
      <c r="E28" s="566">
        <f t="shared" si="0"/>
        <v>1.0003034176969383</v>
      </c>
    </row>
    <row r="29" spans="1:5" ht="12" customHeight="1">
      <c r="A29" s="273">
        <v>1071</v>
      </c>
      <c r="B29" s="270" t="s">
        <v>195</v>
      </c>
      <c r="C29" s="259">
        <v>7000</v>
      </c>
      <c r="D29" s="259">
        <v>7000</v>
      </c>
      <c r="E29" s="566">
        <f t="shared" si="0"/>
        <v>1</v>
      </c>
    </row>
    <row r="30" spans="1:5" ht="12" customHeight="1">
      <c r="A30" s="273">
        <v>1072</v>
      </c>
      <c r="B30" s="268" t="s">
        <v>196</v>
      </c>
      <c r="C30" s="259"/>
      <c r="D30" s="259"/>
      <c r="E30" s="566"/>
    </row>
    <row r="31" spans="1:5" ht="12" customHeight="1">
      <c r="A31" s="273">
        <v>1073</v>
      </c>
      <c r="B31" s="260" t="s">
        <v>197</v>
      </c>
      <c r="C31" s="259"/>
      <c r="D31" s="259">
        <v>150</v>
      </c>
      <c r="E31" s="566"/>
    </row>
    <row r="32" spans="1:5" ht="12" customHeight="1">
      <c r="A32" s="273">
        <v>1074</v>
      </c>
      <c r="B32" s="260" t="s">
        <v>198</v>
      </c>
      <c r="C32" s="259">
        <v>4000</v>
      </c>
      <c r="D32" s="259">
        <v>4000</v>
      </c>
      <c r="E32" s="566">
        <f t="shared" si="0"/>
        <v>1</v>
      </c>
    </row>
    <row r="33" spans="1:5" ht="12" customHeight="1">
      <c r="A33" s="273">
        <v>1075</v>
      </c>
      <c r="B33" s="268" t="s">
        <v>887</v>
      </c>
      <c r="C33" s="259">
        <v>20000</v>
      </c>
      <c r="D33" s="259">
        <v>20000</v>
      </c>
      <c r="E33" s="566">
        <f t="shared" si="0"/>
        <v>1</v>
      </c>
    </row>
    <row r="34" spans="1:5" ht="12" customHeight="1">
      <c r="A34" s="273">
        <v>1076</v>
      </c>
      <c r="B34" s="268" t="s">
        <v>840</v>
      </c>
      <c r="C34" s="259">
        <v>8868</v>
      </c>
      <c r="D34" s="259">
        <v>8868</v>
      </c>
      <c r="E34" s="566">
        <f t="shared" si="0"/>
        <v>1</v>
      </c>
    </row>
    <row r="35" spans="1:5" ht="12" customHeight="1">
      <c r="A35" s="273">
        <v>1077</v>
      </c>
      <c r="B35" s="274" t="s">
        <v>199</v>
      </c>
      <c r="C35" s="259">
        <v>236000</v>
      </c>
      <c r="D35" s="259">
        <v>236000</v>
      </c>
      <c r="E35" s="566">
        <f t="shared" si="0"/>
        <v>1</v>
      </c>
    </row>
    <row r="36" spans="1:5" ht="12" customHeight="1">
      <c r="A36" s="273">
        <v>1078</v>
      </c>
      <c r="B36" s="270" t="s">
        <v>200</v>
      </c>
      <c r="C36" s="259">
        <v>7500</v>
      </c>
      <c r="D36" s="259">
        <v>7500</v>
      </c>
      <c r="E36" s="566">
        <f t="shared" si="0"/>
        <v>1</v>
      </c>
    </row>
    <row r="37" spans="1:5" ht="12" customHeight="1">
      <c r="A37" s="273">
        <v>1079</v>
      </c>
      <c r="B37" s="270" t="s">
        <v>201</v>
      </c>
      <c r="C37" s="259">
        <v>90000</v>
      </c>
      <c r="D37" s="259">
        <v>90000</v>
      </c>
      <c r="E37" s="566">
        <f t="shared" si="0"/>
        <v>1</v>
      </c>
    </row>
    <row r="38" spans="1:5" ht="12" customHeight="1">
      <c r="A38" s="273">
        <v>1080</v>
      </c>
      <c r="B38" s="401" t="s">
        <v>202</v>
      </c>
      <c r="C38" s="259">
        <v>40000</v>
      </c>
      <c r="D38" s="259">
        <v>40000</v>
      </c>
      <c r="E38" s="566">
        <f t="shared" si="0"/>
        <v>1</v>
      </c>
    </row>
    <row r="39" spans="1:5" ht="12" customHeight="1">
      <c r="A39" s="272">
        <v>1081</v>
      </c>
      <c r="B39" s="401" t="s">
        <v>888</v>
      </c>
      <c r="C39" s="259">
        <v>5000</v>
      </c>
      <c r="D39" s="259">
        <v>5000</v>
      </c>
      <c r="E39" s="566">
        <f t="shared" si="0"/>
        <v>1</v>
      </c>
    </row>
    <row r="40" spans="1:5" ht="13.5" customHeight="1" thickBot="1">
      <c r="A40" s="291">
        <v>1082</v>
      </c>
      <c r="B40" s="860" t="s">
        <v>122</v>
      </c>
      <c r="C40" s="861">
        <v>76000</v>
      </c>
      <c r="D40" s="861">
        <v>76000</v>
      </c>
      <c r="E40" s="885">
        <f t="shared" si="0"/>
        <v>1</v>
      </c>
    </row>
    <row r="41" spans="1:5" ht="17.25" customHeight="1" thickBot="1">
      <c r="A41" s="293"/>
      <c r="B41" s="569" t="s">
        <v>203</v>
      </c>
      <c r="C41" s="570">
        <f>SUM(C21+C24+C28)</f>
        <v>7191533</v>
      </c>
      <c r="D41" s="570">
        <f>SUM(D21+D24+D28)</f>
        <v>7297683</v>
      </c>
      <c r="E41" s="886">
        <f t="shared" si="0"/>
        <v>1.0147604133916928</v>
      </c>
    </row>
    <row r="42" spans="1:5" ht="12" customHeight="1">
      <c r="A42" s="273"/>
      <c r="B42" s="472"/>
      <c r="C42" s="269"/>
      <c r="D42" s="269"/>
      <c r="E42" s="884"/>
    </row>
    <row r="43" spans="1:5" ht="12" customHeight="1">
      <c r="A43" s="266">
        <v>1090</v>
      </c>
      <c r="B43" s="571" t="s">
        <v>204</v>
      </c>
      <c r="C43" s="264">
        <f>SUM(C44:C50)</f>
        <v>1283000</v>
      </c>
      <c r="D43" s="264">
        <f>SUM(D44:D50)</f>
        <v>1283000</v>
      </c>
      <c r="E43" s="865">
        <f t="shared" si="0"/>
        <v>1</v>
      </c>
    </row>
    <row r="44" spans="1:5" ht="12" customHeight="1">
      <c r="A44" s="273">
        <v>1091</v>
      </c>
      <c r="B44" s="401" t="s">
        <v>1</v>
      </c>
      <c r="C44" s="259">
        <v>115000</v>
      </c>
      <c r="D44" s="259">
        <v>115000</v>
      </c>
      <c r="E44" s="566">
        <f t="shared" si="0"/>
        <v>1</v>
      </c>
    </row>
    <row r="45" spans="1:5" ht="12" customHeight="1">
      <c r="A45" s="273">
        <v>1092</v>
      </c>
      <c r="B45" s="270" t="s">
        <v>123</v>
      </c>
      <c r="C45" s="259">
        <v>443000</v>
      </c>
      <c r="D45" s="259">
        <v>443000</v>
      </c>
      <c r="E45" s="566">
        <f t="shared" si="0"/>
        <v>1</v>
      </c>
    </row>
    <row r="46" spans="1:5" ht="12" customHeight="1">
      <c r="A46" s="273">
        <v>1093</v>
      </c>
      <c r="B46" s="270" t="s">
        <v>2</v>
      </c>
      <c r="C46" s="259">
        <v>15000</v>
      </c>
      <c r="D46" s="259">
        <v>15000</v>
      </c>
      <c r="E46" s="566">
        <f t="shared" si="0"/>
        <v>1</v>
      </c>
    </row>
    <row r="47" spans="1:5" ht="12" customHeight="1">
      <c r="A47" s="273">
        <v>1094</v>
      </c>
      <c r="B47" s="270" t="s">
        <v>3</v>
      </c>
      <c r="C47" s="259">
        <v>15000</v>
      </c>
      <c r="D47" s="259">
        <v>15000</v>
      </c>
      <c r="E47" s="566">
        <f t="shared" si="0"/>
        <v>1</v>
      </c>
    </row>
    <row r="48" spans="1:5" ht="12" customHeight="1">
      <c r="A48" s="273">
        <v>1095</v>
      </c>
      <c r="B48" s="274" t="s">
        <v>379</v>
      </c>
      <c r="C48" s="259">
        <v>340000</v>
      </c>
      <c r="D48" s="259">
        <v>340000</v>
      </c>
      <c r="E48" s="566">
        <f t="shared" si="0"/>
        <v>1</v>
      </c>
    </row>
    <row r="49" spans="1:5" ht="12" customHeight="1">
      <c r="A49" s="273">
        <v>1096</v>
      </c>
      <c r="B49" s="274" t="s">
        <v>350</v>
      </c>
      <c r="C49" s="259">
        <v>350000</v>
      </c>
      <c r="D49" s="259">
        <v>350000</v>
      </c>
      <c r="E49" s="566">
        <f t="shared" si="0"/>
        <v>1</v>
      </c>
    </row>
    <row r="50" spans="1:5" ht="12" customHeight="1">
      <c r="A50" s="273">
        <v>1097</v>
      </c>
      <c r="B50" s="274" t="s">
        <v>351</v>
      </c>
      <c r="C50" s="259">
        <v>5000</v>
      </c>
      <c r="D50" s="259">
        <v>5000</v>
      </c>
      <c r="E50" s="566">
        <f t="shared" si="0"/>
        <v>1</v>
      </c>
    </row>
    <row r="51" spans="1:5" ht="12" customHeight="1">
      <c r="A51" s="266">
        <v>1100</v>
      </c>
      <c r="B51" s="571" t="s">
        <v>205</v>
      </c>
      <c r="C51" s="264">
        <f>SUM(C52:C54)</f>
        <v>205066</v>
      </c>
      <c r="D51" s="264">
        <f>SUM(D52:D54)</f>
        <v>205066</v>
      </c>
      <c r="E51" s="865">
        <f t="shared" si="0"/>
        <v>1</v>
      </c>
    </row>
    <row r="52" spans="1:5" ht="12" customHeight="1">
      <c r="A52" s="273">
        <v>1101</v>
      </c>
      <c r="B52" s="274" t="s">
        <v>206</v>
      </c>
      <c r="C52" s="259">
        <v>14066</v>
      </c>
      <c r="D52" s="259">
        <v>14066</v>
      </c>
      <c r="E52" s="566">
        <f t="shared" si="0"/>
        <v>1</v>
      </c>
    </row>
    <row r="53" spans="1:5" ht="12" customHeight="1">
      <c r="A53" s="273">
        <v>1102</v>
      </c>
      <c r="B53" s="270" t="s">
        <v>207</v>
      </c>
      <c r="C53" s="259">
        <v>141000</v>
      </c>
      <c r="D53" s="259">
        <v>141000</v>
      </c>
      <c r="E53" s="566">
        <f t="shared" si="0"/>
        <v>1</v>
      </c>
    </row>
    <row r="54" spans="1:5" ht="12" customHeight="1">
      <c r="A54" s="273">
        <v>1103</v>
      </c>
      <c r="B54" s="270" t="s">
        <v>208</v>
      </c>
      <c r="C54" s="259">
        <v>50000</v>
      </c>
      <c r="D54" s="259">
        <v>50000</v>
      </c>
      <c r="E54" s="566">
        <f t="shared" si="0"/>
        <v>1</v>
      </c>
    </row>
    <row r="55" spans="1:5" ht="12" customHeight="1">
      <c r="A55" s="266">
        <v>1110</v>
      </c>
      <c r="B55" s="275" t="s">
        <v>209</v>
      </c>
      <c r="C55" s="259"/>
      <c r="D55" s="259"/>
      <c r="E55" s="566"/>
    </row>
    <row r="56" spans="1:5" ht="12" customHeight="1">
      <c r="A56" s="266">
        <v>1120</v>
      </c>
      <c r="B56" s="275" t="s">
        <v>210</v>
      </c>
      <c r="C56" s="264">
        <f>SUM(C57:C61)</f>
        <v>1245305</v>
      </c>
      <c r="D56" s="264">
        <f>SUM(D57:D61)</f>
        <v>1245305</v>
      </c>
      <c r="E56" s="865">
        <f t="shared" si="0"/>
        <v>1</v>
      </c>
    </row>
    <row r="57" spans="1:5" ht="12" customHeight="1">
      <c r="A57" s="273">
        <v>1121</v>
      </c>
      <c r="B57" s="260" t="s">
        <v>346</v>
      </c>
      <c r="C57" s="259">
        <v>44298</v>
      </c>
      <c r="D57" s="259">
        <v>44298</v>
      </c>
      <c r="E57" s="566">
        <f t="shared" si="0"/>
        <v>1</v>
      </c>
    </row>
    <row r="58" spans="1:5" ht="12" customHeight="1">
      <c r="A58" s="273">
        <v>1122</v>
      </c>
      <c r="B58" s="260" t="s">
        <v>360</v>
      </c>
      <c r="C58" s="259">
        <v>222750</v>
      </c>
      <c r="D58" s="259">
        <v>222750</v>
      </c>
      <c r="E58" s="566">
        <f t="shared" si="0"/>
        <v>1</v>
      </c>
    </row>
    <row r="59" spans="1:5" ht="12" customHeight="1">
      <c r="A59" s="273">
        <v>1123</v>
      </c>
      <c r="B59" s="268" t="s">
        <v>365</v>
      </c>
      <c r="C59" s="259">
        <v>134000</v>
      </c>
      <c r="D59" s="259">
        <v>134000</v>
      </c>
      <c r="E59" s="566">
        <f t="shared" si="0"/>
        <v>1</v>
      </c>
    </row>
    <row r="60" spans="1:5" ht="12" customHeight="1">
      <c r="A60" s="273">
        <v>1124</v>
      </c>
      <c r="B60" s="472" t="s">
        <v>885</v>
      </c>
      <c r="C60" s="259">
        <v>369270</v>
      </c>
      <c r="D60" s="259">
        <v>369270</v>
      </c>
      <c r="E60" s="566">
        <f t="shared" si="0"/>
        <v>1</v>
      </c>
    </row>
    <row r="61" spans="1:5" ht="12" customHeight="1">
      <c r="A61" s="273">
        <v>1125</v>
      </c>
      <c r="B61" s="268" t="s">
        <v>886</v>
      </c>
      <c r="C61" s="259">
        <v>474987</v>
      </c>
      <c r="D61" s="259">
        <v>474987</v>
      </c>
      <c r="E61" s="566">
        <f t="shared" si="0"/>
        <v>1</v>
      </c>
    </row>
    <row r="62" spans="1:5" ht="12" customHeight="1">
      <c r="A62" s="266">
        <v>1130</v>
      </c>
      <c r="B62" s="265" t="s">
        <v>211</v>
      </c>
      <c r="C62" s="264"/>
      <c r="D62" s="264"/>
      <c r="E62" s="566"/>
    </row>
    <row r="63" spans="1:5" ht="12" customHeight="1">
      <c r="A63" s="266">
        <v>1140</v>
      </c>
      <c r="B63" s="267" t="s">
        <v>212</v>
      </c>
      <c r="C63" s="264">
        <f>SUM(C64)</f>
        <v>40000</v>
      </c>
      <c r="D63" s="264">
        <f>SUM(D64)</f>
        <v>40000</v>
      </c>
      <c r="E63" s="865">
        <f t="shared" si="0"/>
        <v>1</v>
      </c>
    </row>
    <row r="64" spans="1:5" ht="12" customHeight="1">
      <c r="A64" s="273">
        <v>1141</v>
      </c>
      <c r="B64" s="270" t="s">
        <v>4</v>
      </c>
      <c r="C64" s="259">
        <v>40000</v>
      </c>
      <c r="D64" s="259">
        <v>40000</v>
      </c>
      <c r="E64" s="566">
        <f t="shared" si="0"/>
        <v>1</v>
      </c>
    </row>
    <row r="65" spans="1:5" ht="12" customHeight="1" thickBot="1">
      <c r="A65" s="295">
        <v>1150</v>
      </c>
      <c r="B65" s="381" t="s">
        <v>213</v>
      </c>
      <c r="C65" s="283"/>
      <c r="D65" s="295">
        <v>27859</v>
      </c>
      <c r="E65" s="885"/>
    </row>
    <row r="66" spans="1:5" ht="18.75" customHeight="1" thickBot="1">
      <c r="A66" s="293"/>
      <c r="B66" s="353" t="s">
        <v>412</v>
      </c>
      <c r="C66" s="570">
        <f>SUM(C63+C65+C62+C56+C55+C51+C43)</f>
        <v>2773371</v>
      </c>
      <c r="D66" s="570">
        <f>SUM(D63+D65+D62+D56+D55+D51+D43)</f>
        <v>2801230</v>
      </c>
      <c r="E66" s="886">
        <f t="shared" si="0"/>
        <v>1.0100451760691231</v>
      </c>
    </row>
    <row r="67" spans="1:5" ht="12" customHeight="1">
      <c r="A67" s="288"/>
      <c r="B67" s="572"/>
      <c r="C67" s="269"/>
      <c r="D67" s="269"/>
      <c r="E67" s="884"/>
    </row>
    <row r="68" spans="1:5" ht="15" customHeight="1" thickBot="1">
      <c r="A68" s="277">
        <v>1160</v>
      </c>
      <c r="B68" s="299" t="s">
        <v>214</v>
      </c>
      <c r="C68" s="283"/>
      <c r="D68" s="283">
        <v>1500</v>
      </c>
      <c r="E68" s="885"/>
    </row>
    <row r="69" spans="1:5" ht="18" customHeight="1" thickBot="1">
      <c r="A69" s="293"/>
      <c r="B69" s="568" t="s">
        <v>215</v>
      </c>
      <c r="C69" s="280">
        <f>SUM(C68)</f>
        <v>0</v>
      </c>
      <c r="D69" s="280">
        <f>SUM(D68)</f>
        <v>1500</v>
      </c>
      <c r="E69" s="887"/>
    </row>
    <row r="70" spans="1:5" ht="12" customHeight="1" thickBot="1">
      <c r="A70" s="293"/>
      <c r="B70" s="353"/>
      <c r="C70" s="284"/>
      <c r="D70" s="284"/>
      <c r="E70" s="887"/>
    </row>
    <row r="71" spans="1:5" ht="18.75" customHeight="1" thickBot="1">
      <c r="A71" s="293"/>
      <c r="B71" s="573" t="s">
        <v>926</v>
      </c>
      <c r="C71" s="570">
        <f>SUM(C66+C41+C19+C69)</f>
        <v>11440739</v>
      </c>
      <c r="D71" s="570">
        <f>SUM(D66+D41+D19+D69)</f>
        <v>11706192</v>
      </c>
      <c r="E71" s="886">
        <f t="shared" si="0"/>
        <v>1.023202434737826</v>
      </c>
    </row>
    <row r="72" spans="1:5" ht="12" customHeight="1">
      <c r="A72" s="273"/>
      <c r="B72" s="477"/>
      <c r="C72" s="269"/>
      <c r="D72" s="269"/>
      <c r="E72" s="884"/>
    </row>
    <row r="73" spans="1:5" ht="12" customHeight="1">
      <c r="A73" s="264">
        <v>1165</v>
      </c>
      <c r="B73" s="275" t="s">
        <v>216</v>
      </c>
      <c r="C73" s="259"/>
      <c r="D73" s="264">
        <v>305792</v>
      </c>
      <c r="E73" s="566"/>
    </row>
    <row r="74" spans="1:5" ht="12" customHeight="1">
      <c r="A74" s="264">
        <v>1170</v>
      </c>
      <c r="B74" s="262" t="s">
        <v>217</v>
      </c>
      <c r="C74" s="264">
        <f>SUM(C75:C80)</f>
        <v>2395920</v>
      </c>
      <c r="D74" s="264">
        <f>SUM(D75:D80)</f>
        <v>2395920</v>
      </c>
      <c r="E74" s="865">
        <f t="shared" si="0"/>
        <v>1</v>
      </c>
    </row>
    <row r="75" spans="1:5" ht="12" customHeight="1">
      <c r="A75" s="272">
        <v>1171</v>
      </c>
      <c r="B75" s="270" t="s">
        <v>373</v>
      </c>
      <c r="C75" s="259"/>
      <c r="D75" s="259"/>
      <c r="E75" s="566"/>
    </row>
    <row r="76" spans="1:5" ht="12" customHeight="1">
      <c r="A76" s="272">
        <v>1172</v>
      </c>
      <c r="B76" s="401" t="s">
        <v>916</v>
      </c>
      <c r="C76" s="259">
        <v>62940</v>
      </c>
      <c r="D76" s="259">
        <v>62940</v>
      </c>
      <c r="E76" s="566">
        <f aca="true" t="shared" si="1" ref="E76:E134">SUM(D76/C76)</f>
        <v>1</v>
      </c>
    </row>
    <row r="77" spans="1:5" ht="12" customHeight="1">
      <c r="A77" s="272">
        <v>1173</v>
      </c>
      <c r="B77" s="401" t="s">
        <v>0</v>
      </c>
      <c r="C77" s="259"/>
      <c r="D77" s="259"/>
      <c r="E77" s="566"/>
    </row>
    <row r="78" spans="1:5" ht="12" customHeight="1">
      <c r="A78" s="272">
        <v>1174</v>
      </c>
      <c r="B78" s="401" t="s">
        <v>966</v>
      </c>
      <c r="C78" s="259">
        <v>2328260</v>
      </c>
      <c r="D78" s="259">
        <v>2328260</v>
      </c>
      <c r="E78" s="566">
        <f t="shared" si="1"/>
        <v>1</v>
      </c>
    </row>
    <row r="79" spans="1:5" ht="12" customHeight="1">
      <c r="A79" s="272">
        <v>1175</v>
      </c>
      <c r="B79" s="401" t="s">
        <v>917</v>
      </c>
      <c r="C79" s="259"/>
      <c r="D79" s="259"/>
      <c r="E79" s="566"/>
    </row>
    <row r="80" spans="1:5" ht="12" customHeight="1">
      <c r="A80" s="272">
        <v>1176</v>
      </c>
      <c r="B80" s="401" t="s">
        <v>963</v>
      </c>
      <c r="C80" s="259">
        <v>4720</v>
      </c>
      <c r="D80" s="259">
        <v>4720</v>
      </c>
      <c r="E80" s="566">
        <f t="shared" si="1"/>
        <v>1</v>
      </c>
    </row>
    <row r="81" spans="1:5" ht="12" customHeight="1">
      <c r="A81" s="264">
        <v>1180</v>
      </c>
      <c r="B81" s="281" t="s">
        <v>218</v>
      </c>
      <c r="C81" s="264">
        <f>SUM(C82:C84)</f>
        <v>1701355</v>
      </c>
      <c r="D81" s="264">
        <f>SUM(D82:D84)</f>
        <v>1701355</v>
      </c>
      <c r="E81" s="865">
        <f t="shared" si="1"/>
        <v>1</v>
      </c>
    </row>
    <row r="82" spans="1:5" ht="12" customHeight="1">
      <c r="A82" s="272">
        <v>1181</v>
      </c>
      <c r="B82" s="270" t="s">
        <v>317</v>
      </c>
      <c r="C82" s="259">
        <v>590535</v>
      </c>
      <c r="D82" s="259">
        <v>590535</v>
      </c>
      <c r="E82" s="884">
        <f t="shared" si="1"/>
        <v>1</v>
      </c>
    </row>
    <row r="83" spans="1:5" ht="12" customHeight="1">
      <c r="A83" s="272">
        <v>1182</v>
      </c>
      <c r="B83" s="260" t="s">
        <v>219</v>
      </c>
      <c r="C83" s="259">
        <v>1099000</v>
      </c>
      <c r="D83" s="259">
        <v>1099000</v>
      </c>
      <c r="E83" s="566">
        <f t="shared" si="1"/>
        <v>1</v>
      </c>
    </row>
    <row r="84" spans="1:5" ht="12" customHeight="1">
      <c r="A84" s="272">
        <v>1183</v>
      </c>
      <c r="B84" s="401" t="s">
        <v>127</v>
      </c>
      <c r="C84" s="259">
        <v>11820</v>
      </c>
      <c r="D84" s="259">
        <v>11820</v>
      </c>
      <c r="E84" s="566">
        <f t="shared" si="1"/>
        <v>1</v>
      </c>
    </row>
    <row r="85" spans="1:5" ht="12" customHeight="1" thickBot="1">
      <c r="A85" s="292">
        <v>1185</v>
      </c>
      <c r="B85" s="880" t="s">
        <v>435</v>
      </c>
      <c r="C85" s="861"/>
      <c r="D85" s="292">
        <v>16526</v>
      </c>
      <c r="E85" s="885"/>
    </row>
    <row r="86" spans="1:5" ht="15" customHeight="1" thickBot="1">
      <c r="A86" s="280"/>
      <c r="B86" s="353" t="s">
        <v>220</v>
      </c>
      <c r="C86" s="292">
        <f>SUM(C74+C81)</f>
        <v>4097275</v>
      </c>
      <c r="D86" s="292">
        <f>SUM(D74+D81+D73+D85)</f>
        <v>4419593</v>
      </c>
      <c r="E86" s="888">
        <f t="shared" si="1"/>
        <v>1.0786664307375025</v>
      </c>
    </row>
    <row r="87" spans="1:5" ht="12" customHeight="1">
      <c r="A87" s="266"/>
      <c r="B87" s="274"/>
      <c r="C87" s="269"/>
      <c r="D87" s="269"/>
      <c r="E87" s="884"/>
    </row>
    <row r="88" spans="1:5" ht="12" customHeight="1">
      <c r="A88" s="264">
        <v>1190</v>
      </c>
      <c r="B88" s="267" t="s">
        <v>221</v>
      </c>
      <c r="C88" s="264">
        <f>SUM(C89+C92+C93)</f>
        <v>880000</v>
      </c>
      <c r="D88" s="264">
        <f>SUM(D89+D92+D93)</f>
        <v>880000</v>
      </c>
      <c r="E88" s="865">
        <f t="shared" si="1"/>
        <v>1</v>
      </c>
    </row>
    <row r="89" spans="1:5" ht="12" customHeight="1">
      <c r="A89" s="272">
        <v>1191</v>
      </c>
      <c r="B89" s="260" t="s">
        <v>222</v>
      </c>
      <c r="C89" s="259">
        <f>SUM(C90:C91)</f>
        <v>250000</v>
      </c>
      <c r="D89" s="259">
        <f>SUM(D90:D91)</f>
        <v>250000</v>
      </c>
      <c r="E89" s="566">
        <f t="shared" si="1"/>
        <v>1</v>
      </c>
    </row>
    <row r="90" spans="1:5" ht="12" customHeight="1">
      <c r="A90" s="272">
        <v>1192</v>
      </c>
      <c r="B90" s="270" t="s">
        <v>223</v>
      </c>
      <c r="C90" s="263"/>
      <c r="D90" s="263"/>
      <c r="E90" s="566"/>
    </row>
    <row r="91" spans="1:5" ht="12" customHeight="1">
      <c r="A91" s="272">
        <v>1193</v>
      </c>
      <c r="B91" s="270" t="s">
        <v>224</v>
      </c>
      <c r="C91" s="263">
        <v>250000</v>
      </c>
      <c r="D91" s="263">
        <v>250000</v>
      </c>
      <c r="E91" s="566">
        <f t="shared" si="1"/>
        <v>1</v>
      </c>
    </row>
    <row r="92" spans="1:5" ht="12" customHeight="1">
      <c r="A92" s="272">
        <v>1194</v>
      </c>
      <c r="B92" s="260" t="s">
        <v>145</v>
      </c>
      <c r="C92" s="259">
        <v>300000</v>
      </c>
      <c r="D92" s="259">
        <v>300000</v>
      </c>
      <c r="E92" s="566">
        <f t="shared" si="1"/>
        <v>1</v>
      </c>
    </row>
    <row r="93" spans="1:5" ht="12" customHeight="1" thickBot="1">
      <c r="A93" s="277">
        <v>1195</v>
      </c>
      <c r="B93" s="574" t="s">
        <v>322</v>
      </c>
      <c r="C93" s="283">
        <v>330000</v>
      </c>
      <c r="D93" s="283">
        <v>330000</v>
      </c>
      <c r="E93" s="885">
        <f t="shared" si="1"/>
        <v>1</v>
      </c>
    </row>
    <row r="94" spans="1:5" ht="15.75" customHeight="1" thickBot="1">
      <c r="A94" s="280"/>
      <c r="B94" s="353" t="s">
        <v>225</v>
      </c>
      <c r="C94" s="280">
        <f>SUM(C88)</f>
        <v>880000</v>
      </c>
      <c r="D94" s="280">
        <f>SUM(D88)</f>
        <v>880000</v>
      </c>
      <c r="E94" s="888">
        <f t="shared" si="1"/>
        <v>1</v>
      </c>
    </row>
    <row r="95" spans="1:5" ht="15.75" customHeight="1">
      <c r="A95" s="670"/>
      <c r="B95" s="671"/>
      <c r="C95" s="950"/>
      <c r="D95" s="950"/>
      <c r="E95" s="951"/>
    </row>
    <row r="96" spans="1:5" ht="12" customHeight="1">
      <c r="A96" s="264">
        <v>1200</v>
      </c>
      <c r="B96" s="275" t="s">
        <v>226</v>
      </c>
      <c r="C96" s="264">
        <f>SUM(C97:C100)</f>
        <v>65000</v>
      </c>
      <c r="D96" s="264">
        <f>SUM(D97:D100)</f>
        <v>65000</v>
      </c>
      <c r="E96" s="865">
        <f t="shared" si="1"/>
        <v>1</v>
      </c>
    </row>
    <row r="97" spans="1:5" ht="12" customHeight="1">
      <c r="A97" s="272">
        <v>1201</v>
      </c>
      <c r="B97" s="260" t="s">
        <v>374</v>
      </c>
      <c r="C97" s="259"/>
      <c r="D97" s="259"/>
      <c r="E97" s="566"/>
    </row>
    <row r="98" spans="1:5" ht="12" customHeight="1">
      <c r="A98" s="272">
        <v>1202</v>
      </c>
      <c r="B98" s="260" t="s">
        <v>375</v>
      </c>
      <c r="C98" s="259">
        <v>40000</v>
      </c>
      <c r="D98" s="259">
        <v>40000</v>
      </c>
      <c r="E98" s="566">
        <f t="shared" si="1"/>
        <v>1</v>
      </c>
    </row>
    <row r="99" spans="1:5" ht="12" customHeight="1">
      <c r="A99" s="272">
        <v>1203</v>
      </c>
      <c r="B99" s="268" t="s">
        <v>924</v>
      </c>
      <c r="C99" s="259">
        <v>25000</v>
      </c>
      <c r="D99" s="259">
        <v>25000</v>
      </c>
      <c r="E99" s="566">
        <f t="shared" si="1"/>
        <v>1</v>
      </c>
    </row>
    <row r="100" spans="1:5" ht="12" customHeight="1">
      <c r="A100" s="272">
        <v>1204</v>
      </c>
      <c r="B100" s="260" t="s">
        <v>10</v>
      </c>
      <c r="C100" s="259"/>
      <c r="D100" s="259"/>
      <c r="E100" s="566"/>
    </row>
    <row r="101" spans="1:5" ht="12" customHeight="1" thickBot="1">
      <c r="A101" s="295">
        <v>1210</v>
      </c>
      <c r="B101" s="303" t="s">
        <v>227</v>
      </c>
      <c r="C101" s="283">
        <v>2955</v>
      </c>
      <c r="D101" s="283">
        <v>2955</v>
      </c>
      <c r="E101" s="885">
        <f t="shared" si="1"/>
        <v>1</v>
      </c>
    </row>
    <row r="102" spans="1:5" ht="15.75" customHeight="1" thickBot="1">
      <c r="A102" s="280"/>
      <c r="B102" s="353" t="s">
        <v>228</v>
      </c>
      <c r="C102" s="280">
        <f>SUM(C96+C101)</f>
        <v>67955</v>
      </c>
      <c r="D102" s="280">
        <f>SUM(D96+D101)</f>
        <v>67955</v>
      </c>
      <c r="E102" s="886">
        <f t="shared" si="1"/>
        <v>1</v>
      </c>
    </row>
    <row r="103" spans="1:5" ht="12" customHeight="1" thickBot="1">
      <c r="A103" s="280"/>
      <c r="B103" s="303"/>
      <c r="C103" s="284"/>
      <c r="D103" s="284"/>
      <c r="E103" s="887"/>
    </row>
    <row r="104" spans="1:5" ht="24" customHeight="1" thickBot="1">
      <c r="A104" s="280"/>
      <c r="B104" s="579" t="s">
        <v>927</v>
      </c>
      <c r="C104" s="379">
        <f>SUM(C86+C94+C102)</f>
        <v>5045230</v>
      </c>
      <c r="D104" s="379">
        <f>SUM(D86+D94+D102)</f>
        <v>5367548</v>
      </c>
      <c r="E104" s="889">
        <f t="shared" si="1"/>
        <v>1.0638856900478273</v>
      </c>
    </row>
    <row r="105" spans="1:5" ht="12.75" customHeight="1">
      <c r="A105" s="290"/>
      <c r="B105" s="575"/>
      <c r="C105" s="269"/>
      <c r="D105" s="269"/>
      <c r="E105" s="884"/>
    </row>
    <row r="106" spans="1:5" ht="12" customHeight="1" thickBot="1">
      <c r="A106" s="277">
        <v>1215</v>
      </c>
      <c r="B106" s="294" t="s">
        <v>229</v>
      </c>
      <c r="C106" s="283"/>
      <c r="D106" s="283">
        <v>1250698</v>
      </c>
      <c r="E106" s="885"/>
    </row>
    <row r="107" spans="1:5" ht="21.75" customHeight="1" thickBot="1">
      <c r="A107" s="280"/>
      <c r="B107" s="568" t="s">
        <v>889</v>
      </c>
      <c r="C107" s="284"/>
      <c r="D107" s="280">
        <f>SUM(D106)</f>
        <v>1250698</v>
      </c>
      <c r="E107" s="887"/>
    </row>
    <row r="108" spans="1:5" ht="12" customHeight="1">
      <c r="A108" s="290"/>
      <c r="B108" s="380"/>
      <c r="C108" s="269"/>
      <c r="D108" s="269"/>
      <c r="E108" s="884"/>
    </row>
    <row r="109" spans="1:5" ht="12" customHeight="1">
      <c r="A109" s="272">
        <v>1220</v>
      </c>
      <c r="B109" s="274" t="s">
        <v>230</v>
      </c>
      <c r="C109" s="259">
        <v>420000</v>
      </c>
      <c r="D109" s="259">
        <v>420000</v>
      </c>
      <c r="E109" s="566">
        <f t="shared" si="1"/>
        <v>1</v>
      </c>
    </row>
    <row r="110" spans="1:5" ht="12" customHeight="1" thickBot="1">
      <c r="A110" s="272">
        <v>1221</v>
      </c>
      <c r="B110" s="294" t="s">
        <v>229</v>
      </c>
      <c r="C110" s="283">
        <v>140000</v>
      </c>
      <c r="D110" s="283">
        <v>561348</v>
      </c>
      <c r="E110" s="885">
        <f t="shared" si="1"/>
        <v>4.009628571428571</v>
      </c>
    </row>
    <row r="111" spans="1:5" ht="18" customHeight="1" thickBot="1">
      <c r="A111" s="280"/>
      <c r="B111" s="352" t="s">
        <v>232</v>
      </c>
      <c r="C111" s="292">
        <f>SUM(C109:C110)</f>
        <v>560000</v>
      </c>
      <c r="D111" s="292">
        <f>SUM(D109:D110)</f>
        <v>981348</v>
      </c>
      <c r="E111" s="888">
        <f t="shared" si="1"/>
        <v>1.7524071428571428</v>
      </c>
    </row>
    <row r="112" spans="1:5" ht="12" customHeight="1" thickBot="1">
      <c r="A112" s="280"/>
      <c r="B112" s="303"/>
      <c r="C112" s="284"/>
      <c r="D112" s="284"/>
      <c r="E112" s="884"/>
    </row>
    <row r="113" spans="1:5" ht="16.5" customHeight="1" thickBot="1">
      <c r="A113" s="280"/>
      <c r="B113" s="576" t="s">
        <v>407</v>
      </c>
      <c r="C113" s="280">
        <f>SUM(C111+C104+C71)</f>
        <v>17045969</v>
      </c>
      <c r="D113" s="280">
        <f>SUM(D111+D104+D71+D107)</f>
        <v>19305786</v>
      </c>
      <c r="E113" s="566">
        <f t="shared" si="1"/>
        <v>1.1325719294690728</v>
      </c>
    </row>
    <row r="114" spans="1:5" ht="12" customHeight="1">
      <c r="A114" s="290"/>
      <c r="B114" s="303"/>
      <c r="C114" s="584"/>
      <c r="D114" s="584"/>
      <c r="E114" s="566"/>
    </row>
    <row r="115" spans="1:5" ht="15.75" customHeight="1">
      <c r="A115" s="264"/>
      <c r="B115" s="586" t="s">
        <v>347</v>
      </c>
      <c r="C115" s="362"/>
      <c r="D115" s="362"/>
      <c r="E115" s="566"/>
    </row>
    <row r="116" spans="1:5" ht="12" customHeight="1">
      <c r="A116" s="264"/>
      <c r="B116" s="580"/>
      <c r="C116" s="577"/>
      <c r="D116" s="577"/>
      <c r="E116" s="566"/>
    </row>
    <row r="117" spans="1:5" ht="12" customHeight="1">
      <c r="A117" s="272">
        <v>1230</v>
      </c>
      <c r="B117" s="270" t="s">
        <v>190</v>
      </c>
      <c r="C117" s="362"/>
      <c r="D117" s="362"/>
      <c r="E117" s="566"/>
    </row>
    <row r="118" spans="1:5" ht="12" customHeight="1" thickBot="1">
      <c r="A118" s="277">
        <v>1231</v>
      </c>
      <c r="B118" s="278" t="s">
        <v>234</v>
      </c>
      <c r="C118" s="583"/>
      <c r="D118" s="567">
        <v>15606</v>
      </c>
      <c r="E118" s="885"/>
    </row>
    <row r="119" spans="1:5" ht="12" customHeight="1" thickBot="1">
      <c r="A119" s="280"/>
      <c r="B119" s="279" t="s">
        <v>182</v>
      </c>
      <c r="C119" s="582"/>
      <c r="D119" s="372">
        <f>SUM(D118)</f>
        <v>15606</v>
      </c>
      <c r="E119" s="887"/>
    </row>
    <row r="120" spans="1:5" ht="12" customHeight="1">
      <c r="A120" s="266">
        <v>1240</v>
      </c>
      <c r="B120" s="571" t="s">
        <v>204</v>
      </c>
      <c r="C120" s="375">
        <v>7000</v>
      </c>
      <c r="D120" s="375">
        <v>7000</v>
      </c>
      <c r="E120" s="884">
        <f t="shared" si="1"/>
        <v>1</v>
      </c>
    </row>
    <row r="121" spans="1:5" ht="12" customHeight="1">
      <c r="A121" s="272">
        <v>1241</v>
      </c>
      <c r="B121" s="270" t="s">
        <v>2</v>
      </c>
      <c r="C121" s="367">
        <v>7000</v>
      </c>
      <c r="D121" s="367">
        <v>7000</v>
      </c>
      <c r="E121" s="566">
        <f t="shared" si="1"/>
        <v>1</v>
      </c>
    </row>
    <row r="122" spans="1:5" ht="12" customHeight="1">
      <c r="A122" s="272">
        <v>1242</v>
      </c>
      <c r="B122" s="270" t="s">
        <v>3</v>
      </c>
      <c r="C122" s="367"/>
      <c r="D122" s="367"/>
      <c r="E122" s="566"/>
    </row>
    <row r="123" spans="1:5" ht="12" customHeight="1">
      <c r="A123" s="272">
        <v>1250</v>
      </c>
      <c r="B123" s="401" t="s">
        <v>205</v>
      </c>
      <c r="C123" s="367">
        <v>10000</v>
      </c>
      <c r="D123" s="367">
        <v>10000</v>
      </c>
      <c r="E123" s="566">
        <f t="shared" si="1"/>
        <v>1</v>
      </c>
    </row>
    <row r="124" spans="1:5" ht="12" customHeight="1">
      <c r="A124" s="272">
        <v>1255</v>
      </c>
      <c r="B124" s="270" t="s">
        <v>209</v>
      </c>
      <c r="C124" s="367">
        <v>850</v>
      </c>
      <c r="D124" s="367">
        <v>850</v>
      </c>
      <c r="E124" s="566">
        <f t="shared" si="1"/>
        <v>1</v>
      </c>
    </row>
    <row r="125" spans="1:5" ht="12" customHeight="1">
      <c r="A125" s="272">
        <v>1260</v>
      </c>
      <c r="B125" s="270" t="s">
        <v>210</v>
      </c>
      <c r="C125" s="367">
        <v>4500</v>
      </c>
      <c r="D125" s="367">
        <v>4500</v>
      </c>
      <c r="E125" s="566">
        <f t="shared" si="1"/>
        <v>1</v>
      </c>
    </row>
    <row r="126" spans="1:5" ht="12" customHeight="1">
      <c r="A126" s="272">
        <v>1261</v>
      </c>
      <c r="B126" s="274" t="s">
        <v>211</v>
      </c>
      <c r="C126" s="367"/>
      <c r="D126" s="367"/>
      <c r="E126" s="566"/>
    </row>
    <row r="127" spans="1:5" ht="12" customHeight="1">
      <c r="A127" s="272">
        <v>1262</v>
      </c>
      <c r="B127" s="268" t="s">
        <v>212</v>
      </c>
      <c r="C127" s="367">
        <v>400</v>
      </c>
      <c r="D127" s="367">
        <v>400</v>
      </c>
      <c r="E127" s="566">
        <f t="shared" si="1"/>
        <v>1</v>
      </c>
    </row>
    <row r="128" spans="1:5" ht="12" customHeight="1" thickBot="1">
      <c r="A128" s="277">
        <v>1270</v>
      </c>
      <c r="B128" s="278" t="s">
        <v>213</v>
      </c>
      <c r="C128" s="567"/>
      <c r="D128" s="567">
        <v>436</v>
      </c>
      <c r="E128" s="885"/>
    </row>
    <row r="129" spans="1:5" ht="16.5" customHeight="1" thickBot="1">
      <c r="A129" s="292"/>
      <c r="B129" s="353" t="s">
        <v>412</v>
      </c>
      <c r="C129" s="342">
        <f>SUM(C120+C123+C125+C127+C124)</f>
        <v>22750</v>
      </c>
      <c r="D129" s="342">
        <f>SUM(D120+D123+D125+D127+D124+D128)</f>
        <v>23186</v>
      </c>
      <c r="E129" s="888">
        <f t="shared" si="1"/>
        <v>1.0191648351648352</v>
      </c>
    </row>
    <row r="130" spans="1:5" ht="12" customHeight="1">
      <c r="A130" s="290"/>
      <c r="B130" s="267"/>
      <c r="C130" s="584"/>
      <c r="D130" s="584"/>
      <c r="E130" s="884"/>
    </row>
    <row r="131" spans="1:5" ht="12" customHeight="1" thickBot="1">
      <c r="A131" s="291">
        <v>1280</v>
      </c>
      <c r="B131" s="299" t="s">
        <v>214</v>
      </c>
      <c r="C131" s="583"/>
      <c r="D131" s="583"/>
      <c r="E131" s="885"/>
    </row>
    <row r="132" spans="1:5" ht="15.75" customHeight="1" thickBot="1">
      <c r="A132" s="280"/>
      <c r="B132" s="568" t="s">
        <v>215</v>
      </c>
      <c r="C132" s="587"/>
      <c r="D132" s="587"/>
      <c r="E132" s="887"/>
    </row>
    <row r="133" spans="1:5" ht="15.75" customHeight="1" thickBot="1">
      <c r="A133" s="280"/>
      <c r="B133" s="477"/>
      <c r="C133" s="587"/>
      <c r="D133" s="587"/>
      <c r="E133" s="887"/>
    </row>
    <row r="134" spans="1:5" ht="15.75" customHeight="1" thickBot="1">
      <c r="A134" s="280"/>
      <c r="B134" s="573" t="s">
        <v>926</v>
      </c>
      <c r="C134" s="589">
        <f>SUM(C129+C132)</f>
        <v>22750</v>
      </c>
      <c r="D134" s="589">
        <f>SUM(D129+D132+D119)</f>
        <v>38792</v>
      </c>
      <c r="E134" s="888">
        <f t="shared" si="1"/>
        <v>1.705142857142857</v>
      </c>
    </row>
    <row r="135" spans="1:5" ht="13.5" customHeight="1">
      <c r="A135" s="266"/>
      <c r="B135" s="477"/>
      <c r="C135" s="578"/>
      <c r="D135" s="578"/>
      <c r="E135" s="884"/>
    </row>
    <row r="136" spans="1:5" ht="12" customHeight="1">
      <c r="A136" s="272">
        <v>1285</v>
      </c>
      <c r="B136" s="270" t="s">
        <v>216</v>
      </c>
      <c r="C136" s="362"/>
      <c r="D136" s="362"/>
      <c r="E136" s="566"/>
    </row>
    <row r="137" spans="1:5" ht="12" customHeight="1" thickBot="1">
      <c r="A137" s="272">
        <v>1286</v>
      </c>
      <c r="B137" s="270" t="s">
        <v>235</v>
      </c>
      <c r="C137" s="362"/>
      <c r="D137" s="362"/>
      <c r="E137" s="885"/>
    </row>
    <row r="138" spans="1:5" ht="16.5" customHeight="1" thickBot="1">
      <c r="A138" s="280"/>
      <c r="B138" s="353" t="s">
        <v>220</v>
      </c>
      <c r="C138" s="587"/>
      <c r="D138" s="587"/>
      <c r="E138" s="887"/>
    </row>
    <row r="139" spans="1:5" ht="12.75" customHeight="1">
      <c r="A139" s="290"/>
      <c r="B139" s="572"/>
      <c r="C139" s="584"/>
      <c r="D139" s="584"/>
      <c r="E139" s="884"/>
    </row>
    <row r="140" spans="1:5" ht="12.75" customHeight="1" thickBot="1">
      <c r="A140" s="277">
        <v>1290</v>
      </c>
      <c r="B140" s="278" t="s">
        <v>236</v>
      </c>
      <c r="C140" s="583"/>
      <c r="D140" s="583">
        <v>1500</v>
      </c>
      <c r="E140" s="885"/>
    </row>
    <row r="141" spans="1:5" ht="16.5" customHeight="1" thickBot="1">
      <c r="A141" s="292"/>
      <c r="B141" s="568" t="s">
        <v>225</v>
      </c>
      <c r="C141" s="587"/>
      <c r="D141" s="929">
        <f>SUM(D140)</f>
        <v>1500</v>
      </c>
      <c r="E141" s="887"/>
    </row>
    <row r="142" spans="1:5" ht="9" customHeight="1">
      <c r="A142" s="290"/>
      <c r="B142" s="572"/>
      <c r="C142" s="952"/>
      <c r="D142" s="952"/>
      <c r="E142" s="953"/>
    </row>
    <row r="143" spans="1:5" ht="12.75" customHeight="1" thickBot="1">
      <c r="A143" s="482">
        <v>1291</v>
      </c>
      <c r="B143" s="282" t="s">
        <v>227</v>
      </c>
      <c r="C143" s="581"/>
      <c r="D143" s="581"/>
      <c r="E143" s="885"/>
    </row>
    <row r="144" spans="1:5" ht="16.5" customHeight="1" thickBot="1">
      <c r="A144" s="280"/>
      <c r="B144" s="353" t="s">
        <v>228</v>
      </c>
      <c r="C144" s="587"/>
      <c r="D144" s="587"/>
      <c r="E144" s="887"/>
    </row>
    <row r="145" spans="1:5" ht="12.75" customHeight="1">
      <c r="A145" s="290"/>
      <c r="B145" s="572"/>
      <c r="C145" s="591"/>
      <c r="D145" s="591"/>
      <c r="E145" s="884"/>
    </row>
    <row r="146" spans="1:5" ht="12.75" customHeight="1">
      <c r="A146" s="272">
        <v>1292</v>
      </c>
      <c r="B146" s="270" t="s">
        <v>229</v>
      </c>
      <c r="C146" s="367"/>
      <c r="D146" s="367">
        <v>62679</v>
      </c>
      <c r="E146" s="566"/>
    </row>
    <row r="147" spans="1:5" ht="12.75" customHeight="1" thickBot="1">
      <c r="A147" s="291">
        <v>1293</v>
      </c>
      <c r="B147" s="276" t="s">
        <v>179</v>
      </c>
      <c r="C147" s="592">
        <f>SUM('1c.mell '!C115)</f>
        <v>1633123</v>
      </c>
      <c r="D147" s="592">
        <v>1634420</v>
      </c>
      <c r="E147" s="885">
        <f>SUM(D147/C147)</f>
        <v>1.0007941839040906</v>
      </c>
    </row>
    <row r="148" spans="1:5" ht="17.25" customHeight="1" thickBot="1">
      <c r="A148" s="280"/>
      <c r="B148" s="353" t="s">
        <v>889</v>
      </c>
      <c r="C148" s="342">
        <f>SUM(C146:C147)</f>
        <v>1633123</v>
      </c>
      <c r="D148" s="342">
        <f>SUM(D146:D147)</f>
        <v>1697099</v>
      </c>
      <c r="E148" s="888">
        <f>SUM(D148/C148)</f>
        <v>1.039174024246796</v>
      </c>
    </row>
    <row r="149" spans="1:5" ht="12" customHeight="1">
      <c r="A149" s="290"/>
      <c r="B149" s="410"/>
      <c r="C149" s="591"/>
      <c r="D149" s="591"/>
      <c r="E149" s="884"/>
    </row>
    <row r="150" spans="1:5" ht="12" customHeight="1">
      <c r="A150" s="272">
        <v>1294</v>
      </c>
      <c r="B150" s="495" t="s">
        <v>231</v>
      </c>
      <c r="C150" s="367"/>
      <c r="D150" s="367">
        <v>35554</v>
      </c>
      <c r="E150" s="566"/>
    </row>
    <row r="151" spans="1:5" ht="12.75" customHeight="1" thickBot="1">
      <c r="A151" s="277">
        <v>1295</v>
      </c>
      <c r="B151" s="278" t="s">
        <v>179</v>
      </c>
      <c r="C151" s="567">
        <v>162600</v>
      </c>
      <c r="D151" s="567">
        <v>162600</v>
      </c>
      <c r="E151" s="885">
        <f>SUM(D151/C151)</f>
        <v>1</v>
      </c>
    </row>
    <row r="152" spans="1:5" ht="17.25" customHeight="1" thickBot="1">
      <c r="A152" s="280"/>
      <c r="B152" s="590" t="s">
        <v>232</v>
      </c>
      <c r="C152" s="342">
        <f>SUM(C151)</f>
        <v>162600</v>
      </c>
      <c r="D152" s="342">
        <f>SUM(D150:D151)</f>
        <v>198154</v>
      </c>
      <c r="E152" s="888">
        <f>SUM(D152/C152)</f>
        <v>1.2186592865928658</v>
      </c>
    </row>
    <row r="153" spans="1:5" ht="12" customHeight="1" thickBot="1">
      <c r="A153" s="280"/>
      <c r="B153" s="271"/>
      <c r="C153" s="588"/>
      <c r="D153" s="588"/>
      <c r="E153" s="887"/>
    </row>
    <row r="154" spans="1:5" ht="18" customHeight="1" thickBot="1">
      <c r="A154" s="280"/>
      <c r="B154" s="576" t="s">
        <v>408</v>
      </c>
      <c r="C154" s="342">
        <f>SUM(C152+C148+C134)</f>
        <v>1818473</v>
      </c>
      <c r="D154" s="342">
        <f>SUM(D152+D148+D134+D141)</f>
        <v>1935545</v>
      </c>
      <c r="E154" s="886">
        <f>SUM(D154/C154)</f>
        <v>1.0643792896567614</v>
      </c>
    </row>
    <row r="155" spans="1:5" s="253" customFormat="1" ht="12">
      <c r="A155" s="288"/>
      <c r="B155" s="289"/>
      <c r="C155" s="290"/>
      <c r="D155" s="290"/>
      <c r="E155" s="884"/>
    </row>
    <row r="156" spans="1:5" s="253" customFormat="1" ht="15">
      <c r="A156" s="273"/>
      <c r="B156" s="485" t="s">
        <v>358</v>
      </c>
      <c r="C156" s="365"/>
      <c r="D156" s="365"/>
      <c r="E156" s="566"/>
    </row>
    <row r="157" spans="1:5" s="253" customFormat="1" ht="15">
      <c r="A157" s="273"/>
      <c r="B157" s="485"/>
      <c r="C157" s="365"/>
      <c r="D157" s="365"/>
      <c r="E157" s="566"/>
    </row>
    <row r="158" spans="1:5" s="253" customFormat="1" ht="12">
      <c r="A158" s="272">
        <v>1301</v>
      </c>
      <c r="B158" s="270" t="s">
        <v>190</v>
      </c>
      <c r="C158" s="362"/>
      <c r="D158" s="362"/>
      <c r="E158" s="566"/>
    </row>
    <row r="159" spans="1:5" s="253" customFormat="1" ht="12.75" thickBot="1">
      <c r="A159" s="277">
        <v>1302</v>
      </c>
      <c r="B159" s="278" t="s">
        <v>191</v>
      </c>
      <c r="C159" s="583"/>
      <c r="D159" s="567">
        <v>1614</v>
      </c>
      <c r="E159" s="885"/>
    </row>
    <row r="160" spans="1:5" s="253" customFormat="1" ht="12.75" thickBot="1">
      <c r="A160" s="280"/>
      <c r="B160" s="279" t="s">
        <v>182</v>
      </c>
      <c r="C160" s="582"/>
      <c r="D160" s="372">
        <f>SUM(D159)</f>
        <v>1614</v>
      </c>
      <c r="E160" s="887"/>
    </row>
    <row r="161" spans="1:5" s="253" customFormat="1" ht="12">
      <c r="A161" s="266">
        <v>1310</v>
      </c>
      <c r="B161" s="571" t="s">
        <v>204</v>
      </c>
      <c r="C161" s="375">
        <v>2000</v>
      </c>
      <c r="D161" s="375">
        <v>2000</v>
      </c>
      <c r="E161" s="890">
        <f>SUM(D161/C161)</f>
        <v>1</v>
      </c>
    </row>
    <row r="162" spans="1:5" s="253" customFormat="1" ht="12">
      <c r="A162" s="272">
        <v>1311</v>
      </c>
      <c r="B162" s="270" t="s">
        <v>2</v>
      </c>
      <c r="C162" s="364">
        <v>2000</v>
      </c>
      <c r="D162" s="364">
        <v>2000</v>
      </c>
      <c r="E162" s="891">
        <f>SUM(D162/C162)</f>
        <v>1</v>
      </c>
    </row>
    <row r="163" spans="1:5" s="253" customFormat="1" ht="12">
      <c r="A163" s="272">
        <v>1311</v>
      </c>
      <c r="B163" s="270" t="s">
        <v>3</v>
      </c>
      <c r="C163" s="367"/>
      <c r="D163" s="367"/>
      <c r="E163" s="566"/>
    </row>
    <row r="164" spans="1:5" s="253" customFormat="1" ht="12">
      <c r="A164" s="272">
        <v>1320</v>
      </c>
      <c r="B164" s="401" t="s">
        <v>205</v>
      </c>
      <c r="C164" s="367"/>
      <c r="D164" s="367"/>
      <c r="E164" s="566"/>
    </row>
    <row r="165" spans="1:5" s="253" customFormat="1" ht="12">
      <c r="A165" s="272">
        <v>1321</v>
      </c>
      <c r="B165" s="270" t="s">
        <v>209</v>
      </c>
      <c r="C165" s="367"/>
      <c r="D165" s="367"/>
      <c r="E165" s="566"/>
    </row>
    <row r="166" spans="1:5" s="253" customFormat="1" ht="12">
      <c r="A166" s="272">
        <v>1322</v>
      </c>
      <c r="B166" s="270" t="s">
        <v>210</v>
      </c>
      <c r="C166" s="367"/>
      <c r="D166" s="367">
        <v>438</v>
      </c>
      <c r="E166" s="566"/>
    </row>
    <row r="167" spans="1:5" s="253" customFormat="1" ht="12">
      <c r="A167" s="272">
        <v>1323</v>
      </c>
      <c r="B167" s="274" t="s">
        <v>211</v>
      </c>
      <c r="C167" s="367"/>
      <c r="D167" s="367"/>
      <c r="E167" s="566"/>
    </row>
    <row r="168" spans="1:5" s="253" customFormat="1" ht="12">
      <c r="A168" s="272">
        <v>1324</v>
      </c>
      <c r="B168" s="268" t="s">
        <v>212</v>
      </c>
      <c r="C168" s="367"/>
      <c r="D168" s="367">
        <v>122</v>
      </c>
      <c r="E168" s="566"/>
    </row>
    <row r="169" spans="1:5" s="253" customFormat="1" ht="12.75" thickBot="1">
      <c r="A169" s="277">
        <v>1325</v>
      </c>
      <c r="B169" s="278" t="s">
        <v>213</v>
      </c>
      <c r="C169" s="567"/>
      <c r="D169" s="567"/>
      <c r="E169" s="885"/>
    </row>
    <row r="170" spans="1:5" s="253" customFormat="1" ht="15.75" thickBot="1">
      <c r="A170" s="292"/>
      <c r="B170" s="353" t="s">
        <v>412</v>
      </c>
      <c r="C170" s="342">
        <f>SUM(C161+C164+C165+C166+C167+C168+C169)</f>
        <v>2000</v>
      </c>
      <c r="D170" s="342">
        <f>SUM(D161+D164+D165+D166+D167+D168+D169)</f>
        <v>2560</v>
      </c>
      <c r="E170" s="888">
        <f>SUM(D170/C170)</f>
        <v>1.28</v>
      </c>
    </row>
    <row r="171" spans="1:5" s="253" customFormat="1" ht="12">
      <c r="A171" s="290"/>
      <c r="B171" s="267"/>
      <c r="C171" s="584"/>
      <c r="D171" s="584"/>
      <c r="E171" s="884"/>
    </row>
    <row r="172" spans="1:5" s="253" customFormat="1" ht="12.75" thickBot="1">
      <c r="A172" s="291">
        <v>1330</v>
      </c>
      <c r="B172" s="299" t="s">
        <v>214</v>
      </c>
      <c r="C172" s="583"/>
      <c r="D172" s="583"/>
      <c r="E172" s="885"/>
    </row>
    <row r="173" spans="1:5" s="253" customFormat="1" ht="15.75" thickBot="1">
      <c r="A173" s="280"/>
      <c r="B173" s="568" t="s">
        <v>215</v>
      </c>
      <c r="C173" s="587"/>
      <c r="D173" s="587"/>
      <c r="E173" s="887"/>
    </row>
    <row r="174" spans="1:5" s="253" customFormat="1" ht="15.75" thickBot="1">
      <c r="A174" s="280"/>
      <c r="B174" s="477"/>
      <c r="C174" s="587"/>
      <c r="D174" s="587"/>
      <c r="E174" s="887"/>
    </row>
    <row r="175" spans="1:5" s="253" customFormat="1" ht="16.5" thickBot="1">
      <c r="A175" s="280"/>
      <c r="B175" s="573" t="s">
        <v>926</v>
      </c>
      <c r="C175" s="589">
        <f>SUM(C170+C173)</f>
        <v>2000</v>
      </c>
      <c r="D175" s="589">
        <f>SUM(D170+D173+D160)</f>
        <v>4174</v>
      </c>
      <c r="E175" s="888">
        <f>SUM(D175/C175)</f>
        <v>2.087</v>
      </c>
    </row>
    <row r="176" spans="1:5" s="253" customFormat="1" ht="15">
      <c r="A176" s="266"/>
      <c r="B176" s="477"/>
      <c r="C176" s="578"/>
      <c r="D176" s="578"/>
      <c r="E176" s="884"/>
    </row>
    <row r="177" spans="1:5" s="253" customFormat="1" ht="12">
      <c r="A177" s="272">
        <v>1335</v>
      </c>
      <c r="B177" s="270" t="s">
        <v>216</v>
      </c>
      <c r="C177" s="362"/>
      <c r="D177" s="362"/>
      <c r="E177" s="566"/>
    </row>
    <row r="178" spans="1:5" s="253" customFormat="1" ht="12.75" thickBot="1">
      <c r="A178" s="272">
        <v>1336</v>
      </c>
      <c r="B178" s="270" t="s">
        <v>235</v>
      </c>
      <c r="C178" s="362"/>
      <c r="D178" s="362"/>
      <c r="E178" s="885"/>
    </row>
    <row r="179" spans="1:5" s="253" customFormat="1" ht="15.75" thickBot="1">
      <c r="A179" s="280"/>
      <c r="B179" s="353" t="s">
        <v>220</v>
      </c>
      <c r="C179" s="587"/>
      <c r="D179" s="587"/>
      <c r="E179" s="887"/>
    </row>
    <row r="180" spans="1:5" s="253" customFormat="1" ht="12.75" thickBot="1">
      <c r="A180" s="277">
        <v>1340</v>
      </c>
      <c r="B180" s="278" t="s">
        <v>236</v>
      </c>
      <c r="C180" s="583"/>
      <c r="D180" s="583"/>
      <c r="E180" s="885"/>
    </row>
    <row r="181" spans="1:5" s="253" customFormat="1" ht="15.75" thickBot="1">
      <c r="A181" s="292"/>
      <c r="B181" s="568" t="s">
        <v>225</v>
      </c>
      <c r="C181" s="587"/>
      <c r="D181" s="587"/>
      <c r="E181" s="887"/>
    </row>
    <row r="182" spans="1:5" s="253" customFormat="1" ht="12">
      <c r="A182" s="273">
        <v>1345</v>
      </c>
      <c r="B182" s="274" t="s">
        <v>227</v>
      </c>
      <c r="C182" s="578"/>
      <c r="D182" s="578"/>
      <c r="E182" s="566"/>
    </row>
    <row r="183" spans="1:5" s="253" customFormat="1" ht="15.75" thickBot="1">
      <c r="A183" s="292"/>
      <c r="B183" s="568" t="s">
        <v>228</v>
      </c>
      <c r="C183" s="582"/>
      <c r="D183" s="582"/>
      <c r="E183" s="885"/>
    </row>
    <row r="184" spans="1:5" s="253" customFormat="1" ht="15">
      <c r="A184" s="290"/>
      <c r="B184" s="572"/>
      <c r="C184" s="591"/>
      <c r="D184" s="591"/>
      <c r="E184" s="884"/>
    </row>
    <row r="185" spans="1:5" s="253" customFormat="1" ht="12">
      <c r="A185" s="272">
        <v>1350</v>
      </c>
      <c r="B185" s="270" t="s">
        <v>229</v>
      </c>
      <c r="C185" s="367"/>
      <c r="D185" s="367">
        <v>15606</v>
      </c>
      <c r="E185" s="566"/>
    </row>
    <row r="186" spans="1:5" s="253" customFormat="1" ht="12.75" thickBot="1">
      <c r="A186" s="291">
        <v>1351</v>
      </c>
      <c r="B186" s="276" t="s">
        <v>179</v>
      </c>
      <c r="C186" s="592">
        <f>SUM('1c.mell '!C114)</f>
        <v>378982</v>
      </c>
      <c r="D186" s="592">
        <f>SUM('1c.mell '!D114)</f>
        <v>379920</v>
      </c>
      <c r="E186" s="885">
        <f>SUM(D186/C186)</f>
        <v>1.0024750515855634</v>
      </c>
    </row>
    <row r="187" spans="1:5" s="253" customFormat="1" ht="15.75" thickBot="1">
      <c r="A187" s="280"/>
      <c r="B187" s="353" t="s">
        <v>889</v>
      </c>
      <c r="C187" s="342">
        <f>SUM(C185:C186)</f>
        <v>378982</v>
      </c>
      <c r="D187" s="342">
        <f>SUM(D185:D186)</f>
        <v>395526</v>
      </c>
      <c r="E187" s="888">
        <f>SUM(D187/C187)</f>
        <v>1.0436537883065686</v>
      </c>
    </row>
    <row r="188" spans="1:5" s="253" customFormat="1" ht="12">
      <c r="A188" s="290"/>
      <c r="B188" s="410"/>
      <c r="C188" s="591"/>
      <c r="D188" s="591"/>
      <c r="E188" s="884"/>
    </row>
    <row r="189" spans="1:5" s="253" customFormat="1" ht="12.75">
      <c r="A189" s="272">
        <v>1355</v>
      </c>
      <c r="B189" s="495" t="s">
        <v>231</v>
      </c>
      <c r="C189" s="367"/>
      <c r="D189" s="367"/>
      <c r="E189" s="566"/>
    </row>
    <row r="190" spans="1:5" s="253" customFormat="1" ht="12.75" thickBot="1">
      <c r="A190" s="277">
        <v>1356</v>
      </c>
      <c r="B190" s="278" t="s">
        <v>179</v>
      </c>
      <c r="C190" s="567">
        <v>14000</v>
      </c>
      <c r="D190" s="567">
        <v>14000</v>
      </c>
      <c r="E190" s="885">
        <f>SUM(D190/C190)</f>
        <v>1</v>
      </c>
    </row>
    <row r="191" spans="1:5" s="253" customFormat="1" ht="15.75" thickBot="1">
      <c r="A191" s="280"/>
      <c r="B191" s="590" t="s">
        <v>232</v>
      </c>
      <c r="C191" s="342">
        <f>SUM(C190)</f>
        <v>14000</v>
      </c>
      <c r="D191" s="342">
        <f>SUM(D190)</f>
        <v>14000</v>
      </c>
      <c r="E191" s="888">
        <f>SUM(D191/C191)</f>
        <v>1</v>
      </c>
    </row>
    <row r="192" spans="1:5" s="253" customFormat="1" ht="12.75" thickBot="1">
      <c r="A192" s="280"/>
      <c r="B192" s="271"/>
      <c r="C192" s="588"/>
      <c r="D192" s="588"/>
      <c r="E192" s="887"/>
    </row>
    <row r="193" spans="1:5" s="253" customFormat="1" ht="16.5" thickBot="1">
      <c r="A193" s="280"/>
      <c r="B193" s="576" t="s">
        <v>928</v>
      </c>
      <c r="C193" s="593">
        <f>SUM(C191+C187+C175)</f>
        <v>394982</v>
      </c>
      <c r="D193" s="593">
        <f>SUM(D191+D187+D175)</f>
        <v>413700</v>
      </c>
      <c r="E193" s="888">
        <f>SUM(D193/C193)</f>
        <v>1.0473895012937298</v>
      </c>
    </row>
    <row r="194" spans="1:5" s="253" customFormat="1" ht="12" customHeight="1">
      <c r="A194" s="290"/>
      <c r="B194" s="594"/>
      <c r="C194" s="375"/>
      <c r="D194" s="375"/>
      <c r="E194" s="884"/>
    </row>
    <row r="195" spans="1:5" s="253" customFormat="1" ht="15" customHeight="1">
      <c r="A195" s="264"/>
      <c r="B195" s="585" t="s">
        <v>897</v>
      </c>
      <c r="C195" s="370"/>
      <c r="D195" s="370"/>
      <c r="E195" s="566"/>
    </row>
    <row r="196" spans="1:5" s="253" customFormat="1" ht="12.75" customHeight="1">
      <c r="A196" s="264"/>
      <c r="B196" s="595"/>
      <c r="C196" s="370"/>
      <c r="D196" s="370"/>
      <c r="E196" s="566"/>
    </row>
    <row r="197" spans="1:5" s="253" customFormat="1" ht="12">
      <c r="A197" s="272">
        <v>1400</v>
      </c>
      <c r="B197" s="270" t="s">
        <v>190</v>
      </c>
      <c r="C197" s="362">
        <f>SUM('2.mell'!C538)</f>
        <v>0</v>
      </c>
      <c r="D197" s="362">
        <f>SUM('2.mell'!D538)</f>
        <v>0</v>
      </c>
      <c r="E197" s="566"/>
    </row>
    <row r="198" spans="1:5" s="253" customFormat="1" ht="12.75" thickBot="1">
      <c r="A198" s="277">
        <v>1401</v>
      </c>
      <c r="B198" s="278" t="s">
        <v>191</v>
      </c>
      <c r="C198" s="574">
        <f>SUM('2.mell'!C539)</f>
        <v>0</v>
      </c>
      <c r="D198" s="283">
        <f>SUM('2.mell'!D540)</f>
        <v>6991</v>
      </c>
      <c r="E198" s="885"/>
    </row>
    <row r="199" spans="1:5" s="253" customFormat="1" ht="12.75" thickBot="1">
      <c r="A199" s="280"/>
      <c r="B199" s="279" t="s">
        <v>182</v>
      </c>
      <c r="C199" s="582">
        <f>SUM(C197:C198)</f>
        <v>0</v>
      </c>
      <c r="D199" s="372">
        <f>SUM(D197:D198)</f>
        <v>6991</v>
      </c>
      <c r="E199" s="887"/>
    </row>
    <row r="200" spans="1:5" s="253" customFormat="1" ht="12">
      <c r="A200" s="266">
        <v>1410</v>
      </c>
      <c r="B200" s="571" t="s">
        <v>204</v>
      </c>
      <c r="C200" s="375">
        <f>SUM(C201:C202)</f>
        <v>102459</v>
      </c>
      <c r="D200" s="375">
        <f>SUM(D201:D202)</f>
        <v>102459</v>
      </c>
      <c r="E200" s="890">
        <f aca="true" t="shared" si="2" ref="E200:E205">SUM(D200/C200)</f>
        <v>1</v>
      </c>
    </row>
    <row r="201" spans="1:5" s="253" customFormat="1" ht="12">
      <c r="A201" s="272">
        <v>1411</v>
      </c>
      <c r="B201" s="270" t="s">
        <v>2</v>
      </c>
      <c r="C201" s="367">
        <f>SUM('2.mell'!C542)</f>
        <v>41455</v>
      </c>
      <c r="D201" s="367">
        <f>SUM('2.mell'!D542)</f>
        <v>41455</v>
      </c>
      <c r="E201" s="566">
        <f t="shared" si="2"/>
        <v>1</v>
      </c>
    </row>
    <row r="202" spans="1:5" s="253" customFormat="1" ht="12">
      <c r="A202" s="272">
        <v>1412</v>
      </c>
      <c r="B202" s="270" t="s">
        <v>3</v>
      </c>
      <c r="C202" s="367">
        <f>SUM('2.mell'!C543)</f>
        <v>61004</v>
      </c>
      <c r="D202" s="367">
        <f>SUM('2.mell'!D543)</f>
        <v>61004</v>
      </c>
      <c r="E202" s="566">
        <f t="shared" si="2"/>
        <v>1</v>
      </c>
    </row>
    <row r="203" spans="1:5" s="253" customFormat="1" ht="12">
      <c r="A203" s="272">
        <v>1420</v>
      </c>
      <c r="B203" s="401" t="s">
        <v>205</v>
      </c>
      <c r="C203" s="367">
        <f>SUM('2.mell'!C544)</f>
        <v>27859</v>
      </c>
      <c r="D203" s="367">
        <f>SUM('2.mell'!D544)</f>
        <v>27859</v>
      </c>
      <c r="E203" s="566">
        <f t="shared" si="2"/>
        <v>1</v>
      </c>
    </row>
    <row r="204" spans="1:5" s="253" customFormat="1" ht="12">
      <c r="A204" s="272">
        <v>1421</v>
      </c>
      <c r="B204" s="270" t="s">
        <v>209</v>
      </c>
      <c r="C204" s="367">
        <f>SUM('2.mell'!C545)</f>
        <v>215947</v>
      </c>
      <c r="D204" s="367">
        <f>SUM('2.mell'!D545)</f>
        <v>222263</v>
      </c>
      <c r="E204" s="566">
        <f t="shared" si="2"/>
        <v>1.0292479173130444</v>
      </c>
    </row>
    <row r="205" spans="1:5" s="253" customFormat="1" ht="12">
      <c r="A205" s="272">
        <v>1422</v>
      </c>
      <c r="B205" s="270" t="s">
        <v>210</v>
      </c>
      <c r="C205" s="367">
        <f>SUM('2.mell'!C546)</f>
        <v>78433</v>
      </c>
      <c r="D205" s="367">
        <f>SUM('2.mell'!D546)</f>
        <v>78433</v>
      </c>
      <c r="E205" s="566">
        <f t="shared" si="2"/>
        <v>1</v>
      </c>
    </row>
    <row r="206" spans="1:5" s="253" customFormat="1" ht="12">
      <c r="A206" s="272">
        <v>1423</v>
      </c>
      <c r="B206" s="274" t="s">
        <v>211</v>
      </c>
      <c r="C206" s="367">
        <f>SUM('2.mell'!C547)</f>
        <v>0</v>
      </c>
      <c r="D206" s="367">
        <f>SUM('2.mell'!D547)</f>
        <v>0</v>
      </c>
      <c r="E206" s="566"/>
    </row>
    <row r="207" spans="1:5" s="253" customFormat="1" ht="12">
      <c r="A207" s="272">
        <v>1424</v>
      </c>
      <c r="B207" s="268" t="s">
        <v>212</v>
      </c>
      <c r="C207" s="367"/>
      <c r="D207" s="367"/>
      <c r="E207" s="566"/>
    </row>
    <row r="208" spans="1:5" s="253" customFormat="1" ht="12.75" thickBot="1">
      <c r="A208" s="277">
        <v>1425</v>
      </c>
      <c r="B208" s="278" t="s">
        <v>213</v>
      </c>
      <c r="C208" s="367">
        <f>SUM('2.mell'!C548)</f>
        <v>15021</v>
      </c>
      <c r="D208" s="367">
        <f>SUM('2.mell'!D548)</f>
        <v>8705</v>
      </c>
      <c r="E208" s="885">
        <f>SUM(D208/C208)</f>
        <v>0.5795220025297916</v>
      </c>
    </row>
    <row r="209" spans="1:5" s="253" customFormat="1" ht="15.75" thickBot="1">
      <c r="A209" s="292"/>
      <c r="B209" s="353" t="s">
        <v>412</v>
      </c>
      <c r="C209" s="342">
        <f>SUM(C200+C203+C205+C204+C208)</f>
        <v>439719</v>
      </c>
      <c r="D209" s="342">
        <f>SUM(D200+D203+D205+D204+D208)</f>
        <v>439719</v>
      </c>
      <c r="E209" s="888">
        <f>SUM(D209/C209)</f>
        <v>1</v>
      </c>
    </row>
    <row r="210" spans="1:5" s="253" customFormat="1" ht="12">
      <c r="A210" s="290"/>
      <c r="B210" s="267"/>
      <c r="C210" s="584"/>
      <c r="D210" s="584"/>
      <c r="E210" s="884"/>
    </row>
    <row r="211" spans="1:5" s="253" customFormat="1" ht="12.75" thickBot="1">
      <c r="A211" s="291">
        <v>1430</v>
      </c>
      <c r="B211" s="299" t="s">
        <v>214</v>
      </c>
      <c r="C211" s="583"/>
      <c r="D211" s="583"/>
      <c r="E211" s="885"/>
    </row>
    <row r="212" spans="1:5" s="253" customFormat="1" ht="15.75" thickBot="1">
      <c r="A212" s="280"/>
      <c r="B212" s="568" t="s">
        <v>215</v>
      </c>
      <c r="C212" s="587"/>
      <c r="D212" s="587"/>
      <c r="E212" s="887"/>
    </row>
    <row r="213" spans="1:5" s="253" customFormat="1" ht="15.75" thickBot="1">
      <c r="A213" s="280"/>
      <c r="B213" s="477"/>
      <c r="C213" s="587"/>
      <c r="D213" s="587"/>
      <c r="E213" s="887"/>
    </row>
    <row r="214" spans="1:5" s="253" customFormat="1" ht="16.5" thickBot="1">
      <c r="A214" s="280"/>
      <c r="B214" s="573" t="s">
        <v>926</v>
      </c>
      <c r="C214" s="589">
        <f>SUM(C209+C212)</f>
        <v>439719</v>
      </c>
      <c r="D214" s="589">
        <f>SUM(D209+D212+D199)</f>
        <v>446710</v>
      </c>
      <c r="E214" s="888">
        <f>SUM(D214/C214)</f>
        <v>1.0158987899090102</v>
      </c>
    </row>
    <row r="215" spans="1:5" s="253" customFormat="1" ht="15">
      <c r="A215" s="266"/>
      <c r="B215" s="477"/>
      <c r="C215" s="578"/>
      <c r="D215" s="578"/>
      <c r="E215" s="884"/>
    </row>
    <row r="216" spans="1:5" s="253" customFormat="1" ht="12">
      <c r="A216" s="272">
        <v>1435</v>
      </c>
      <c r="B216" s="270" t="s">
        <v>216</v>
      </c>
      <c r="C216" s="362"/>
      <c r="D216" s="362"/>
      <c r="E216" s="566"/>
    </row>
    <row r="217" spans="1:5" s="253" customFormat="1" ht="12.75" thickBot="1">
      <c r="A217" s="272">
        <v>1436</v>
      </c>
      <c r="B217" s="270" t="s">
        <v>235</v>
      </c>
      <c r="C217" s="362"/>
      <c r="D217" s="362"/>
      <c r="E217" s="885"/>
    </row>
    <row r="218" spans="1:5" s="253" customFormat="1" ht="15.75" thickBot="1">
      <c r="A218" s="280"/>
      <c r="B218" s="353" t="s">
        <v>220</v>
      </c>
      <c r="C218" s="587"/>
      <c r="D218" s="587"/>
      <c r="E218" s="887"/>
    </row>
    <row r="219" spans="1:5" s="253" customFormat="1" ht="15">
      <c r="A219" s="290"/>
      <c r="B219" s="572"/>
      <c r="C219" s="584"/>
      <c r="D219" s="584"/>
      <c r="E219" s="884"/>
    </row>
    <row r="220" spans="1:5" s="253" customFormat="1" ht="12.75" thickBot="1">
      <c r="A220" s="277">
        <v>1440</v>
      </c>
      <c r="B220" s="278" t="s">
        <v>236</v>
      </c>
      <c r="C220" s="583"/>
      <c r="D220" s="583"/>
      <c r="E220" s="885"/>
    </row>
    <row r="221" spans="1:5" s="253" customFormat="1" ht="15.75" thickBot="1">
      <c r="A221" s="292"/>
      <c r="B221" s="568" t="s">
        <v>225</v>
      </c>
      <c r="C221" s="587"/>
      <c r="D221" s="587"/>
      <c r="E221" s="887"/>
    </row>
    <row r="222" spans="1:5" s="253" customFormat="1" ht="15">
      <c r="A222" s="290"/>
      <c r="B222" s="572"/>
      <c r="C222" s="584"/>
      <c r="D222" s="584"/>
      <c r="E222" s="884"/>
    </row>
    <row r="223" spans="1:5" s="253" customFormat="1" ht="12.75" thickBot="1">
      <c r="A223" s="482">
        <v>1445</v>
      </c>
      <c r="B223" s="282" t="s">
        <v>227</v>
      </c>
      <c r="C223" s="581"/>
      <c r="D223" s="581"/>
      <c r="E223" s="885"/>
    </row>
    <row r="224" spans="1:5" s="253" customFormat="1" ht="15.75" thickBot="1">
      <c r="A224" s="280"/>
      <c r="B224" s="353" t="s">
        <v>228</v>
      </c>
      <c r="C224" s="587"/>
      <c r="D224" s="587"/>
      <c r="E224" s="887"/>
    </row>
    <row r="225" spans="1:5" s="253" customFormat="1" ht="15">
      <c r="A225" s="290"/>
      <c r="B225" s="572"/>
      <c r="C225" s="591"/>
      <c r="D225" s="591"/>
      <c r="E225" s="884"/>
    </row>
    <row r="226" spans="1:5" s="253" customFormat="1" ht="12">
      <c r="A226" s="272">
        <v>1450</v>
      </c>
      <c r="B226" s="270" t="s">
        <v>229</v>
      </c>
      <c r="C226" s="367"/>
      <c r="D226" s="367">
        <f>SUM('2.mell'!D552)</f>
        <v>96693</v>
      </c>
      <c r="E226" s="566"/>
    </row>
    <row r="227" spans="1:5" s="253" customFormat="1" ht="12.75" thickBot="1">
      <c r="A227" s="291">
        <v>1451</v>
      </c>
      <c r="B227" s="276" t="s">
        <v>179</v>
      </c>
      <c r="C227" s="592">
        <f>SUM('2.mell'!C553+'2.mell'!C554)</f>
        <v>3442085</v>
      </c>
      <c r="D227" s="592">
        <f>SUM('2.mell'!D553+'2.mell'!D554)</f>
        <v>3532219</v>
      </c>
      <c r="E227" s="885">
        <f>SUM(D227/C227)</f>
        <v>1.0261858728067437</v>
      </c>
    </row>
    <row r="228" spans="1:5" s="253" customFormat="1" ht="15.75" thickBot="1">
      <c r="A228" s="280"/>
      <c r="B228" s="353" t="s">
        <v>889</v>
      </c>
      <c r="C228" s="342">
        <f>SUM(C227)</f>
        <v>3442085</v>
      </c>
      <c r="D228" s="342">
        <f>SUM(D226:D227)</f>
        <v>3628912</v>
      </c>
      <c r="E228" s="888">
        <f>SUM(D228/C228)</f>
        <v>1.054277276708739</v>
      </c>
    </row>
    <row r="229" spans="1:5" s="297" customFormat="1" ht="13.5" customHeight="1">
      <c r="A229" s="290"/>
      <c r="B229" s="410"/>
      <c r="C229" s="591"/>
      <c r="D229" s="591"/>
      <c r="E229" s="884"/>
    </row>
    <row r="230" spans="1:5" s="297" customFormat="1" ht="12.75">
      <c r="A230" s="272">
        <v>1455</v>
      </c>
      <c r="B230" s="495" t="s">
        <v>231</v>
      </c>
      <c r="C230" s="367"/>
      <c r="D230" s="367"/>
      <c r="E230" s="566"/>
    </row>
    <row r="231" spans="1:5" s="297" customFormat="1" ht="13.5" thickBot="1">
      <c r="A231" s="277">
        <v>1456</v>
      </c>
      <c r="B231" s="278" t="s">
        <v>179</v>
      </c>
      <c r="C231" s="567"/>
      <c r="D231" s="567"/>
      <c r="E231" s="885"/>
    </row>
    <row r="232" spans="1:5" s="253" customFormat="1" ht="15.75" thickBot="1">
      <c r="A232" s="280"/>
      <c r="B232" s="590" t="s">
        <v>232</v>
      </c>
      <c r="C232" s="342">
        <f>SUM(C231)</f>
        <v>0</v>
      </c>
      <c r="D232" s="342">
        <f>SUM(D231)</f>
        <v>0</v>
      </c>
      <c r="E232" s="887"/>
    </row>
    <row r="233" spans="1:5" s="253" customFormat="1" ht="12.75" thickBot="1">
      <c r="A233" s="280"/>
      <c r="B233" s="271"/>
      <c r="C233" s="588"/>
      <c r="D233" s="588"/>
      <c r="E233" s="887"/>
    </row>
    <row r="234" spans="1:5" s="253" customFormat="1" ht="16.5" thickBot="1">
      <c r="A234" s="280"/>
      <c r="B234" s="576" t="s">
        <v>898</v>
      </c>
      <c r="C234" s="593">
        <f>SUM(C232+C228+C214)</f>
        <v>3881804</v>
      </c>
      <c r="D234" s="593">
        <f>SUM(D232+D228+D214)</f>
        <v>4075622</v>
      </c>
      <c r="E234" s="892">
        <f>SUM(D234/C234)</f>
        <v>1.049929877963957</v>
      </c>
    </row>
    <row r="235" spans="1:5" s="297" customFormat="1" ht="12.75">
      <c r="A235" s="296"/>
      <c r="B235" s="331"/>
      <c r="C235" s="377"/>
      <c r="D235" s="377"/>
      <c r="E235" s="884"/>
    </row>
    <row r="236" spans="1:5" s="297" customFormat="1" ht="17.25" customHeight="1">
      <c r="A236" s="298"/>
      <c r="B236" s="585" t="s">
        <v>409</v>
      </c>
      <c r="C236" s="363"/>
      <c r="D236" s="363"/>
      <c r="E236" s="566"/>
    </row>
    <row r="237" spans="1:5" s="297" customFormat="1" ht="12.75">
      <c r="A237" s="298"/>
      <c r="B237" s="257"/>
      <c r="C237" s="363"/>
      <c r="D237" s="363"/>
      <c r="E237" s="566"/>
    </row>
    <row r="238" spans="1:5" s="297" customFormat="1" ht="12.75">
      <c r="A238" s="272">
        <v>1500</v>
      </c>
      <c r="B238" s="270" t="s">
        <v>184</v>
      </c>
      <c r="C238" s="369">
        <f>SUM(C10)</f>
        <v>1475835</v>
      </c>
      <c r="D238" s="369">
        <f>SUM(D10)</f>
        <v>1605779</v>
      </c>
      <c r="E238" s="566">
        <f>SUM(D238/C238)</f>
        <v>1.0880477831193867</v>
      </c>
    </row>
    <row r="239" spans="1:5" s="297" customFormat="1" ht="12.75">
      <c r="A239" s="272">
        <v>1501</v>
      </c>
      <c r="B239" s="270" t="s">
        <v>190</v>
      </c>
      <c r="C239" s="369"/>
      <c r="D239" s="369"/>
      <c r="E239" s="566"/>
    </row>
    <row r="240" spans="1:5" s="297" customFormat="1" ht="13.5" thickBot="1">
      <c r="A240" s="277">
        <v>1502</v>
      </c>
      <c r="B240" s="278" t="s">
        <v>191</v>
      </c>
      <c r="C240" s="363"/>
      <c r="D240" s="369">
        <f>SUM(D199+D18+D119+D159)</f>
        <v>24211</v>
      </c>
      <c r="E240" s="885"/>
    </row>
    <row r="241" spans="1:5" s="297" customFormat="1" ht="13.5" thickBot="1">
      <c r="A241" s="280"/>
      <c r="B241" s="285" t="s">
        <v>192</v>
      </c>
      <c r="C241" s="368">
        <f>SUM(C238:C240)</f>
        <v>1475835</v>
      </c>
      <c r="D241" s="368">
        <f>SUM(D238:D240)</f>
        <v>1629990</v>
      </c>
      <c r="E241" s="888">
        <f aca="true" t="shared" si="3" ref="E241:E249">SUM(D241/C241)</f>
        <v>1.1044527335372856</v>
      </c>
    </row>
    <row r="242" spans="1:5" s="297" customFormat="1" ht="12.75">
      <c r="A242" s="273">
        <v>1510</v>
      </c>
      <c r="B242" s="274" t="s">
        <v>193</v>
      </c>
      <c r="C242" s="371">
        <f>SUM(C21)</f>
        <v>3100000</v>
      </c>
      <c r="D242" s="371">
        <f>SUM(D21)</f>
        <v>3100000</v>
      </c>
      <c r="E242" s="884">
        <f t="shared" si="3"/>
        <v>1</v>
      </c>
    </row>
    <row r="243" spans="1:5" s="297" customFormat="1" ht="12.75">
      <c r="A243" s="272">
        <v>1511</v>
      </c>
      <c r="B243" s="274" t="s">
        <v>194</v>
      </c>
      <c r="C243" s="369">
        <f>SUM(C24)</f>
        <v>3597165</v>
      </c>
      <c r="D243" s="369">
        <f>SUM(D24)</f>
        <v>3703165</v>
      </c>
      <c r="E243" s="566">
        <f t="shared" si="3"/>
        <v>1.029467650218992</v>
      </c>
    </row>
    <row r="244" spans="1:5" s="297" customFormat="1" ht="13.5" thickBot="1">
      <c r="A244" s="277">
        <v>1514</v>
      </c>
      <c r="B244" s="278" t="s">
        <v>146</v>
      </c>
      <c r="C244" s="376">
        <f>SUM(C28)</f>
        <v>494368</v>
      </c>
      <c r="D244" s="376">
        <f>SUM(D28)</f>
        <v>494518</v>
      </c>
      <c r="E244" s="885">
        <f t="shared" si="3"/>
        <v>1.0003034176969383</v>
      </c>
    </row>
    <row r="245" spans="1:5" s="297" customFormat="1" ht="13.5" thickBot="1">
      <c r="A245" s="280"/>
      <c r="B245" s="596" t="s">
        <v>203</v>
      </c>
      <c r="C245" s="368">
        <f>SUM(C242:C244)</f>
        <v>7191533</v>
      </c>
      <c r="D245" s="368">
        <f>SUM(D242:D244)</f>
        <v>7297683</v>
      </c>
      <c r="E245" s="888">
        <f t="shared" si="3"/>
        <v>1.0147604133916928</v>
      </c>
    </row>
    <row r="246" spans="1:5" s="297" customFormat="1" ht="12.75">
      <c r="A246" s="273">
        <v>1520</v>
      </c>
      <c r="B246" s="472" t="s">
        <v>204</v>
      </c>
      <c r="C246" s="371">
        <f>SUM(C43+C120+C161+C200)</f>
        <v>1394459</v>
      </c>
      <c r="D246" s="371">
        <f>SUM(D43+D120+D161+D200)</f>
        <v>1394459</v>
      </c>
      <c r="E246" s="884">
        <f t="shared" si="3"/>
        <v>1</v>
      </c>
    </row>
    <row r="247" spans="1:5" s="297" customFormat="1" ht="12.75">
      <c r="A247" s="272">
        <v>1521</v>
      </c>
      <c r="B247" s="401" t="s">
        <v>205</v>
      </c>
      <c r="C247" s="369">
        <f>SUM(C51+C123+C164+C203)</f>
        <v>242925</v>
      </c>
      <c r="D247" s="369">
        <f>SUM(D51+D123+D164+D203)</f>
        <v>242925</v>
      </c>
      <c r="E247" s="566">
        <f t="shared" si="3"/>
        <v>1</v>
      </c>
    </row>
    <row r="248" spans="1:5" s="297" customFormat="1" ht="12.75">
      <c r="A248" s="272">
        <v>1522</v>
      </c>
      <c r="B248" s="270" t="s">
        <v>209</v>
      </c>
      <c r="C248" s="369">
        <f>SUM(C124+C165+C204+C55)</f>
        <v>216797</v>
      </c>
      <c r="D248" s="369">
        <f>SUM(D124+D165+D204+D55)</f>
        <v>223113</v>
      </c>
      <c r="E248" s="566">
        <f t="shared" si="3"/>
        <v>1.029133244463715</v>
      </c>
    </row>
    <row r="249" spans="1:5" s="297" customFormat="1" ht="12.75">
      <c r="A249" s="272">
        <v>1523</v>
      </c>
      <c r="B249" s="270" t="s">
        <v>210</v>
      </c>
      <c r="C249" s="369">
        <f>SUM(C56+C125+C166+C205)</f>
        <v>1328238</v>
      </c>
      <c r="D249" s="369">
        <f>SUM(D56+D125+D166+D205)</f>
        <v>1328676</v>
      </c>
      <c r="E249" s="566">
        <f t="shared" si="3"/>
        <v>1.0003297601785222</v>
      </c>
    </row>
    <row r="250" spans="1:5" s="297" customFormat="1" ht="12.75">
      <c r="A250" s="272">
        <v>1524</v>
      </c>
      <c r="B250" s="274" t="s">
        <v>211</v>
      </c>
      <c r="C250" s="369">
        <f>SUM(C62+C126+C167+C206)</f>
        <v>0</v>
      </c>
      <c r="D250" s="369">
        <f>SUM(D62+D126+D167+D206)</f>
        <v>0</v>
      </c>
      <c r="E250" s="566"/>
    </row>
    <row r="251" spans="1:5" s="297" customFormat="1" ht="12.75">
      <c r="A251" s="272">
        <v>1525</v>
      </c>
      <c r="B251" s="268" t="s">
        <v>212</v>
      </c>
      <c r="C251" s="369">
        <f>SUM(C63+C127+C168+C207)</f>
        <v>40400</v>
      </c>
      <c r="D251" s="369">
        <f>SUM(D63+D127+D168+D207)</f>
        <v>40522</v>
      </c>
      <c r="E251" s="566">
        <f>SUM(D251/C251)</f>
        <v>1.003019801980198</v>
      </c>
    </row>
    <row r="252" spans="1:5" s="297" customFormat="1" ht="13.5" thickBot="1">
      <c r="A252" s="277">
        <v>1526</v>
      </c>
      <c r="B252" s="278" t="s">
        <v>213</v>
      </c>
      <c r="C252" s="376">
        <f>SUM(C65+C128+C169+C208)</f>
        <v>15021</v>
      </c>
      <c r="D252" s="376">
        <f>SUM(D65+D128+D169+D208)</f>
        <v>37000</v>
      </c>
      <c r="E252" s="885">
        <f>SUM(D252/C252)</f>
        <v>2.4632181612409294</v>
      </c>
    </row>
    <row r="253" spans="1:5" s="297" customFormat="1" ht="13.5" thickBot="1">
      <c r="A253" s="280"/>
      <c r="B253" s="285" t="s">
        <v>412</v>
      </c>
      <c r="C253" s="368">
        <f>SUM(C246:C252)</f>
        <v>3237840</v>
      </c>
      <c r="D253" s="368">
        <f>SUM(D246:D252)</f>
        <v>3266695</v>
      </c>
      <c r="E253" s="888">
        <f>SUM(D253/C253)</f>
        <v>1.0089118054011317</v>
      </c>
    </row>
    <row r="254" spans="1:5" s="297" customFormat="1" ht="13.5" thickBot="1">
      <c r="A254" s="293">
        <v>1530</v>
      </c>
      <c r="B254" s="603" t="s">
        <v>214</v>
      </c>
      <c r="C254" s="368">
        <f>SUM(C68)</f>
        <v>0</v>
      </c>
      <c r="D254" s="930">
        <f>SUM(D68)</f>
        <v>1500</v>
      </c>
      <c r="E254" s="887"/>
    </row>
    <row r="255" spans="1:5" s="297" customFormat="1" ht="13.5" thickBot="1">
      <c r="A255" s="630"/>
      <c r="B255" s="600" t="s">
        <v>215</v>
      </c>
      <c r="C255" s="604">
        <f>SUM(C254)</f>
        <v>0</v>
      </c>
      <c r="D255" s="604">
        <f>SUM(D254)</f>
        <v>1500</v>
      </c>
      <c r="E255" s="893"/>
    </row>
    <row r="256" spans="1:5" s="297" customFormat="1" ht="17.25" thickBot="1" thickTop="1">
      <c r="A256" s="631"/>
      <c r="B256" s="598" t="s">
        <v>926</v>
      </c>
      <c r="C256" s="602">
        <f>SUM(C241+C245+C253+C255)</f>
        <v>11905208</v>
      </c>
      <c r="D256" s="602">
        <f>SUM(D241+D245+D253+D255)</f>
        <v>12195868</v>
      </c>
      <c r="E256" s="894">
        <f>SUM(D256/C256)</f>
        <v>1.024414525138914</v>
      </c>
    </row>
    <row r="257" spans="1:5" s="297" customFormat="1" ht="13.5" thickTop="1">
      <c r="A257" s="273">
        <v>1540</v>
      </c>
      <c r="B257" s="274" t="s">
        <v>216</v>
      </c>
      <c r="C257" s="366"/>
      <c r="D257" s="371">
        <f>SUM(D73)</f>
        <v>305792</v>
      </c>
      <c r="E257" s="884"/>
    </row>
    <row r="258" spans="1:5" s="297" customFormat="1" ht="12.75">
      <c r="A258" s="272">
        <v>1541</v>
      </c>
      <c r="B258" s="270" t="s">
        <v>217</v>
      </c>
      <c r="C258" s="369">
        <f>SUM(C74)</f>
        <v>2395920</v>
      </c>
      <c r="D258" s="369">
        <f>SUM(D74)</f>
        <v>2395920</v>
      </c>
      <c r="E258" s="566">
        <f>SUM(D258/C258)</f>
        <v>1</v>
      </c>
    </row>
    <row r="259" spans="1:5" s="297" customFormat="1" ht="12.75">
      <c r="A259" s="272">
        <v>1542</v>
      </c>
      <c r="B259" s="270" t="s">
        <v>218</v>
      </c>
      <c r="C259" s="369">
        <f>SUM(C81)</f>
        <v>1701355</v>
      </c>
      <c r="D259" s="369">
        <f>SUM(D81)</f>
        <v>1701355</v>
      </c>
      <c r="E259" s="566">
        <f>SUM(D259/C259)</f>
        <v>1</v>
      </c>
    </row>
    <row r="260" spans="1:5" s="297" customFormat="1" ht="13.5" thickBot="1">
      <c r="A260" s="291">
        <v>1543</v>
      </c>
      <c r="B260" s="276" t="s">
        <v>227</v>
      </c>
      <c r="C260" s="882"/>
      <c r="D260" s="882">
        <f>SUM(D85)</f>
        <v>16526</v>
      </c>
      <c r="E260" s="885"/>
    </row>
    <row r="261" spans="1:5" s="297" customFormat="1" ht="13.5" thickBot="1">
      <c r="A261" s="280"/>
      <c r="B261" s="285" t="s">
        <v>220</v>
      </c>
      <c r="C261" s="368">
        <f>SUM(C258:C259)</f>
        <v>4097275</v>
      </c>
      <c r="D261" s="368">
        <f>SUM(D257:D260)</f>
        <v>4419593</v>
      </c>
      <c r="E261" s="888">
        <f>SUM(D261/C261)</f>
        <v>1.0786664307375025</v>
      </c>
    </row>
    <row r="262" spans="1:5" s="297" customFormat="1" ht="12.75">
      <c r="A262" s="273">
        <v>1550</v>
      </c>
      <c r="B262" s="274" t="s">
        <v>221</v>
      </c>
      <c r="C262" s="371">
        <f>SUM(C88)</f>
        <v>880000</v>
      </c>
      <c r="D262" s="371">
        <f>SUM(D88)</f>
        <v>880000</v>
      </c>
      <c r="E262" s="884">
        <f>SUM(D262/C262)</f>
        <v>1</v>
      </c>
    </row>
    <row r="263" spans="1:5" s="297" customFormat="1" ht="13.5" thickBot="1">
      <c r="A263" s="277">
        <v>1551</v>
      </c>
      <c r="B263" s="278" t="s">
        <v>236</v>
      </c>
      <c r="C263" s="373"/>
      <c r="D263" s="376">
        <f>SUM(D220+D180+D140)</f>
        <v>1500</v>
      </c>
      <c r="E263" s="885"/>
    </row>
    <row r="264" spans="1:5" s="297" customFormat="1" ht="13.5" thickBot="1">
      <c r="A264" s="280"/>
      <c r="B264" s="285" t="s">
        <v>225</v>
      </c>
      <c r="C264" s="368">
        <f>SUM(C262:C263)</f>
        <v>880000</v>
      </c>
      <c r="D264" s="368">
        <f>SUM(D262:D263)</f>
        <v>881500</v>
      </c>
      <c r="E264" s="888">
        <f>SUM(D264/C264)</f>
        <v>1.0017045454545455</v>
      </c>
    </row>
    <row r="265" spans="1:5" s="297" customFormat="1" ht="12.75">
      <c r="A265" s="273">
        <v>1560</v>
      </c>
      <c r="B265" s="289" t="s">
        <v>226</v>
      </c>
      <c r="C265" s="371">
        <f>SUM(C96)</f>
        <v>65000</v>
      </c>
      <c r="D265" s="371">
        <f>SUM(D96)</f>
        <v>65000</v>
      </c>
      <c r="E265" s="884">
        <f>SUM(D265/C265)</f>
        <v>1</v>
      </c>
    </row>
    <row r="266" spans="1:5" s="297" customFormat="1" ht="13.5" thickBot="1">
      <c r="A266" s="277">
        <v>1561</v>
      </c>
      <c r="B266" s="299" t="s">
        <v>227</v>
      </c>
      <c r="C266" s="376">
        <f>SUM(C101)</f>
        <v>2955</v>
      </c>
      <c r="D266" s="376">
        <f>SUM(D101)</f>
        <v>2955</v>
      </c>
      <c r="E266" s="885">
        <f aca="true" t="shared" si="4" ref="E266:E277">SUM(D266/C266)</f>
        <v>1</v>
      </c>
    </row>
    <row r="267" spans="1:5" s="297" customFormat="1" ht="13.5" thickBot="1">
      <c r="A267" s="632"/>
      <c r="B267" s="597" t="s">
        <v>228</v>
      </c>
      <c r="C267" s="602">
        <f>SUM(C265:C266)</f>
        <v>67955</v>
      </c>
      <c r="D267" s="602">
        <f>SUM(D265:D266)</f>
        <v>67955</v>
      </c>
      <c r="E267" s="895">
        <f t="shared" si="4"/>
        <v>1</v>
      </c>
    </row>
    <row r="268" spans="1:5" s="297" customFormat="1" ht="17.25" thickBot="1" thickTop="1">
      <c r="A268" s="631"/>
      <c r="B268" s="601" t="s">
        <v>927</v>
      </c>
      <c r="C268" s="599">
        <f>SUM(C261+C264+C267)</f>
        <v>5045230</v>
      </c>
      <c r="D268" s="599">
        <f>SUM(D261+D264+D267)</f>
        <v>5369048</v>
      </c>
      <c r="E268" s="894">
        <f t="shared" si="4"/>
        <v>1.0641830005767825</v>
      </c>
    </row>
    <row r="269" spans="1:5" s="297" customFormat="1" ht="13.5" thickTop="1">
      <c r="A269" s="273">
        <v>1570</v>
      </c>
      <c r="B269" s="274" t="s">
        <v>229</v>
      </c>
      <c r="C269" s="366"/>
      <c r="D269" s="371">
        <f>SUM(D185+D146+D106+D226)</f>
        <v>1425676</v>
      </c>
      <c r="E269" s="884"/>
    </row>
    <row r="270" spans="1:5" s="297" customFormat="1" ht="13.5" thickBot="1">
      <c r="A270" s="277">
        <v>1571</v>
      </c>
      <c r="B270" s="278" t="s">
        <v>179</v>
      </c>
      <c r="C270" s="376">
        <f>SUM(C227+C186+C147)</f>
        <v>5454190</v>
      </c>
      <c r="D270" s="376">
        <f>SUM(D227+D186+D147)</f>
        <v>5546559</v>
      </c>
      <c r="E270" s="885">
        <f t="shared" si="4"/>
        <v>1.0169354202915557</v>
      </c>
    </row>
    <row r="271" spans="1:5" s="297" customFormat="1" ht="15" thickBot="1">
      <c r="A271" s="280"/>
      <c r="B271" s="629" t="s">
        <v>919</v>
      </c>
      <c r="C271" s="368">
        <f>SUM(C269:C270)</f>
        <v>5454190</v>
      </c>
      <c r="D271" s="368">
        <f>SUM(D269:D270)</f>
        <v>6972235</v>
      </c>
      <c r="E271" s="888">
        <f t="shared" si="4"/>
        <v>1.2783263876029254</v>
      </c>
    </row>
    <row r="272" spans="1:5" s="297" customFormat="1" ht="12.75">
      <c r="A272" s="273">
        <v>1580</v>
      </c>
      <c r="B272" s="274" t="s">
        <v>230</v>
      </c>
      <c r="C272" s="371">
        <f>SUM(C109)</f>
        <v>420000</v>
      </c>
      <c r="D272" s="371">
        <f>SUM(D109)</f>
        <v>420000</v>
      </c>
      <c r="E272" s="884">
        <f t="shared" si="4"/>
        <v>1</v>
      </c>
    </row>
    <row r="273" spans="1:5" s="297" customFormat="1" ht="12" customHeight="1">
      <c r="A273" s="272">
        <v>1581</v>
      </c>
      <c r="B273" s="270" t="s">
        <v>231</v>
      </c>
      <c r="C273" s="369">
        <f>SUM(C110)</f>
        <v>140000</v>
      </c>
      <c r="D273" s="369">
        <f>SUM(D110+D150)</f>
        <v>596902</v>
      </c>
      <c r="E273" s="566">
        <f t="shared" si="4"/>
        <v>4.263585714285714</v>
      </c>
    </row>
    <row r="274" spans="1:5" s="297" customFormat="1" ht="13.5" thickBot="1">
      <c r="A274" s="277">
        <v>1582</v>
      </c>
      <c r="B274" s="278" t="s">
        <v>179</v>
      </c>
      <c r="C274" s="376">
        <f>SUM(C231+C190+C151)</f>
        <v>176600</v>
      </c>
      <c r="D274" s="376">
        <f>SUM(D231+D190+D151)</f>
        <v>176600</v>
      </c>
      <c r="E274" s="885">
        <f t="shared" si="4"/>
        <v>1</v>
      </c>
    </row>
    <row r="275" spans="1:5" s="297" customFormat="1" ht="13.5" thickBot="1">
      <c r="A275" s="280"/>
      <c r="B275" s="351" t="s">
        <v>232</v>
      </c>
      <c r="C275" s="368">
        <f>SUM(C272:C274)</f>
        <v>736600</v>
      </c>
      <c r="D275" s="368">
        <f>SUM(D272:D274)</f>
        <v>1193502</v>
      </c>
      <c r="E275" s="888">
        <f t="shared" si="4"/>
        <v>1.6202850936736357</v>
      </c>
    </row>
    <row r="276" spans="1:5" s="297" customFormat="1" ht="13.5" thickBot="1">
      <c r="A276" s="292"/>
      <c r="B276" s="605"/>
      <c r="C276" s="374"/>
      <c r="D276" s="374"/>
      <c r="E276" s="887"/>
    </row>
    <row r="277" spans="1:5" s="297" customFormat="1" ht="18.75" customHeight="1" thickBot="1">
      <c r="A277" s="280"/>
      <c r="B277" s="360" t="s">
        <v>914</v>
      </c>
      <c r="C277" s="368">
        <f>SUM(C256+C268+C272+C273)</f>
        <v>17510438</v>
      </c>
      <c r="D277" s="368">
        <f>SUM(D256+D268+D272+D273+D269)</f>
        <v>20007494</v>
      </c>
      <c r="E277" s="888">
        <f t="shared" si="4"/>
        <v>1.1426038571964905</v>
      </c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50" max="255" man="1"/>
    <brk id="95" max="255" man="1"/>
    <brk id="21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C21" sqref="C21:C23"/>
    </sheetView>
  </sheetViews>
  <sheetFormatPr defaultColWidth="9.125" defaultRowHeight="12.75"/>
  <cols>
    <col min="1" max="1" width="9.125" style="853" customWidth="1"/>
    <col min="2" max="2" width="31.75390625" style="853" customWidth="1"/>
    <col min="3" max="3" width="13.25390625" style="853" customWidth="1"/>
    <col min="4" max="4" width="12.875" style="853" customWidth="1"/>
    <col min="5" max="5" width="13.125" style="853" customWidth="1"/>
    <col min="6" max="6" width="15.00390625" style="853" customWidth="1"/>
    <col min="7" max="16384" width="9.125" style="853" customWidth="1"/>
  </cols>
  <sheetData>
    <row r="2" spans="2:6" ht="12.75">
      <c r="B2" s="1181" t="s">
        <v>828</v>
      </c>
      <c r="C2" s="986"/>
      <c r="D2" s="986"/>
      <c r="E2" s="986"/>
      <c r="F2" s="986"/>
    </row>
    <row r="3" spans="2:6" ht="12.75">
      <c r="B3" s="1184" t="s">
        <v>845</v>
      </c>
      <c r="C3" s="1185"/>
      <c r="D3" s="1185"/>
      <c r="E3" s="1185"/>
      <c r="F3" s="1185"/>
    </row>
    <row r="4" spans="2:6" ht="12.75">
      <c r="B4" s="1185"/>
      <c r="C4" s="1185"/>
      <c r="D4" s="1185"/>
      <c r="E4" s="1185"/>
      <c r="F4" s="1185"/>
    </row>
    <row r="5" spans="2:6" ht="12.75">
      <c r="B5" s="855"/>
      <c r="C5" s="855"/>
      <c r="D5" s="855"/>
      <c r="E5" s="855"/>
      <c r="F5" s="855"/>
    </row>
    <row r="6" ht="12.75">
      <c r="F6" s="854" t="s">
        <v>455</v>
      </c>
    </row>
    <row r="7" spans="2:6" ht="12.75" customHeight="1">
      <c r="B7" s="1172" t="s">
        <v>824</v>
      </c>
      <c r="C7" s="1179" t="s">
        <v>829</v>
      </c>
      <c r="D7" s="1179" t="s">
        <v>244</v>
      </c>
      <c r="E7" s="1179" t="s">
        <v>245</v>
      </c>
      <c r="F7" s="1179" t="s">
        <v>246</v>
      </c>
    </row>
    <row r="8" spans="2:6" ht="30.75" customHeight="1">
      <c r="B8" s="1172"/>
      <c r="C8" s="1179"/>
      <c r="D8" s="1179"/>
      <c r="E8" s="1179"/>
      <c r="F8" s="1179"/>
    </row>
    <row r="9" spans="2:6" ht="12.75" customHeight="1">
      <c r="B9" s="1180" t="s">
        <v>830</v>
      </c>
      <c r="C9" s="1178">
        <v>6527165</v>
      </c>
      <c r="D9" s="1178">
        <v>6527165</v>
      </c>
      <c r="E9" s="1178">
        <v>6527165</v>
      </c>
      <c r="F9" s="1178">
        <v>6527165</v>
      </c>
    </row>
    <row r="10" spans="2:6" ht="12.75" customHeight="1">
      <c r="B10" s="1180"/>
      <c r="C10" s="1178"/>
      <c r="D10" s="1178"/>
      <c r="E10" s="1178"/>
      <c r="F10" s="1178"/>
    </row>
    <row r="11" spans="2:6" ht="27" customHeight="1">
      <c r="B11" s="1180"/>
      <c r="C11" s="1178"/>
      <c r="D11" s="1178"/>
      <c r="E11" s="1178"/>
      <c r="F11" s="1178"/>
    </row>
    <row r="12" spans="2:6" ht="12.75">
      <c r="B12" s="1180" t="s">
        <v>841</v>
      </c>
      <c r="C12" s="1178">
        <v>695000</v>
      </c>
      <c r="D12" s="1178">
        <v>695000</v>
      </c>
      <c r="E12" s="1178">
        <v>695000</v>
      </c>
      <c r="F12" s="1178">
        <v>695000</v>
      </c>
    </row>
    <row r="13" spans="2:6" ht="12.75">
      <c r="B13" s="1180"/>
      <c r="C13" s="1178"/>
      <c r="D13" s="1178"/>
      <c r="E13" s="1178"/>
      <c r="F13" s="1178"/>
    </row>
    <row r="14" spans="2:6" ht="60" customHeight="1">
      <c r="B14" s="1180"/>
      <c r="C14" s="1178"/>
      <c r="D14" s="1178"/>
      <c r="E14" s="1178"/>
      <c r="F14" s="1178"/>
    </row>
    <row r="15" spans="2:6" ht="12.75" customHeight="1">
      <c r="B15" s="1180" t="s">
        <v>825</v>
      </c>
      <c r="C15" s="1175" t="s">
        <v>826</v>
      </c>
      <c r="D15" s="1175" t="s">
        <v>826</v>
      </c>
      <c r="E15" s="1175" t="s">
        <v>826</v>
      </c>
      <c r="F15" s="1175" t="s">
        <v>826</v>
      </c>
    </row>
    <row r="16" spans="2:6" ht="12.75" customHeight="1">
      <c r="B16" s="1180"/>
      <c r="C16" s="1176"/>
      <c r="D16" s="1176"/>
      <c r="E16" s="1176"/>
      <c r="F16" s="1176"/>
    </row>
    <row r="17" spans="2:6" ht="27" customHeight="1">
      <c r="B17" s="1180"/>
      <c r="C17" s="1177"/>
      <c r="D17" s="1177"/>
      <c r="E17" s="1177"/>
      <c r="F17" s="1177"/>
    </row>
    <row r="18" spans="2:6" ht="12.75" customHeight="1">
      <c r="B18" s="1180" t="s">
        <v>842</v>
      </c>
      <c r="C18" s="1178">
        <v>880000</v>
      </c>
      <c r="D18" s="1178">
        <v>880000</v>
      </c>
      <c r="E18" s="1178">
        <v>880000</v>
      </c>
      <c r="F18" s="1178">
        <v>880000</v>
      </c>
    </row>
    <row r="19" spans="2:6" ht="15.75" customHeight="1">
      <c r="B19" s="1180"/>
      <c r="C19" s="1178"/>
      <c r="D19" s="1178"/>
      <c r="E19" s="1178"/>
      <c r="F19" s="1178"/>
    </row>
    <row r="20" spans="2:6" ht="43.5" customHeight="1">
      <c r="B20" s="1180"/>
      <c r="C20" s="1178"/>
      <c r="D20" s="1178"/>
      <c r="E20" s="1178"/>
      <c r="F20" s="1178"/>
    </row>
    <row r="21" spans="2:6" ht="12.75" customHeight="1">
      <c r="B21" s="1180" t="s">
        <v>843</v>
      </c>
      <c r="C21" s="1178">
        <v>482368</v>
      </c>
      <c r="D21" s="1178">
        <v>482368</v>
      </c>
      <c r="E21" s="1178">
        <v>482368</v>
      </c>
      <c r="F21" s="1178">
        <v>482368</v>
      </c>
    </row>
    <row r="22" spans="2:6" ht="12.75" customHeight="1">
      <c r="B22" s="1180"/>
      <c r="C22" s="1178"/>
      <c r="D22" s="1178"/>
      <c r="E22" s="1178"/>
      <c r="F22" s="1178"/>
    </row>
    <row r="23" spans="2:6" ht="27" customHeight="1">
      <c r="B23" s="1180"/>
      <c r="C23" s="1178"/>
      <c r="D23" s="1178"/>
      <c r="E23" s="1178"/>
      <c r="F23" s="1178"/>
    </row>
    <row r="24" spans="2:6" ht="12.75" customHeight="1">
      <c r="B24" s="1180" t="s">
        <v>827</v>
      </c>
      <c r="C24" s="1175" t="s">
        <v>826</v>
      </c>
      <c r="D24" s="1175" t="s">
        <v>826</v>
      </c>
      <c r="E24" s="1175" t="s">
        <v>826</v>
      </c>
      <c r="F24" s="1175" t="s">
        <v>826</v>
      </c>
    </row>
    <row r="25" spans="2:6" ht="12.75" customHeight="1">
      <c r="B25" s="1180"/>
      <c r="C25" s="1176"/>
      <c r="D25" s="1176"/>
      <c r="E25" s="1176"/>
      <c r="F25" s="1176"/>
    </row>
    <row r="26" spans="2:6" ht="27" customHeight="1">
      <c r="B26" s="1180"/>
      <c r="C26" s="1177"/>
      <c r="D26" s="1177"/>
      <c r="E26" s="1177"/>
      <c r="F26" s="1177"/>
    </row>
    <row r="27" spans="2:6" ht="12.75" customHeight="1">
      <c r="B27" s="1173" t="s">
        <v>136</v>
      </c>
      <c r="C27" s="1170">
        <f>SUM(C9:C26)</f>
        <v>8584533</v>
      </c>
      <c r="D27" s="1170">
        <f>SUM(D9:D26)</f>
        <v>8584533</v>
      </c>
      <c r="E27" s="1170">
        <f>SUM(E9:E26)</f>
        <v>8584533</v>
      </c>
      <c r="F27" s="1170">
        <f>SUM(F9:F26)</f>
        <v>8584533</v>
      </c>
    </row>
    <row r="28" spans="2:6" ht="12.75" customHeight="1">
      <c r="B28" s="1173"/>
      <c r="C28" s="1170"/>
      <c r="D28" s="1170"/>
      <c r="E28" s="1170"/>
      <c r="F28" s="1170"/>
    </row>
    <row r="29" spans="2:6" ht="27.75" customHeight="1" thickBot="1">
      <c r="B29" s="1174"/>
      <c r="C29" s="1171"/>
      <c r="D29" s="1171"/>
      <c r="E29" s="1171"/>
      <c r="F29" s="1171"/>
    </row>
    <row r="30" spans="2:6" ht="21" customHeight="1" thickTop="1">
      <c r="B30" s="1182" t="s">
        <v>844</v>
      </c>
      <c r="C30" s="1183">
        <v>24655</v>
      </c>
      <c r="D30" s="1183">
        <v>58262</v>
      </c>
      <c r="E30" s="1183">
        <v>55522</v>
      </c>
      <c r="F30" s="1183">
        <v>53407</v>
      </c>
    </row>
    <row r="31" spans="1:6" ht="18.75" customHeight="1">
      <c r="A31" s="856"/>
      <c r="B31" s="1173"/>
      <c r="C31" s="1170"/>
      <c r="D31" s="1170"/>
      <c r="E31" s="1170"/>
      <c r="F31" s="1170"/>
    </row>
    <row r="32" spans="2:6" ht="18.75" customHeight="1" thickBot="1">
      <c r="B32" s="1174"/>
      <c r="C32" s="1171"/>
      <c r="D32" s="1171"/>
      <c r="E32" s="1171"/>
      <c r="F32" s="1171"/>
    </row>
    <row r="33" ht="13.5" thickTop="1"/>
  </sheetData>
  <sheetProtection/>
  <mergeCells count="47">
    <mergeCell ref="B2:F2"/>
    <mergeCell ref="B30:B32"/>
    <mergeCell ref="C30:C32"/>
    <mergeCell ref="D30:D32"/>
    <mergeCell ref="E30:E32"/>
    <mergeCell ref="F30:F32"/>
    <mergeCell ref="B3:F4"/>
    <mergeCell ref="B9:B11"/>
    <mergeCell ref="B12:B14"/>
    <mergeCell ref="B15:B17"/>
    <mergeCell ref="B18:B20"/>
    <mergeCell ref="B21:B23"/>
    <mergeCell ref="B24:B26"/>
    <mergeCell ref="C7:C8"/>
    <mergeCell ref="C24:C26"/>
    <mergeCell ref="C15:C17"/>
    <mergeCell ref="C18:C20"/>
    <mergeCell ref="C21:C23"/>
    <mergeCell ref="F7:F8"/>
    <mergeCell ref="C9:C11"/>
    <mergeCell ref="C12:C14"/>
    <mergeCell ref="D9:D11"/>
    <mergeCell ref="D12:D14"/>
    <mergeCell ref="F9:F11"/>
    <mergeCell ref="F12:F14"/>
    <mergeCell ref="D7:D8"/>
    <mergeCell ref="E7:E8"/>
    <mergeCell ref="D24:D26"/>
    <mergeCell ref="E9:E11"/>
    <mergeCell ref="E12:E14"/>
    <mergeCell ref="E15:E17"/>
    <mergeCell ref="E18:E20"/>
    <mergeCell ref="E21:E23"/>
    <mergeCell ref="E24:E26"/>
    <mergeCell ref="D15:D17"/>
    <mergeCell ref="D18:D20"/>
    <mergeCell ref="D21:D23"/>
    <mergeCell ref="E27:E29"/>
    <mergeCell ref="F27:F29"/>
    <mergeCell ref="B7:B8"/>
    <mergeCell ref="B27:B29"/>
    <mergeCell ref="C27:C29"/>
    <mergeCell ref="D27:D29"/>
    <mergeCell ref="F15:F17"/>
    <mergeCell ref="F18:F20"/>
    <mergeCell ref="F21:F23"/>
    <mergeCell ref="F24:F26"/>
  </mergeCells>
  <printOptions/>
  <pageMargins left="0.5905511811023623" right="0.7874015748031497" top="0.984251968503937" bottom="0.984251968503937" header="0.5118110236220472" footer="0.5118110236220472"/>
  <pageSetup firstPageNumber="61" useFirstPageNumber="1" horizontalDpi="600" verticalDpi="600" orientation="portrait" paperSize="9" scale="93" r:id="rId1"/>
  <headerFooter alignWithMargins="0"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6"/>
  <sheetViews>
    <sheetView showZeros="0" zoomScalePageLayoutView="0" workbookViewId="0" topLeftCell="A154">
      <selection activeCell="B166" sqref="B166"/>
    </sheetView>
  </sheetViews>
  <sheetFormatPr defaultColWidth="9.125" defaultRowHeight="12.75"/>
  <cols>
    <col min="1" max="1" width="8.00390625" style="26" customWidth="1"/>
    <col min="2" max="2" width="71.625" style="26" customWidth="1"/>
    <col min="3" max="4" width="12.125" style="26" customWidth="1"/>
    <col min="5" max="16384" width="9.125" style="26" customWidth="1"/>
  </cols>
  <sheetData>
    <row r="1" spans="1:5" ht="12.75">
      <c r="A1" s="948" t="s">
        <v>309</v>
      </c>
      <c r="B1" s="948"/>
      <c r="C1" s="958"/>
      <c r="D1" s="958"/>
      <c r="E1" s="958"/>
    </row>
    <row r="2" spans="1:5" ht="12.75">
      <c r="A2" s="948" t="s">
        <v>951</v>
      </c>
      <c r="B2" s="948"/>
      <c r="C2" s="958"/>
      <c r="D2" s="958"/>
      <c r="E2" s="958"/>
    </row>
    <row r="3" spans="1:2" ht="9" customHeight="1">
      <c r="A3" s="228"/>
      <c r="B3" s="228"/>
    </row>
    <row r="4" spans="1:5" ht="12" customHeight="1">
      <c r="A4" s="188"/>
      <c r="B4" s="187"/>
      <c r="C4" s="162"/>
      <c r="D4" s="162"/>
      <c r="E4" s="162" t="s">
        <v>142</v>
      </c>
    </row>
    <row r="5" spans="1:5" s="28" customFormat="1" ht="12" customHeight="1">
      <c r="A5" s="198"/>
      <c r="B5" s="27"/>
      <c r="C5" s="955" t="s">
        <v>908</v>
      </c>
      <c r="D5" s="955" t="s">
        <v>602</v>
      </c>
      <c r="E5" s="945" t="s">
        <v>278</v>
      </c>
    </row>
    <row r="6" spans="1:5" s="28" customFormat="1" ht="12" customHeight="1">
      <c r="A6" s="3" t="s">
        <v>157</v>
      </c>
      <c r="B6" s="3" t="s">
        <v>112</v>
      </c>
      <c r="C6" s="941"/>
      <c r="D6" s="943"/>
      <c r="E6" s="946"/>
    </row>
    <row r="7" spans="1:5" s="28" customFormat="1" ht="12.75" customHeight="1" thickBot="1">
      <c r="A7" s="29"/>
      <c r="B7" s="29"/>
      <c r="C7" s="942"/>
      <c r="D7" s="942"/>
      <c r="E7" s="947"/>
    </row>
    <row r="8" spans="1:5" ht="12" customHeight="1">
      <c r="A8" s="4" t="s">
        <v>113</v>
      </c>
      <c r="B8" s="5" t="s">
        <v>114</v>
      </c>
      <c r="C8" s="18" t="s">
        <v>115</v>
      </c>
      <c r="D8" s="18" t="s">
        <v>116</v>
      </c>
      <c r="E8" s="382" t="s">
        <v>117</v>
      </c>
    </row>
    <row r="9" spans="1:5" ht="15" customHeight="1">
      <c r="A9" s="4"/>
      <c r="B9" s="245" t="s">
        <v>310</v>
      </c>
      <c r="C9" s="10"/>
      <c r="D9" s="10"/>
      <c r="E9" s="7"/>
    </row>
    <row r="10" spans="1:5" ht="12">
      <c r="A10" s="4"/>
      <c r="B10" s="214"/>
      <c r="C10" s="10"/>
      <c r="D10" s="10"/>
      <c r="E10" s="7"/>
    </row>
    <row r="11" spans="1:5" ht="12">
      <c r="A11" s="6">
        <v>1710</v>
      </c>
      <c r="B11" s="6" t="s">
        <v>370</v>
      </c>
      <c r="C11" s="6">
        <f>SUM(C12:C18)</f>
        <v>1818473</v>
      </c>
      <c r="D11" s="6">
        <f>SUM(D12:D18)</f>
        <v>1935545</v>
      </c>
      <c r="E11" s="383">
        <f>SUM(D11/C11)</f>
        <v>1.0643792896567614</v>
      </c>
    </row>
    <row r="12" spans="1:5" ht="12">
      <c r="A12" s="10">
        <v>1711</v>
      </c>
      <c r="B12" s="10" t="s">
        <v>311</v>
      </c>
      <c r="C12" s="10">
        <f>SUM('3a.m.'!C53)</f>
        <v>984903</v>
      </c>
      <c r="D12" s="10">
        <f>SUM('3a.m.'!D53)</f>
        <v>1017138</v>
      </c>
      <c r="E12" s="896">
        <f>SUM(D12/C12)</f>
        <v>1.0327291113947261</v>
      </c>
    </row>
    <row r="13" spans="1:5" ht="12">
      <c r="A13" s="10">
        <v>1712</v>
      </c>
      <c r="B13" s="10" t="s">
        <v>21</v>
      </c>
      <c r="C13" s="10">
        <f>SUM('3a.m.'!C54)</f>
        <v>274499</v>
      </c>
      <c r="D13" s="10">
        <f>SUM('3a.m.'!D54)</f>
        <v>296902</v>
      </c>
      <c r="E13" s="896">
        <f>SUM(D13/C13)</f>
        <v>1.0816141406708222</v>
      </c>
    </row>
    <row r="14" spans="1:5" ht="12">
      <c r="A14" s="10">
        <v>1713</v>
      </c>
      <c r="B14" s="10" t="s">
        <v>22</v>
      </c>
      <c r="C14" s="10">
        <f>SUM('3a.m.'!C55)</f>
        <v>396471</v>
      </c>
      <c r="D14" s="10">
        <f>SUM('3a.m.'!D55)</f>
        <v>421851</v>
      </c>
      <c r="E14" s="896">
        <f>SUM(D14/C14)</f>
        <v>1.0640147703110694</v>
      </c>
    </row>
    <row r="15" spans="1:5" ht="12">
      <c r="A15" s="10">
        <v>1714</v>
      </c>
      <c r="B15" s="10" t="s">
        <v>43</v>
      </c>
      <c r="C15" s="10">
        <f>SUM('3a.m.'!C56)</f>
        <v>0</v>
      </c>
      <c r="D15" s="10">
        <f>SUM('3a.m.'!D56)</f>
        <v>0</v>
      </c>
      <c r="E15" s="896"/>
    </row>
    <row r="16" spans="1:5" ht="12">
      <c r="A16" s="10">
        <v>1715</v>
      </c>
      <c r="B16" s="7" t="s">
        <v>331</v>
      </c>
      <c r="C16" s="10">
        <f>SUM('3a.m.'!C57)</f>
        <v>0</v>
      </c>
      <c r="D16" s="10">
        <f>SUM('3a.m.'!D57)</f>
        <v>0</v>
      </c>
      <c r="E16" s="896"/>
    </row>
    <row r="17" spans="1:5" ht="12">
      <c r="A17" s="10">
        <v>1716</v>
      </c>
      <c r="B17" s="65" t="s">
        <v>250</v>
      </c>
      <c r="C17" s="10">
        <f>SUM('3a.m.'!C61)</f>
        <v>162100</v>
      </c>
      <c r="D17" s="10">
        <f>SUM('3a.m.'!D61)</f>
        <v>137154</v>
      </c>
      <c r="E17" s="896">
        <f>SUM(D17/C17)</f>
        <v>0.8461073411474399</v>
      </c>
    </row>
    <row r="18" spans="1:5" ht="12">
      <c r="A18" s="10">
        <v>1717</v>
      </c>
      <c r="B18" s="68" t="s">
        <v>251</v>
      </c>
      <c r="C18" s="10">
        <f>SUM('3a.m.'!C60)</f>
        <v>500</v>
      </c>
      <c r="D18" s="10">
        <f>SUM('3a.m.'!D60)</f>
        <v>62500</v>
      </c>
      <c r="E18" s="896">
        <f>SUM(D18/C18)</f>
        <v>125</v>
      </c>
    </row>
    <row r="19" spans="1:5" ht="12">
      <c r="A19" s="10">
        <v>1718</v>
      </c>
      <c r="B19" s="68" t="s">
        <v>23</v>
      </c>
      <c r="C19" s="10"/>
      <c r="D19" s="10"/>
      <c r="E19" s="383"/>
    </row>
    <row r="20" spans="1:5" ht="9.75" customHeight="1">
      <c r="A20" s="10"/>
      <c r="B20" s="10"/>
      <c r="C20" s="10"/>
      <c r="D20" s="10"/>
      <c r="E20" s="383"/>
    </row>
    <row r="21" spans="1:5" ht="12">
      <c r="A21" s="155">
        <v>1720</v>
      </c>
      <c r="B21" s="155" t="s">
        <v>371</v>
      </c>
      <c r="C21" s="155">
        <f>SUM('4.mell.'!C76)</f>
        <v>0</v>
      </c>
      <c r="D21" s="155">
        <f>SUM('4.mell.'!D76)</f>
        <v>0</v>
      </c>
      <c r="E21" s="383"/>
    </row>
    <row r="22" spans="1:5" ht="12">
      <c r="A22" s="155"/>
      <c r="B22" s="155"/>
      <c r="C22" s="155"/>
      <c r="D22" s="155"/>
      <c r="E22" s="383"/>
    </row>
    <row r="23" spans="1:5" ht="12">
      <c r="A23" s="155">
        <v>1730</v>
      </c>
      <c r="B23" s="155" t="s">
        <v>372</v>
      </c>
      <c r="C23" s="155"/>
      <c r="D23" s="155"/>
      <c r="E23" s="383"/>
    </row>
    <row r="24" spans="1:5" ht="12">
      <c r="A24" s="10"/>
      <c r="B24" s="10"/>
      <c r="C24" s="10"/>
      <c r="D24" s="10"/>
      <c r="E24" s="383"/>
    </row>
    <row r="25" spans="1:5" ht="12.75">
      <c r="A25" s="10"/>
      <c r="B25" s="246" t="s">
        <v>361</v>
      </c>
      <c r="C25" s="10"/>
      <c r="D25" s="10"/>
      <c r="E25" s="383"/>
    </row>
    <row r="26" spans="1:5" ht="6.75" customHeight="1">
      <c r="A26" s="10"/>
      <c r="B26" s="10"/>
      <c r="C26" s="10"/>
      <c r="D26" s="10"/>
      <c r="E26" s="383"/>
    </row>
    <row r="27" spans="1:5" ht="12">
      <c r="A27" s="155">
        <v>1740</v>
      </c>
      <c r="B27" s="155" t="s">
        <v>942</v>
      </c>
      <c r="C27" s="155">
        <f>SUM(C28:C35)</f>
        <v>394982</v>
      </c>
      <c r="D27" s="155">
        <f>SUM(D28:D35)</f>
        <v>413700</v>
      </c>
      <c r="E27" s="383">
        <f>SUM(D27/C27)</f>
        <v>1.0473895012937298</v>
      </c>
    </row>
    <row r="28" spans="1:5" ht="12">
      <c r="A28" s="10">
        <v>1741</v>
      </c>
      <c r="B28" s="10" t="s">
        <v>311</v>
      </c>
      <c r="C28" s="10">
        <f>SUM('3b.m.'!C34)</f>
        <v>208450</v>
      </c>
      <c r="D28" s="10">
        <f>SUM('3b.m.'!D34)</f>
        <v>212955</v>
      </c>
      <c r="E28" s="896">
        <f>SUM(D28/C28)</f>
        <v>1.021611897337491</v>
      </c>
    </row>
    <row r="29" spans="1:5" ht="12">
      <c r="A29" s="10">
        <v>1742</v>
      </c>
      <c r="B29" s="10" t="s">
        <v>21</v>
      </c>
      <c r="C29" s="10">
        <f>SUM('3b.m.'!C35)</f>
        <v>56282</v>
      </c>
      <c r="D29" s="10">
        <f>SUM('3b.m.'!D35)</f>
        <v>59011</v>
      </c>
      <c r="E29" s="896">
        <f>SUM(D29/C29)</f>
        <v>1.0484879712874453</v>
      </c>
    </row>
    <row r="30" spans="1:5" ht="12">
      <c r="A30" s="10">
        <v>1743</v>
      </c>
      <c r="B30" s="10" t="s">
        <v>22</v>
      </c>
      <c r="C30" s="10">
        <f>SUM('3b.m.'!C36)</f>
        <v>116250</v>
      </c>
      <c r="D30" s="10">
        <f>SUM('3b.m.'!D36)</f>
        <v>127734</v>
      </c>
      <c r="E30" s="896">
        <f>SUM(D30/C30)</f>
        <v>1.0987870967741935</v>
      </c>
    </row>
    <row r="31" spans="1:5" ht="12">
      <c r="A31" s="10">
        <v>1744</v>
      </c>
      <c r="B31" s="10" t="s">
        <v>43</v>
      </c>
      <c r="C31" s="10">
        <f>SUM('3b.m.'!C37)</f>
        <v>0</v>
      </c>
      <c r="D31" s="10">
        <f>SUM('3b.m.'!D37)</f>
        <v>0</v>
      </c>
      <c r="E31" s="383"/>
    </row>
    <row r="32" spans="1:5" ht="12">
      <c r="A32" s="10">
        <v>1745</v>
      </c>
      <c r="B32" s="10" t="s">
        <v>331</v>
      </c>
      <c r="C32" s="10">
        <f>SUM('3b.m.'!C38)</f>
        <v>0</v>
      </c>
      <c r="D32" s="10">
        <f>SUM('3b.m.'!D38)</f>
        <v>0</v>
      </c>
      <c r="E32" s="383"/>
    </row>
    <row r="33" spans="1:5" ht="12">
      <c r="A33" s="10">
        <v>1746</v>
      </c>
      <c r="B33" s="10" t="s">
        <v>250</v>
      </c>
      <c r="C33" s="10">
        <f>SUM('3b.m.'!C40)</f>
        <v>14000</v>
      </c>
      <c r="D33" s="10">
        <f>SUM('3b.m.'!D40)</f>
        <v>14000</v>
      </c>
      <c r="E33" s="896">
        <f>SUM(D33/C33)</f>
        <v>1</v>
      </c>
    </row>
    <row r="34" spans="1:5" ht="12">
      <c r="A34" s="10">
        <v>1747</v>
      </c>
      <c r="B34" s="10" t="s">
        <v>251</v>
      </c>
      <c r="C34" s="10">
        <f>SUM('3b.m.'!C41)</f>
        <v>0</v>
      </c>
      <c r="D34" s="10">
        <f>SUM('3b.m.'!D41)</f>
        <v>0</v>
      </c>
      <c r="E34" s="383"/>
    </row>
    <row r="35" spans="1:5" ht="12">
      <c r="A35" s="10">
        <v>1748</v>
      </c>
      <c r="B35" s="7" t="s">
        <v>23</v>
      </c>
      <c r="C35" s="10"/>
      <c r="D35" s="10"/>
      <c r="E35" s="383"/>
    </row>
    <row r="36" spans="1:5" ht="7.5" customHeight="1">
      <c r="A36" s="10"/>
      <c r="B36" s="10"/>
      <c r="C36" s="10"/>
      <c r="D36" s="10"/>
      <c r="E36" s="383"/>
    </row>
    <row r="37" spans="1:5" ht="12.75">
      <c r="A37" s="10"/>
      <c r="B37" s="246" t="s">
        <v>362</v>
      </c>
      <c r="C37" s="10"/>
      <c r="D37" s="10"/>
      <c r="E37" s="383"/>
    </row>
    <row r="38" spans="1:5" ht="7.5" customHeight="1">
      <c r="A38" s="4"/>
      <c r="B38" s="214"/>
      <c r="C38" s="10"/>
      <c r="D38" s="10"/>
      <c r="E38" s="383"/>
    </row>
    <row r="39" spans="1:5" ht="12">
      <c r="A39" s="11">
        <v>1750</v>
      </c>
      <c r="B39" s="11" t="s">
        <v>890</v>
      </c>
      <c r="C39" s="11">
        <f>SUM(C40:C48)</f>
        <v>3651259</v>
      </c>
      <c r="D39" s="11">
        <f>SUM(D40:D48)</f>
        <v>4387269</v>
      </c>
      <c r="E39" s="383">
        <f aca="true" t="shared" si="0" ref="E39:E45">SUM(D39/C39)</f>
        <v>1.201577045068564</v>
      </c>
    </row>
    <row r="40" spans="1:5" ht="12">
      <c r="A40" s="10">
        <v>1751</v>
      </c>
      <c r="B40" s="10" t="s">
        <v>311</v>
      </c>
      <c r="C40" s="10">
        <f>SUM('3c.m.'!C764)</f>
        <v>78936</v>
      </c>
      <c r="D40" s="10">
        <f>SUM('3c.m.'!D764)</f>
        <v>79942</v>
      </c>
      <c r="E40" s="896">
        <f t="shared" si="0"/>
        <v>1.0127445018749366</v>
      </c>
    </row>
    <row r="41" spans="1:5" ht="12">
      <c r="A41" s="10">
        <v>1752</v>
      </c>
      <c r="B41" s="10" t="s">
        <v>21</v>
      </c>
      <c r="C41" s="10">
        <f>SUM('3c.m.'!C765)</f>
        <v>21911</v>
      </c>
      <c r="D41" s="10">
        <f>SUM('3c.m.'!D765)</f>
        <v>22419</v>
      </c>
      <c r="E41" s="896">
        <f t="shared" si="0"/>
        <v>1.0231847017479805</v>
      </c>
    </row>
    <row r="42" spans="1:5" ht="12">
      <c r="A42" s="10">
        <v>1753</v>
      </c>
      <c r="B42" s="10" t="s">
        <v>22</v>
      </c>
      <c r="C42" s="10">
        <f>SUM('3c.m.'!C766)</f>
        <v>2742401</v>
      </c>
      <c r="D42" s="10">
        <f>SUM('3c.m.'!D766)</f>
        <v>2992415</v>
      </c>
      <c r="E42" s="896">
        <f t="shared" si="0"/>
        <v>1.0911660986121285</v>
      </c>
    </row>
    <row r="43" spans="1:5" ht="12">
      <c r="A43" s="10">
        <v>1754</v>
      </c>
      <c r="B43" s="10" t="s">
        <v>43</v>
      </c>
      <c r="C43" s="10">
        <f>SUM('3c.m.'!C767)</f>
        <v>185205</v>
      </c>
      <c r="D43" s="10">
        <f>SUM('3c.m.'!D767)</f>
        <v>277285</v>
      </c>
      <c r="E43" s="896">
        <f t="shared" si="0"/>
        <v>1.4971788018682002</v>
      </c>
    </row>
    <row r="44" spans="1:5" ht="12">
      <c r="A44" s="10">
        <v>1755</v>
      </c>
      <c r="B44" s="10" t="s">
        <v>331</v>
      </c>
      <c r="C44" s="10">
        <f>SUM('3c.m.'!C768)</f>
        <v>90000</v>
      </c>
      <c r="D44" s="10">
        <f>SUM('3c.m.'!D768)</f>
        <v>109897</v>
      </c>
      <c r="E44" s="896">
        <f t="shared" si="0"/>
        <v>1.2210777777777777</v>
      </c>
    </row>
    <row r="45" spans="1:5" ht="12">
      <c r="A45" s="10">
        <v>1756</v>
      </c>
      <c r="B45" s="10" t="s">
        <v>250</v>
      </c>
      <c r="C45" s="10">
        <f>SUM('3c.m.'!C771)</f>
        <v>32806</v>
      </c>
      <c r="D45" s="10">
        <f>SUM('3c.m.'!D771)</f>
        <v>36256</v>
      </c>
      <c r="E45" s="896">
        <f t="shared" si="0"/>
        <v>1.1051636895689814</v>
      </c>
    </row>
    <row r="46" spans="1:5" ht="12">
      <c r="A46" s="7">
        <v>1757</v>
      </c>
      <c r="B46" s="7" t="s">
        <v>251</v>
      </c>
      <c r="C46" s="10">
        <f>SUM('3c.m.'!C772)</f>
        <v>0</v>
      </c>
      <c r="D46" s="10">
        <f>SUM('3c.m.'!D772)</f>
        <v>0</v>
      </c>
      <c r="E46" s="383"/>
    </row>
    <row r="47" spans="1:5" ht="12">
      <c r="A47" s="10">
        <v>1758</v>
      </c>
      <c r="B47" s="10" t="s">
        <v>416</v>
      </c>
      <c r="C47" s="10">
        <f>SUM('3c.m.'!C773)</f>
        <v>500000</v>
      </c>
      <c r="D47" s="10">
        <f>SUM('3c.m.'!D773)</f>
        <v>869055</v>
      </c>
      <c r="E47" s="896">
        <f>SUM(D47/C47)</f>
        <v>1.73811</v>
      </c>
    </row>
    <row r="48" spans="1:5" ht="12">
      <c r="A48" s="10"/>
      <c r="B48" s="10"/>
      <c r="C48" s="10"/>
      <c r="D48" s="10"/>
      <c r="E48" s="383"/>
    </row>
    <row r="49" spans="1:5" ht="12">
      <c r="A49" s="10"/>
      <c r="B49" s="10"/>
      <c r="C49" s="10"/>
      <c r="D49" s="10"/>
      <c r="E49" s="383"/>
    </row>
    <row r="50" spans="1:5" ht="12">
      <c r="A50" s="6">
        <v>1760</v>
      </c>
      <c r="B50" s="6" t="s">
        <v>376</v>
      </c>
      <c r="C50" s="6">
        <f>SUM(C51:C56)</f>
        <v>962520</v>
      </c>
      <c r="D50" s="6">
        <f>SUM(D51:D56)</f>
        <v>1120072</v>
      </c>
      <c r="E50" s="383">
        <f>SUM(D50/C50)</f>
        <v>1.1636869883223206</v>
      </c>
    </row>
    <row r="51" spans="1:5" ht="12">
      <c r="A51" s="10">
        <v>1761</v>
      </c>
      <c r="B51" s="10" t="s">
        <v>311</v>
      </c>
      <c r="C51" s="7">
        <f>SUM('3d.m.'!C47)</f>
        <v>0</v>
      </c>
      <c r="D51" s="7">
        <f>SUM('3d.m.'!D47)</f>
        <v>0</v>
      </c>
      <c r="E51" s="383"/>
    </row>
    <row r="52" spans="1:5" ht="12">
      <c r="A52" s="7">
        <v>1762</v>
      </c>
      <c r="B52" s="7" t="s">
        <v>21</v>
      </c>
      <c r="C52" s="7">
        <f>SUM('3d.m.'!C48)</f>
        <v>0</v>
      </c>
      <c r="D52" s="7">
        <f>SUM('3d.m.'!D48)</f>
        <v>0</v>
      </c>
      <c r="E52" s="383"/>
    </row>
    <row r="53" spans="1:5" ht="12">
      <c r="A53" s="10">
        <v>1763</v>
      </c>
      <c r="B53" s="10" t="s">
        <v>22</v>
      </c>
      <c r="C53" s="7">
        <f>SUM('3d.m.'!C49)</f>
        <v>0</v>
      </c>
      <c r="D53" s="7">
        <f>SUM('3d.m.'!D49)</f>
        <v>0</v>
      </c>
      <c r="E53" s="383"/>
    </row>
    <row r="54" spans="1:5" ht="12">
      <c r="A54" s="10">
        <v>1764</v>
      </c>
      <c r="B54" s="10" t="s">
        <v>331</v>
      </c>
      <c r="C54" s="7">
        <f>SUM('3d.m.'!C50)</f>
        <v>758520</v>
      </c>
      <c r="D54" s="7">
        <f>SUM('3d.m.'!D50)</f>
        <v>808520</v>
      </c>
      <c r="E54" s="896">
        <f>SUM(D54/C54)</f>
        <v>1.0659178400042189</v>
      </c>
    </row>
    <row r="55" spans="1:5" ht="12">
      <c r="A55" s="10">
        <v>1765</v>
      </c>
      <c r="B55" s="10" t="s">
        <v>378</v>
      </c>
      <c r="C55" s="7">
        <f>SUM('3d.m.'!C51)</f>
        <v>204000</v>
      </c>
      <c r="D55" s="7">
        <f>SUM('3d.m.'!D51)</f>
        <v>311552</v>
      </c>
      <c r="E55" s="896">
        <f>SUM(D55/C55)</f>
        <v>1.5272156862745099</v>
      </c>
    </row>
    <row r="56" spans="1:5" ht="12">
      <c r="A56" s="10"/>
      <c r="B56" s="10"/>
      <c r="C56" s="7"/>
      <c r="D56" s="7"/>
      <c r="E56" s="383"/>
    </row>
    <row r="57" spans="1:5" ht="12">
      <c r="A57" s="4"/>
      <c r="B57" s="214"/>
      <c r="C57" s="10"/>
      <c r="D57" s="10"/>
      <c r="E57" s="383"/>
    </row>
    <row r="58" spans="1:5" ht="12">
      <c r="A58" s="6">
        <v>1770</v>
      </c>
      <c r="B58" s="31" t="s">
        <v>363</v>
      </c>
      <c r="C58" s="6">
        <f>SUM(C61:C66)-C65</f>
        <v>5415201</v>
      </c>
      <c r="D58" s="6">
        <f>SUM(D61:D66)-D65</f>
        <v>5979868</v>
      </c>
      <c r="E58" s="383">
        <f>SUM(D58/C58)</f>
        <v>1.1042744304412708</v>
      </c>
    </row>
    <row r="59" spans="1:5" ht="12">
      <c r="A59" s="153">
        <v>1771</v>
      </c>
      <c r="B59" s="10" t="s">
        <v>311</v>
      </c>
      <c r="C59" s="161">
        <f>SUM('4.mell.'!C78)</f>
        <v>0</v>
      </c>
      <c r="D59" s="161">
        <f>SUM('4.mell.'!D78)</f>
        <v>0</v>
      </c>
      <c r="E59" s="383"/>
    </row>
    <row r="60" spans="1:5" ht="12">
      <c r="A60" s="153">
        <v>1772</v>
      </c>
      <c r="B60" s="10" t="s">
        <v>21</v>
      </c>
      <c r="C60" s="161">
        <f>SUM('4.mell.'!C79)</f>
        <v>0</v>
      </c>
      <c r="D60" s="161">
        <f>SUM('4.mell.'!D79)</f>
        <v>0</v>
      </c>
      <c r="E60" s="383"/>
    </row>
    <row r="61" spans="1:5" ht="12">
      <c r="A61" s="10">
        <v>1773</v>
      </c>
      <c r="B61" s="10" t="s">
        <v>22</v>
      </c>
      <c r="C61" s="7"/>
      <c r="D61" s="7">
        <f>SUM('4.mell.'!D80)</f>
        <v>4692</v>
      </c>
      <c r="E61" s="383"/>
    </row>
    <row r="62" spans="1:5" ht="12">
      <c r="A62" s="10">
        <v>1774</v>
      </c>
      <c r="B62" s="10" t="s">
        <v>300</v>
      </c>
      <c r="C62" s="7">
        <f>SUM('4.mell.'!C81)</f>
        <v>0</v>
      </c>
      <c r="D62" s="7">
        <f>SUM('4.mell.'!D81)</f>
        <v>540</v>
      </c>
      <c r="E62" s="383"/>
    </row>
    <row r="63" spans="1:5" ht="12">
      <c r="A63" s="10">
        <v>1775</v>
      </c>
      <c r="B63" s="10" t="s">
        <v>250</v>
      </c>
      <c r="C63" s="7"/>
      <c r="D63" s="7"/>
      <c r="E63" s="383"/>
    </row>
    <row r="64" spans="1:5" ht="12">
      <c r="A64" s="10">
        <v>1776</v>
      </c>
      <c r="B64" s="10" t="s">
        <v>251</v>
      </c>
      <c r="C64" s="7">
        <f>SUM('4.mell.'!C85)</f>
        <v>5385201</v>
      </c>
      <c r="D64" s="7">
        <f>SUM('4.mell.'!D85)</f>
        <v>5936327</v>
      </c>
      <c r="E64" s="896">
        <f>SUM(D64/C64)</f>
        <v>1.1023408411310924</v>
      </c>
    </row>
    <row r="65" spans="1:5" ht="12">
      <c r="A65" s="10"/>
      <c r="B65" s="147" t="s">
        <v>46</v>
      </c>
      <c r="C65" s="462">
        <f>SUM('4.mell.'!C86)</f>
        <v>369270</v>
      </c>
      <c r="D65" s="462">
        <f>SUM('4.mell.'!D86)</f>
        <v>369270</v>
      </c>
      <c r="E65" s="896">
        <f>SUM(D65/C65)</f>
        <v>1</v>
      </c>
    </row>
    <row r="66" spans="1:5" ht="12">
      <c r="A66" s="10">
        <v>1777</v>
      </c>
      <c r="B66" s="10" t="s">
        <v>23</v>
      </c>
      <c r="C66" s="7">
        <f>SUM('4.mell.'!C87)</f>
        <v>30000</v>
      </c>
      <c r="D66" s="7">
        <f>SUM('4.mell.'!D87)</f>
        <v>38309</v>
      </c>
      <c r="E66" s="896">
        <f>SUM(D66/C66)</f>
        <v>1.2769666666666666</v>
      </c>
    </row>
    <row r="67" spans="1:5" ht="12">
      <c r="A67" s="10"/>
      <c r="B67" s="10"/>
      <c r="C67" s="10"/>
      <c r="D67" s="10"/>
      <c r="E67" s="383"/>
    </row>
    <row r="68" spans="1:5" ht="12">
      <c r="A68" s="6">
        <v>1780</v>
      </c>
      <c r="B68" s="6" t="s">
        <v>364</v>
      </c>
      <c r="C68" s="6">
        <f>SUM(C69:C75)</f>
        <v>729360</v>
      </c>
      <c r="D68" s="6">
        <f>SUM(D69:D75)</f>
        <v>826508</v>
      </c>
      <c r="E68" s="383">
        <f>SUM(D68/C68)</f>
        <v>1.1331962268290008</v>
      </c>
    </row>
    <row r="69" spans="1:5" ht="12">
      <c r="A69" s="153">
        <v>1781</v>
      </c>
      <c r="B69" s="10" t="s">
        <v>311</v>
      </c>
      <c r="C69" s="161">
        <f>SUM('5.mell. '!C40)</f>
        <v>0</v>
      </c>
      <c r="D69" s="161">
        <f>SUM('5.mell. '!D40)</f>
        <v>0</v>
      </c>
      <c r="E69" s="383"/>
    </row>
    <row r="70" spans="1:5" ht="12">
      <c r="A70" s="153">
        <v>1782</v>
      </c>
      <c r="B70" s="10" t="s">
        <v>21</v>
      </c>
      <c r="C70" s="161">
        <f>SUM('5.mell. '!C41)</f>
        <v>0</v>
      </c>
      <c r="D70" s="161">
        <f>SUM('5.mell. '!D41)</f>
        <v>0</v>
      </c>
      <c r="E70" s="383"/>
    </row>
    <row r="71" spans="1:5" ht="12">
      <c r="A71" s="10">
        <v>1783</v>
      </c>
      <c r="B71" s="10" t="s">
        <v>22</v>
      </c>
      <c r="C71" s="7">
        <f>SUM('5.mell. '!C42)</f>
        <v>0</v>
      </c>
      <c r="D71" s="7">
        <f>SUM('5.mell. '!D42)</f>
        <v>18350</v>
      </c>
      <c r="E71" s="383"/>
    </row>
    <row r="72" spans="1:5" ht="12">
      <c r="A72" s="10">
        <v>1784</v>
      </c>
      <c r="B72" s="10" t="s">
        <v>300</v>
      </c>
      <c r="C72" s="7"/>
      <c r="D72" s="7"/>
      <c r="E72" s="383"/>
    </row>
    <row r="73" spans="1:5" ht="12">
      <c r="A73" s="10">
        <v>1785</v>
      </c>
      <c r="B73" s="10" t="s">
        <v>250</v>
      </c>
      <c r="C73" s="7">
        <f>SUM('5.mell. '!C47)</f>
        <v>729360</v>
      </c>
      <c r="D73" s="7">
        <f>SUM('5.mell. '!D47)</f>
        <v>806922</v>
      </c>
      <c r="E73" s="896">
        <f>SUM(D73/C73)</f>
        <v>1.1063425468904244</v>
      </c>
    </row>
    <row r="74" spans="1:5" ht="12">
      <c r="A74" s="10">
        <v>1786</v>
      </c>
      <c r="B74" s="10" t="s">
        <v>251</v>
      </c>
      <c r="C74" s="7">
        <f>SUM('5.mell. '!C43)</f>
        <v>0</v>
      </c>
      <c r="D74" s="7">
        <f>SUM('5.mell. '!D43)</f>
        <v>0</v>
      </c>
      <c r="E74" s="383"/>
    </row>
    <row r="75" spans="1:5" ht="12">
      <c r="A75" s="7">
        <v>1787</v>
      </c>
      <c r="B75" s="10" t="s">
        <v>23</v>
      </c>
      <c r="C75" s="7"/>
      <c r="D75" s="7">
        <f>SUM('5.mell. '!D48)</f>
        <v>1236</v>
      </c>
      <c r="E75" s="383"/>
    </row>
    <row r="76" spans="1:5" s="28" customFormat="1" ht="12">
      <c r="A76" s="7"/>
      <c r="B76" s="147"/>
      <c r="C76" s="10"/>
      <c r="D76" s="10"/>
      <c r="E76" s="383"/>
    </row>
    <row r="77" spans="1:5" s="33" customFormat="1" ht="13.5" customHeight="1">
      <c r="A77" s="6">
        <v>1801</v>
      </c>
      <c r="B77" s="11" t="s">
        <v>26</v>
      </c>
      <c r="C77" s="6">
        <v>50000</v>
      </c>
      <c r="D77" s="6">
        <v>50608</v>
      </c>
      <c r="E77" s="383">
        <f aca="true" t="shared" si="1" ref="E77:E138">SUM(D77/C77)</f>
        <v>1.01216</v>
      </c>
    </row>
    <row r="78" spans="1:5" s="33" customFormat="1" ht="13.5" customHeight="1">
      <c r="A78" s="6"/>
      <c r="B78" s="11"/>
      <c r="C78" s="6"/>
      <c r="D78" s="6"/>
      <c r="E78" s="383"/>
    </row>
    <row r="79" spans="1:5" s="33" customFormat="1" ht="13.5" customHeight="1">
      <c r="A79" s="6">
        <v>1803</v>
      </c>
      <c r="B79" s="11" t="s">
        <v>891</v>
      </c>
      <c r="C79" s="6">
        <v>5000</v>
      </c>
      <c r="D79" s="6">
        <v>5000</v>
      </c>
      <c r="E79" s="383">
        <f t="shared" si="1"/>
        <v>1</v>
      </c>
    </row>
    <row r="80" spans="1:5" ht="12" customHeight="1">
      <c r="A80" s="154"/>
      <c r="B80" s="155"/>
      <c r="C80" s="154"/>
      <c r="D80" s="154"/>
      <c r="E80" s="383"/>
    </row>
    <row r="81" spans="1:5" s="33" customFormat="1" ht="12">
      <c r="A81" s="6">
        <v>1804</v>
      </c>
      <c r="B81" s="11" t="s">
        <v>892</v>
      </c>
      <c r="C81" s="6">
        <v>180000</v>
      </c>
      <c r="D81" s="6">
        <v>180000</v>
      </c>
      <c r="E81" s="383">
        <f t="shared" si="1"/>
        <v>1</v>
      </c>
    </row>
    <row r="82" spans="1:5" s="33" customFormat="1" ht="12" customHeight="1">
      <c r="A82" s="6"/>
      <c r="B82" s="11"/>
      <c r="C82" s="154"/>
      <c r="D82" s="154"/>
      <c r="E82" s="383"/>
    </row>
    <row r="83" spans="1:5" s="33" customFormat="1" ht="12">
      <c r="A83" s="6">
        <v>1805</v>
      </c>
      <c r="B83" s="11" t="s">
        <v>27</v>
      </c>
      <c r="C83" s="27"/>
      <c r="D83" s="27"/>
      <c r="E83" s="383"/>
    </row>
    <row r="84" spans="1:5" s="33" customFormat="1" ht="12">
      <c r="A84" s="6"/>
      <c r="B84" s="11"/>
      <c r="C84" s="27"/>
      <c r="D84" s="27"/>
      <c r="E84" s="383"/>
    </row>
    <row r="85" spans="1:5" s="33" customFormat="1" ht="12">
      <c r="A85" s="6">
        <v>1806</v>
      </c>
      <c r="B85" s="6" t="s">
        <v>893</v>
      </c>
      <c r="C85" s="154"/>
      <c r="D85" s="154">
        <v>70565</v>
      </c>
      <c r="E85" s="383"/>
    </row>
    <row r="86" spans="1:5" s="33" customFormat="1" ht="12">
      <c r="A86" s="27"/>
      <c r="B86" s="6"/>
      <c r="C86" s="156"/>
      <c r="D86" s="156"/>
      <c r="E86" s="383"/>
    </row>
    <row r="87" spans="1:5" s="33" customFormat="1" ht="12">
      <c r="A87" s="27">
        <v>1807</v>
      </c>
      <c r="B87" s="6" t="s">
        <v>598</v>
      </c>
      <c r="C87" s="156"/>
      <c r="D87" s="156">
        <v>124867</v>
      </c>
      <c r="E87" s="383"/>
    </row>
    <row r="88" spans="1:5" s="33" customFormat="1" ht="12">
      <c r="A88" s="6"/>
      <c r="B88" s="6"/>
      <c r="C88" s="6"/>
      <c r="D88" s="6"/>
      <c r="E88" s="383"/>
    </row>
    <row r="89" spans="1:5" s="33" customFormat="1" ht="12">
      <c r="A89" s="154">
        <v>1812</v>
      </c>
      <c r="B89" s="237" t="s">
        <v>894</v>
      </c>
      <c r="C89" s="6">
        <f>SUM('6.mell. '!C12)</f>
        <v>262093</v>
      </c>
      <c r="D89" s="6">
        <f>SUM('6.mell. '!D12)</f>
        <v>449602</v>
      </c>
      <c r="E89" s="383">
        <f t="shared" si="1"/>
        <v>1.7154292560274407</v>
      </c>
    </row>
    <row r="90" spans="1:5" s="33" customFormat="1" ht="12">
      <c r="A90" s="154">
        <v>1813</v>
      </c>
      <c r="B90" s="230" t="s">
        <v>895</v>
      </c>
      <c r="C90" s="27">
        <f>SUM('6.mell. '!C14)</f>
        <v>89312</v>
      </c>
      <c r="D90" s="27">
        <f>SUM('6.mell. '!D14+'6.mell. '!D20)</f>
        <v>12650</v>
      </c>
      <c r="E90" s="383">
        <f t="shared" si="1"/>
        <v>0.14163830168398422</v>
      </c>
    </row>
    <row r="91" spans="1:5" s="33" customFormat="1" ht="12">
      <c r="A91" s="27">
        <v>1816</v>
      </c>
      <c r="B91" s="154" t="s">
        <v>944</v>
      </c>
      <c r="C91" s="154">
        <f>SUM(C89+C90)</f>
        <v>351405</v>
      </c>
      <c r="D91" s="154">
        <f>SUM(D89+D90)</f>
        <v>462252</v>
      </c>
      <c r="E91" s="383">
        <f t="shared" si="1"/>
        <v>1.3154394502070261</v>
      </c>
    </row>
    <row r="92" spans="1:5" ht="12">
      <c r="A92" s="7"/>
      <c r="B92" s="7"/>
      <c r="C92" s="154"/>
      <c r="D92" s="154"/>
      <c r="E92" s="383"/>
    </row>
    <row r="93" spans="1:5" s="36" customFormat="1" ht="13.5" customHeight="1">
      <c r="A93" s="190"/>
      <c r="B93" s="190" t="s">
        <v>931</v>
      </c>
      <c r="C93" s="190"/>
      <c r="D93" s="954"/>
      <c r="E93" s="383"/>
    </row>
    <row r="94" spans="1:5" s="28" customFormat="1" ht="12" customHeight="1">
      <c r="A94" s="7">
        <v>1821</v>
      </c>
      <c r="B94" s="10" t="s">
        <v>311</v>
      </c>
      <c r="C94" s="8">
        <f>SUM(C12+C28+C40+C51+C59+C69)</f>
        <v>1272289</v>
      </c>
      <c r="D94" s="8">
        <f>SUM(D12+D28+D40+D51+D59+D69)</f>
        <v>1310035</v>
      </c>
      <c r="E94" s="896">
        <f t="shared" si="1"/>
        <v>1.0296677877431937</v>
      </c>
    </row>
    <row r="95" spans="1:5" s="28" customFormat="1" ht="12" customHeight="1">
      <c r="A95" s="7">
        <v>1822</v>
      </c>
      <c r="B95" s="10" t="s">
        <v>21</v>
      </c>
      <c r="C95" s="7">
        <f>SUM(C13+C29+C41+C52+C60+C70)</f>
        <v>352692</v>
      </c>
      <c r="D95" s="7">
        <f>SUM(D13+D29+D41+D52+D60+D70)</f>
        <v>378332</v>
      </c>
      <c r="E95" s="896">
        <f t="shared" si="1"/>
        <v>1.0726979914486294</v>
      </c>
    </row>
    <row r="96" spans="1:5" s="28" customFormat="1" ht="12">
      <c r="A96" s="344">
        <v>1823</v>
      </c>
      <c r="B96" s="10" t="s">
        <v>22</v>
      </c>
      <c r="C96" s="7">
        <f>SUM(C14+C30+C42+C53+C61+C71+C77+C81)</f>
        <v>3485122</v>
      </c>
      <c r="D96" s="7">
        <f>SUM(D14+D30+D42+D53+D61+D71+D77+D81+D87+D85)</f>
        <v>3991082</v>
      </c>
      <c r="E96" s="896">
        <f t="shared" si="1"/>
        <v>1.1451771272282578</v>
      </c>
    </row>
    <row r="97" spans="1:5" s="28" customFormat="1" ht="12">
      <c r="A97" s="344">
        <v>1824</v>
      </c>
      <c r="B97" s="10" t="s">
        <v>43</v>
      </c>
      <c r="C97" s="8">
        <f>SUM(C15+C31+C43)</f>
        <v>185205</v>
      </c>
      <c r="D97" s="8">
        <f>SUM(D15+D31+D43)</f>
        <v>277285</v>
      </c>
      <c r="E97" s="896">
        <f t="shared" si="1"/>
        <v>1.4971788018682002</v>
      </c>
    </row>
    <row r="98" spans="1:5" s="28" customFormat="1" ht="12">
      <c r="A98" s="7">
        <v>1825</v>
      </c>
      <c r="B98" s="10" t="s">
        <v>331</v>
      </c>
      <c r="C98" s="357">
        <f>SUM(C16+C32+C44+C54+C62+C72+C89+C90)</f>
        <v>1199925</v>
      </c>
      <c r="D98" s="357">
        <f>SUM(D16+D32+D44+D54+D62+D72+D89+D90)</f>
        <v>1381209</v>
      </c>
      <c r="E98" s="896">
        <f t="shared" si="1"/>
        <v>1.151079442465154</v>
      </c>
    </row>
    <row r="99" spans="1:5" s="28" customFormat="1" ht="12.75" thickBot="1">
      <c r="A99" s="236"/>
      <c r="B99" s="398" t="s">
        <v>967</v>
      </c>
      <c r="C99" s="650">
        <v>351405</v>
      </c>
      <c r="D99" s="650">
        <f>SUM(D91)</f>
        <v>462252</v>
      </c>
      <c r="E99" s="898">
        <f t="shared" si="1"/>
        <v>1.3154394502070261</v>
      </c>
    </row>
    <row r="100" spans="1:5" s="28" customFormat="1" ht="17.25" customHeight="1" thickBot="1">
      <c r="A100" s="355">
        <v>1820</v>
      </c>
      <c r="B100" s="355" t="s">
        <v>918</v>
      </c>
      <c r="C100" s="355">
        <f>SUM(C94:C99)-C99</f>
        <v>6495233</v>
      </c>
      <c r="D100" s="355">
        <f>SUM(D94:D99)-D99</f>
        <v>7337943</v>
      </c>
      <c r="E100" s="900">
        <f t="shared" si="1"/>
        <v>1.1297428437132278</v>
      </c>
    </row>
    <row r="101" spans="1:5" s="28" customFormat="1" ht="12">
      <c r="A101" s="155"/>
      <c r="B101" s="155"/>
      <c r="C101" s="155"/>
      <c r="D101" s="155"/>
      <c r="E101" s="897"/>
    </row>
    <row r="102" spans="1:5" s="28" customFormat="1" ht="12">
      <c r="A102" s="7"/>
      <c r="B102" s="237" t="s">
        <v>932</v>
      </c>
      <c r="C102" s="154"/>
      <c r="D102" s="154"/>
      <c r="E102" s="383"/>
    </row>
    <row r="103" spans="1:5" s="28" customFormat="1" ht="12">
      <c r="A103" s="7">
        <v>1831</v>
      </c>
      <c r="B103" s="10" t="s">
        <v>250</v>
      </c>
      <c r="C103" s="8">
        <f>SUM(C17+C33+C45+C63+C73)</f>
        <v>938266</v>
      </c>
      <c r="D103" s="8">
        <f>SUM(D17+D33+D45+D63+D73)</f>
        <v>994332</v>
      </c>
      <c r="E103" s="896">
        <f t="shared" si="1"/>
        <v>1.0597549095885388</v>
      </c>
    </row>
    <row r="104" spans="1:5" s="28" customFormat="1" ht="12">
      <c r="A104" s="7">
        <v>1832</v>
      </c>
      <c r="B104" s="10" t="s">
        <v>251</v>
      </c>
      <c r="C104" s="8">
        <f>SUM(C18+C46+C34+C64+C74)</f>
        <v>5385701</v>
      </c>
      <c r="D104" s="8">
        <f>SUM(D18+D46+D34+D64+D74)</f>
        <v>5998827</v>
      </c>
      <c r="E104" s="896">
        <f t="shared" si="1"/>
        <v>1.1138433047062954</v>
      </c>
    </row>
    <row r="105" spans="1:5" s="28" customFormat="1" ht="12.75" thickBot="1">
      <c r="A105" s="7">
        <v>1833</v>
      </c>
      <c r="B105" s="10" t="s">
        <v>23</v>
      </c>
      <c r="C105" s="7">
        <f>SUM(C83+C47+C66+C55+C79)</f>
        <v>739000</v>
      </c>
      <c r="D105" s="7">
        <f>SUM(D83+D47+D66+D55+D79+D75)</f>
        <v>1225152</v>
      </c>
      <c r="E105" s="901">
        <f t="shared" si="1"/>
        <v>1.657851150202977</v>
      </c>
    </row>
    <row r="106" spans="1:5" s="28" customFormat="1" ht="18.75" customHeight="1" thickBot="1">
      <c r="A106" s="327">
        <v>1830</v>
      </c>
      <c r="B106" s="327" t="s">
        <v>933</v>
      </c>
      <c r="C106" s="354">
        <f>SUM(C103:C105)</f>
        <v>7062967</v>
      </c>
      <c r="D106" s="354">
        <f>SUM(D103:D105)</f>
        <v>8218311</v>
      </c>
      <c r="E106" s="900">
        <f t="shared" si="1"/>
        <v>1.1635777145780237</v>
      </c>
    </row>
    <row r="107" spans="1:5" s="28" customFormat="1" ht="12">
      <c r="A107" s="155"/>
      <c r="B107" s="153"/>
      <c r="C107" s="359"/>
      <c r="D107" s="359"/>
      <c r="E107" s="897"/>
    </row>
    <row r="108" spans="1:5" s="28" customFormat="1" ht="12">
      <c r="A108" s="161">
        <v>1841</v>
      </c>
      <c r="B108" s="274" t="s">
        <v>945</v>
      </c>
      <c r="C108" s="155"/>
      <c r="D108" s="155"/>
      <c r="E108" s="383"/>
    </row>
    <row r="109" spans="1:5" s="28" customFormat="1" ht="12">
      <c r="A109" s="161">
        <v>1842</v>
      </c>
      <c r="B109" s="270" t="s">
        <v>946</v>
      </c>
      <c r="C109" s="155"/>
      <c r="D109" s="155"/>
      <c r="E109" s="383"/>
    </row>
    <row r="110" spans="1:5" s="28" customFormat="1" ht="12">
      <c r="A110" s="161">
        <v>1844</v>
      </c>
      <c r="B110" s="270" t="s">
        <v>937</v>
      </c>
      <c r="C110" s="155">
        <f>SUM(C111:C115)</f>
        <v>5454190</v>
      </c>
      <c r="D110" s="155">
        <f>SUM(D111:D115)</f>
        <v>5546559</v>
      </c>
      <c r="E110" s="383">
        <f t="shared" si="1"/>
        <v>1.0169354202915557</v>
      </c>
    </row>
    <row r="111" spans="1:5" s="28" customFormat="1" ht="12">
      <c r="A111" s="161">
        <v>1845</v>
      </c>
      <c r="B111" s="153" t="s">
        <v>324</v>
      </c>
      <c r="C111" s="153">
        <f>SUM('2.mell'!C553)</f>
        <v>3214555</v>
      </c>
      <c r="D111" s="153">
        <f>SUM('2.mell'!D553)</f>
        <v>3304689</v>
      </c>
      <c r="E111" s="896">
        <f t="shared" si="1"/>
        <v>1.0280393398153087</v>
      </c>
    </row>
    <row r="112" spans="1:5" s="28" customFormat="1" ht="12">
      <c r="A112" s="161">
        <v>1846</v>
      </c>
      <c r="B112" s="161" t="s">
        <v>325</v>
      </c>
      <c r="C112" s="153">
        <f>SUM('2.mell'!C554)</f>
        <v>227530</v>
      </c>
      <c r="D112" s="153">
        <f>SUM('2.mell'!D554)</f>
        <v>227530</v>
      </c>
      <c r="E112" s="896">
        <f t="shared" si="1"/>
        <v>1</v>
      </c>
    </row>
    <row r="113" spans="1:5" s="28" customFormat="1" ht="12">
      <c r="A113" s="161">
        <v>1847</v>
      </c>
      <c r="B113" s="153" t="s">
        <v>151</v>
      </c>
      <c r="C113" s="153"/>
      <c r="D113" s="153"/>
      <c r="E113" s="896"/>
    </row>
    <row r="114" spans="1:5" s="28" customFormat="1" ht="12">
      <c r="A114" s="161">
        <v>1848</v>
      </c>
      <c r="B114" s="153" t="s">
        <v>934</v>
      </c>
      <c r="C114" s="153">
        <f>SUM('3b.m.'!C27)</f>
        <v>378982</v>
      </c>
      <c r="D114" s="153">
        <f>SUM('3b.m.'!D27)</f>
        <v>379920</v>
      </c>
      <c r="E114" s="896">
        <f t="shared" si="1"/>
        <v>1.0024750515855634</v>
      </c>
    </row>
    <row r="115" spans="1:5" s="28" customFormat="1" ht="12.75" thickBot="1">
      <c r="A115" s="326">
        <v>1849</v>
      </c>
      <c r="B115" s="153" t="s">
        <v>417</v>
      </c>
      <c r="C115" s="326">
        <f>SUM(C12+C13+C14)-'1b.mell '!C134-'1b.mell '!C141-'1b.mell '!C146-'1b.mell '!C150</f>
        <v>1633123</v>
      </c>
      <c r="D115" s="326">
        <v>1634420</v>
      </c>
      <c r="E115" s="901">
        <f t="shared" si="1"/>
        <v>1.0007941839040906</v>
      </c>
    </row>
    <row r="116" spans="1:5" s="28" customFormat="1" ht="18.75" customHeight="1" thickBot="1">
      <c r="A116" s="234">
        <v>1840</v>
      </c>
      <c r="B116" s="327" t="s">
        <v>920</v>
      </c>
      <c r="C116" s="355">
        <f>SUM(C110)</f>
        <v>5454190</v>
      </c>
      <c r="D116" s="355">
        <f>SUM(D110)</f>
        <v>5546559</v>
      </c>
      <c r="E116" s="899">
        <f t="shared" si="1"/>
        <v>1.0169354202915557</v>
      </c>
    </row>
    <row r="117" spans="1:5" s="28" customFormat="1" ht="12">
      <c r="A117" s="358"/>
      <c r="B117" s="358"/>
      <c r="C117" s="155"/>
      <c r="D117" s="155"/>
      <c r="E117" s="897"/>
    </row>
    <row r="118" spans="1:5" s="28" customFormat="1" ht="12">
      <c r="A118" s="155">
        <v>1851</v>
      </c>
      <c r="B118" s="265" t="s">
        <v>968</v>
      </c>
      <c r="C118" s="155">
        <v>14063</v>
      </c>
      <c r="D118" s="155">
        <v>319247</v>
      </c>
      <c r="E118" s="383">
        <f t="shared" si="1"/>
        <v>22.70120173504942</v>
      </c>
    </row>
    <row r="119" spans="1:5" s="28" customFormat="1" ht="12">
      <c r="A119" s="154">
        <v>1852</v>
      </c>
      <c r="B119" s="275" t="s">
        <v>947</v>
      </c>
      <c r="C119" s="155">
        <f>SUM(C120:C124)</f>
        <v>56371</v>
      </c>
      <c r="D119" s="155">
        <f>SUM(D120:D124)</f>
        <v>56371</v>
      </c>
      <c r="E119" s="383">
        <f t="shared" si="1"/>
        <v>1</v>
      </c>
    </row>
    <row r="120" spans="1:5" s="28" customFormat="1" ht="12">
      <c r="A120" s="161">
        <v>1853</v>
      </c>
      <c r="B120" s="166" t="s">
        <v>25</v>
      </c>
      <c r="C120" s="153">
        <v>3520</v>
      </c>
      <c r="D120" s="153">
        <v>3520</v>
      </c>
      <c r="E120" s="896">
        <f t="shared" si="1"/>
        <v>1</v>
      </c>
    </row>
    <row r="121" spans="1:5" s="28" customFormat="1" ht="12">
      <c r="A121" s="161">
        <v>1854</v>
      </c>
      <c r="B121" s="166" t="s">
        <v>359</v>
      </c>
      <c r="C121" s="153">
        <v>1479</v>
      </c>
      <c r="D121" s="153">
        <v>1479</v>
      </c>
      <c r="E121" s="896">
        <f t="shared" si="1"/>
        <v>1</v>
      </c>
    </row>
    <row r="122" spans="1:5" s="28" customFormat="1" ht="12">
      <c r="A122" s="161">
        <v>1855</v>
      </c>
      <c r="B122" s="166" t="s">
        <v>426</v>
      </c>
      <c r="C122" s="153">
        <v>12127</v>
      </c>
      <c r="D122" s="153">
        <v>12127</v>
      </c>
      <c r="E122" s="896">
        <f t="shared" si="1"/>
        <v>1</v>
      </c>
    </row>
    <row r="123" spans="1:5" s="28" customFormat="1" ht="12">
      <c r="A123" s="161">
        <v>1856</v>
      </c>
      <c r="B123" s="7" t="s">
        <v>24</v>
      </c>
      <c r="C123" s="161">
        <v>9931</v>
      </c>
      <c r="D123" s="161">
        <v>9931</v>
      </c>
      <c r="E123" s="896">
        <f t="shared" si="1"/>
        <v>1</v>
      </c>
    </row>
    <row r="124" spans="1:5" s="28" customFormat="1" ht="12">
      <c r="A124" s="161">
        <v>1857</v>
      </c>
      <c r="B124" s="7" t="s">
        <v>441</v>
      </c>
      <c r="C124" s="161">
        <v>29314</v>
      </c>
      <c r="D124" s="161">
        <v>29314</v>
      </c>
      <c r="E124" s="896">
        <f t="shared" si="1"/>
        <v>1</v>
      </c>
    </row>
    <row r="125" spans="1:5" s="28" customFormat="1" ht="12">
      <c r="A125" s="161">
        <v>1862</v>
      </c>
      <c r="B125" s="270" t="s">
        <v>937</v>
      </c>
      <c r="C125" s="156">
        <f>SUM(C126:C127)</f>
        <v>176600</v>
      </c>
      <c r="D125" s="156">
        <f>SUM(D126:D127)</f>
        <v>213654</v>
      </c>
      <c r="E125" s="383">
        <f t="shared" si="1"/>
        <v>1.209818799546999</v>
      </c>
    </row>
    <row r="126" spans="1:5" s="28" customFormat="1" ht="12">
      <c r="A126" s="161">
        <v>1863</v>
      </c>
      <c r="B126" s="153" t="s">
        <v>353</v>
      </c>
      <c r="C126" s="161">
        <f>SUM('3b.m.'!C30)</f>
        <v>14000</v>
      </c>
      <c r="D126" s="161">
        <f>SUM('3b.m.'!D30)</f>
        <v>14000</v>
      </c>
      <c r="E126" s="896">
        <f t="shared" si="1"/>
        <v>1</v>
      </c>
    </row>
    <row r="127" spans="1:5" s="28" customFormat="1" ht="12.75" thickBot="1">
      <c r="A127" s="326">
        <v>1864</v>
      </c>
      <c r="B127" s="153" t="s">
        <v>417</v>
      </c>
      <c r="C127" s="164">
        <f>SUM(C17+C18)</f>
        <v>162600</v>
      </c>
      <c r="D127" s="164">
        <f>SUM(D17+D18)-'1b.mell '!E150</f>
        <v>199654</v>
      </c>
      <c r="E127" s="901">
        <f t="shared" si="1"/>
        <v>1.2278843788437885</v>
      </c>
    </row>
    <row r="128" spans="1:5" s="28" customFormat="1" ht="18.75" customHeight="1" thickBot="1">
      <c r="A128" s="354">
        <v>1865</v>
      </c>
      <c r="B128" s="327" t="s">
        <v>923</v>
      </c>
      <c r="C128" s="327">
        <f>SUM(C118+C119+C125)</f>
        <v>247034</v>
      </c>
      <c r="D128" s="327">
        <f>SUM(D118+D119+D125)</f>
        <v>589272</v>
      </c>
      <c r="E128" s="900">
        <f t="shared" si="1"/>
        <v>2.3853882461523517</v>
      </c>
    </row>
    <row r="129" spans="1:5" s="28" customFormat="1" ht="18.75" customHeight="1" thickBot="1">
      <c r="A129" s="354"/>
      <c r="B129" s="496"/>
      <c r="C129" s="327"/>
      <c r="D129" s="327"/>
      <c r="E129" s="899"/>
    </row>
    <row r="130" spans="1:5" s="28" customFormat="1" ht="18" customHeight="1" thickBot="1">
      <c r="A130" s="234">
        <v>1870</v>
      </c>
      <c r="B130" s="325" t="s">
        <v>935</v>
      </c>
      <c r="C130" s="234">
        <f>SUM(C128+C116+C106+C100)</f>
        <v>19259424</v>
      </c>
      <c r="D130" s="234">
        <f>SUM(D128+D116+D106+D100)</f>
        <v>21692085</v>
      </c>
      <c r="E130" s="899">
        <f t="shared" si="1"/>
        <v>1.1263101637930604</v>
      </c>
    </row>
    <row r="131" spans="1:5" s="28" customFormat="1" ht="12.75" thickBot="1">
      <c r="A131" s="150"/>
      <c r="B131" s="324"/>
      <c r="C131" s="234"/>
      <c r="D131" s="234"/>
      <c r="E131" s="899"/>
    </row>
    <row r="132" spans="1:5" ht="7.5" customHeight="1">
      <c r="A132" s="11"/>
      <c r="B132" s="129"/>
      <c r="C132" s="11"/>
      <c r="D132" s="11"/>
      <c r="E132" s="897"/>
    </row>
    <row r="133" spans="1:5" s="39" customFormat="1" ht="12" customHeight="1">
      <c r="A133" s="19"/>
      <c r="B133" s="38" t="s">
        <v>896</v>
      </c>
      <c r="C133" s="38"/>
      <c r="D133" s="38"/>
      <c r="E133" s="383"/>
    </row>
    <row r="134" spans="1:5" s="39" customFormat="1" ht="9" customHeight="1">
      <c r="A134" s="19"/>
      <c r="B134" s="38"/>
      <c r="C134" s="38"/>
      <c r="D134" s="38"/>
      <c r="E134" s="383"/>
    </row>
    <row r="135" spans="1:5" s="39" customFormat="1" ht="12" customHeight="1">
      <c r="A135" s="19"/>
      <c r="B135" s="190" t="s">
        <v>931</v>
      </c>
      <c r="C135" s="38"/>
      <c r="D135" s="38"/>
      <c r="E135" s="383"/>
    </row>
    <row r="136" spans="1:5" s="28" customFormat="1" ht="12">
      <c r="A136" s="7">
        <v>1911</v>
      </c>
      <c r="B136" s="10" t="s">
        <v>311</v>
      </c>
      <c r="C136" s="7">
        <f>SUM('2.mell'!C558)</f>
        <v>1705990</v>
      </c>
      <c r="D136" s="7">
        <f>SUM('2.mell'!D558)</f>
        <v>1764662</v>
      </c>
      <c r="E136" s="896">
        <f t="shared" si="1"/>
        <v>1.0343917607957842</v>
      </c>
    </row>
    <row r="137" spans="1:5" s="28" customFormat="1" ht="12">
      <c r="A137" s="7">
        <v>1912</v>
      </c>
      <c r="B137" s="10" t="s">
        <v>21</v>
      </c>
      <c r="C137" s="7">
        <f>SUM('2.mell'!C559)</f>
        <v>483752</v>
      </c>
      <c r="D137" s="7">
        <f>SUM('2.mell'!D559)</f>
        <v>498832</v>
      </c>
      <c r="E137" s="896">
        <f t="shared" si="1"/>
        <v>1.0311729977343762</v>
      </c>
    </row>
    <row r="138" spans="1:5" s="28" customFormat="1" ht="12">
      <c r="A138" s="7">
        <v>1913</v>
      </c>
      <c r="B138" s="7" t="s">
        <v>22</v>
      </c>
      <c r="C138" s="7">
        <f>SUM('2.mell'!C560)</f>
        <v>1671062</v>
      </c>
      <c r="D138" s="7">
        <f>SUM('2.mell'!D560)</f>
        <v>1774038</v>
      </c>
      <c r="E138" s="896">
        <f t="shared" si="1"/>
        <v>1.0616230875933987</v>
      </c>
    </row>
    <row r="139" spans="1:5" s="37" customFormat="1" ht="12">
      <c r="A139" s="231">
        <v>1914</v>
      </c>
      <c r="B139" s="32" t="s">
        <v>118</v>
      </c>
      <c r="C139" s="7"/>
      <c r="D139" s="7"/>
      <c r="E139" s="383"/>
    </row>
    <row r="140" spans="1:5" s="37" customFormat="1" ht="12">
      <c r="A140" s="161">
        <v>1915</v>
      </c>
      <c r="B140" s="10" t="s">
        <v>237</v>
      </c>
      <c r="C140" s="7">
        <f>SUM('2.mell'!C561)</f>
        <v>0</v>
      </c>
      <c r="D140" s="7">
        <f>SUM('2.mell'!D561)</f>
        <v>0</v>
      </c>
      <c r="E140" s="383"/>
    </row>
    <row r="141" spans="1:5" s="28" customFormat="1" ht="12">
      <c r="A141" s="7">
        <v>1916</v>
      </c>
      <c r="B141" s="10" t="s">
        <v>331</v>
      </c>
      <c r="C141" s="7">
        <f>SUM('2.mell'!C562)</f>
        <v>0</v>
      </c>
      <c r="D141" s="7">
        <f>SUM('2.mell'!D562)</f>
        <v>0</v>
      </c>
      <c r="E141" s="383"/>
    </row>
    <row r="142" spans="1:5" s="28" customFormat="1" ht="12">
      <c r="A142" s="154">
        <v>1910</v>
      </c>
      <c r="B142" s="155" t="s">
        <v>918</v>
      </c>
      <c r="C142" s="154">
        <f>SUM(C136:C141)</f>
        <v>3860804</v>
      </c>
      <c r="D142" s="154">
        <f>SUM(D136:D141)</f>
        <v>4037532</v>
      </c>
      <c r="E142" s="383">
        <f aca="true" t="shared" si="2" ref="E142:E179">SUM(D142/C142)</f>
        <v>1.045774921493036</v>
      </c>
    </row>
    <row r="143" spans="1:5" s="28" customFormat="1" ht="12">
      <c r="A143" s="7"/>
      <c r="B143" s="230" t="s">
        <v>932</v>
      </c>
      <c r="C143" s="154"/>
      <c r="D143" s="154"/>
      <c r="E143" s="383"/>
    </row>
    <row r="144" spans="1:5" s="28" customFormat="1" ht="12">
      <c r="A144" s="7">
        <v>1921</v>
      </c>
      <c r="B144" s="10" t="s">
        <v>250</v>
      </c>
      <c r="C144" s="7">
        <f>SUM('2.mell'!C564)</f>
        <v>0</v>
      </c>
      <c r="D144" s="7">
        <f>SUM('2.mell'!D564)</f>
        <v>15090</v>
      </c>
      <c r="E144" s="383"/>
    </row>
    <row r="145" spans="1:5" s="28" customFormat="1" ht="12">
      <c r="A145" s="7">
        <v>1922</v>
      </c>
      <c r="B145" s="10" t="s">
        <v>251</v>
      </c>
      <c r="C145" s="7">
        <f>SUM('2.mell'!C565)</f>
        <v>21000</v>
      </c>
      <c r="D145" s="7">
        <f>SUM('2.mell'!D565)</f>
        <v>23000</v>
      </c>
      <c r="E145" s="896">
        <f t="shared" si="2"/>
        <v>1.0952380952380953</v>
      </c>
    </row>
    <row r="146" spans="1:5" s="28" customFormat="1" ht="12">
      <c r="A146" s="7">
        <v>1923</v>
      </c>
      <c r="B146" s="10" t="s">
        <v>23</v>
      </c>
      <c r="C146" s="7">
        <f>SUM('2.mell'!C566)</f>
        <v>0</v>
      </c>
      <c r="D146" s="7">
        <f>SUM('2.mell'!D566)</f>
        <v>0</v>
      </c>
      <c r="E146" s="383"/>
    </row>
    <row r="147" spans="1:5" s="28" customFormat="1" ht="12.75" thickBot="1">
      <c r="A147" s="233">
        <v>1920</v>
      </c>
      <c r="B147" s="233" t="s">
        <v>925</v>
      </c>
      <c r="C147" s="233">
        <f>SUM(C144:C146)</f>
        <v>21000</v>
      </c>
      <c r="D147" s="233">
        <f>SUM(D144:D146)</f>
        <v>38090</v>
      </c>
      <c r="E147" s="902">
        <f t="shared" si="2"/>
        <v>1.8138095238095238</v>
      </c>
    </row>
    <row r="148" spans="1:5" s="28" customFormat="1" ht="16.5" customHeight="1" thickBot="1">
      <c r="A148" s="234"/>
      <c r="B148" s="327"/>
      <c r="C148" s="234"/>
      <c r="D148" s="234"/>
      <c r="E148" s="899"/>
    </row>
    <row r="149" spans="1:5" s="41" customFormat="1" ht="13.5" thickBot="1">
      <c r="A149" s="40">
        <v>1940</v>
      </c>
      <c r="B149" s="235" t="s">
        <v>423</v>
      </c>
      <c r="C149" s="42">
        <f>SUM(C142+C147)</f>
        <v>3881804</v>
      </c>
      <c r="D149" s="42">
        <f>SUM(D142+D147)</f>
        <v>4075622</v>
      </c>
      <c r="E149" s="903">
        <f t="shared" si="2"/>
        <v>1.049929877963957</v>
      </c>
    </row>
    <row r="150" spans="1:5" s="41" customFormat="1" ht="12.75">
      <c r="A150" s="229"/>
      <c r="B150" s="403"/>
      <c r="C150" s="229"/>
      <c r="D150" s="229"/>
      <c r="E150" s="897"/>
    </row>
    <row r="151" spans="1:5" ht="14.25" customHeight="1">
      <c r="A151" s="19"/>
      <c r="B151" s="19" t="s">
        <v>424</v>
      </c>
      <c r="C151" s="19"/>
      <c r="D151" s="19"/>
      <c r="E151" s="383"/>
    </row>
    <row r="152" spans="1:5" ht="14.25" customHeight="1">
      <c r="A152" s="19"/>
      <c r="B152" s="190" t="s">
        <v>931</v>
      </c>
      <c r="C152" s="38"/>
      <c r="D152" s="38"/>
      <c r="E152" s="383"/>
    </row>
    <row r="153" spans="1:5" ht="12">
      <c r="A153" s="7">
        <v>1951</v>
      </c>
      <c r="B153" s="10" t="s">
        <v>106</v>
      </c>
      <c r="C153" s="10">
        <f aca="true" t="shared" si="3" ref="C153:D155">SUM(C94+C136)</f>
        <v>2978279</v>
      </c>
      <c r="D153" s="10">
        <f t="shared" si="3"/>
        <v>3074697</v>
      </c>
      <c r="E153" s="896">
        <f t="shared" si="2"/>
        <v>1.0323737299292646</v>
      </c>
    </row>
    <row r="154" spans="1:5" ht="12">
      <c r="A154" s="7">
        <v>1952</v>
      </c>
      <c r="B154" s="10" t="s">
        <v>348</v>
      </c>
      <c r="C154" s="10">
        <f t="shared" si="3"/>
        <v>836444</v>
      </c>
      <c r="D154" s="10">
        <f t="shared" si="3"/>
        <v>877164</v>
      </c>
      <c r="E154" s="896">
        <f t="shared" si="2"/>
        <v>1.0486822787897336</v>
      </c>
    </row>
    <row r="155" spans="1:5" ht="12">
      <c r="A155" s="7">
        <v>1953</v>
      </c>
      <c r="B155" s="10" t="s">
        <v>349</v>
      </c>
      <c r="C155" s="10">
        <f t="shared" si="3"/>
        <v>5156184</v>
      </c>
      <c r="D155" s="10">
        <f t="shared" si="3"/>
        <v>5765120</v>
      </c>
      <c r="E155" s="896">
        <f t="shared" si="2"/>
        <v>1.1180981904447165</v>
      </c>
    </row>
    <row r="156" spans="1:5" ht="12">
      <c r="A156" s="7">
        <v>1954</v>
      </c>
      <c r="B156" s="10" t="s">
        <v>111</v>
      </c>
      <c r="C156" s="10">
        <f>SUM(C140+C97)</f>
        <v>185205</v>
      </c>
      <c r="D156" s="10">
        <f>SUM(D140+D97)</f>
        <v>277285</v>
      </c>
      <c r="E156" s="896">
        <f t="shared" si="2"/>
        <v>1.4971788018682002</v>
      </c>
    </row>
    <row r="157" spans="1:5" ht="12.75" thickBot="1">
      <c r="A157" s="7">
        <v>1955</v>
      </c>
      <c r="B157" s="10" t="s">
        <v>5</v>
      </c>
      <c r="C157" s="10">
        <f>SUM(C98+C140)</f>
        <v>1199925</v>
      </c>
      <c r="D157" s="10">
        <f>SUM(D98+D140)</f>
        <v>1381209</v>
      </c>
      <c r="E157" s="901">
        <f t="shared" si="2"/>
        <v>1.151079442465154</v>
      </c>
    </row>
    <row r="158" spans="1:5" ht="18" customHeight="1" thickBot="1">
      <c r="A158" s="327">
        <v>1950</v>
      </c>
      <c r="B158" s="327" t="s">
        <v>918</v>
      </c>
      <c r="C158" s="327">
        <f>SUM(C153:C157)</f>
        <v>10356037</v>
      </c>
      <c r="D158" s="327">
        <f>SUM(D153:D157)</f>
        <v>11375475</v>
      </c>
      <c r="E158" s="900">
        <f t="shared" si="2"/>
        <v>1.098439007122126</v>
      </c>
    </row>
    <row r="159" spans="1:5" ht="12">
      <c r="A159" s="10"/>
      <c r="B159" s="230" t="s">
        <v>932</v>
      </c>
      <c r="C159" s="10"/>
      <c r="D159" s="10"/>
      <c r="E159" s="897"/>
    </row>
    <row r="160" spans="1:5" ht="12">
      <c r="A160" s="10">
        <v>1961</v>
      </c>
      <c r="B160" s="230" t="s">
        <v>252</v>
      </c>
      <c r="C160" s="10">
        <f>SUM(C103+C144)</f>
        <v>938266</v>
      </c>
      <c r="D160" s="10">
        <f>SUM(D103+D144)</f>
        <v>1009422</v>
      </c>
      <c r="E160" s="896">
        <f t="shared" si="2"/>
        <v>1.0758377688203558</v>
      </c>
    </row>
    <row r="161" spans="1:5" ht="12">
      <c r="A161" s="7">
        <v>1962</v>
      </c>
      <c r="B161" s="10" t="s">
        <v>251</v>
      </c>
      <c r="C161" s="10">
        <f>SUM(C104+C145)</f>
        <v>5406701</v>
      </c>
      <c r="D161" s="10">
        <f>SUM(D104+D145)</f>
        <v>6021827</v>
      </c>
      <c r="E161" s="896">
        <f t="shared" si="2"/>
        <v>1.1137710407880888</v>
      </c>
    </row>
    <row r="162" spans="1:5" ht="12.75" thickBot="1">
      <c r="A162" s="7">
        <v>1963</v>
      </c>
      <c r="B162" s="10" t="s">
        <v>23</v>
      </c>
      <c r="C162" s="10">
        <f>SUM(C146+C105)</f>
        <v>739000</v>
      </c>
      <c r="D162" s="10">
        <f>SUM(D146+D105)</f>
        <v>1225152</v>
      </c>
      <c r="E162" s="901">
        <f t="shared" si="2"/>
        <v>1.657851150202977</v>
      </c>
    </row>
    <row r="163" spans="1:5" ht="17.25" customHeight="1" thickBot="1">
      <c r="A163" s="327">
        <v>1960</v>
      </c>
      <c r="B163" s="327" t="s">
        <v>925</v>
      </c>
      <c r="C163" s="327">
        <f>SUM(C160:C162)</f>
        <v>7083967</v>
      </c>
      <c r="D163" s="327">
        <f>SUM(D160:D162)</f>
        <v>8256401</v>
      </c>
      <c r="E163" s="900">
        <f t="shared" si="2"/>
        <v>1.165505288209276</v>
      </c>
    </row>
    <row r="164" spans="1:5" ht="12">
      <c r="A164" s="10">
        <v>1971</v>
      </c>
      <c r="B164" s="274" t="s">
        <v>945</v>
      </c>
      <c r="C164" s="153"/>
      <c r="D164" s="153"/>
      <c r="E164" s="897"/>
    </row>
    <row r="165" spans="1:5" ht="12">
      <c r="A165" s="7">
        <v>1972</v>
      </c>
      <c r="B165" s="270" t="s">
        <v>947</v>
      </c>
      <c r="C165" s="153"/>
      <c r="D165" s="153"/>
      <c r="E165" s="383"/>
    </row>
    <row r="166" spans="1:5" ht="12">
      <c r="A166" s="7">
        <v>1973</v>
      </c>
      <c r="B166" s="270" t="s">
        <v>936</v>
      </c>
      <c r="C166" s="153"/>
      <c r="D166" s="153"/>
      <c r="E166" s="383"/>
    </row>
    <row r="167" spans="1:5" ht="12.75" thickBot="1">
      <c r="A167" s="398">
        <v>1974</v>
      </c>
      <c r="B167" s="399" t="s">
        <v>937</v>
      </c>
      <c r="C167" s="398">
        <f>SUM(C110)</f>
        <v>5454190</v>
      </c>
      <c r="D167" s="398">
        <f>SUM(D110)</f>
        <v>5546559</v>
      </c>
      <c r="E167" s="898">
        <f t="shared" si="2"/>
        <v>1.0169354202915557</v>
      </c>
    </row>
    <row r="168" spans="1:5" ht="17.25" customHeight="1" thickBot="1">
      <c r="A168" s="354">
        <v>1970</v>
      </c>
      <c r="B168" s="327" t="s">
        <v>863</v>
      </c>
      <c r="C168" s="354">
        <f>SUM(C164:C167)</f>
        <v>5454190</v>
      </c>
      <c r="D168" s="354">
        <f>SUM(D164:D167)</f>
        <v>5546559</v>
      </c>
      <c r="E168" s="900">
        <f t="shared" si="2"/>
        <v>1.0169354202915557</v>
      </c>
    </row>
    <row r="169" spans="1:5" ht="12" customHeight="1">
      <c r="A169" s="10">
        <v>1981</v>
      </c>
      <c r="B169" s="274" t="s">
        <v>945</v>
      </c>
      <c r="C169" s="153">
        <f>SUM(C118)</f>
        <v>14063</v>
      </c>
      <c r="D169" s="153">
        <f>SUM(D118)</f>
        <v>319247</v>
      </c>
      <c r="E169" s="904">
        <f t="shared" si="2"/>
        <v>22.70120173504942</v>
      </c>
    </row>
    <row r="170" spans="1:5" ht="12" customHeight="1">
      <c r="A170" s="7">
        <v>1982</v>
      </c>
      <c r="B170" s="270" t="s">
        <v>947</v>
      </c>
      <c r="C170" s="153">
        <f>SUM(C119)</f>
        <v>56371</v>
      </c>
      <c r="D170" s="153">
        <f>SUM(D119)</f>
        <v>56371</v>
      </c>
      <c r="E170" s="896">
        <f t="shared" si="2"/>
        <v>1</v>
      </c>
    </row>
    <row r="171" spans="1:5" ht="12" customHeight="1">
      <c r="A171" s="7">
        <v>1984</v>
      </c>
      <c r="B171" s="270" t="s">
        <v>936</v>
      </c>
      <c r="C171" s="153"/>
      <c r="D171" s="153"/>
      <c r="E171" s="896"/>
    </row>
    <row r="172" spans="1:5" ht="12" customHeight="1" thickBot="1">
      <c r="A172" s="398">
        <v>1985</v>
      </c>
      <c r="B172" s="399" t="s">
        <v>937</v>
      </c>
      <c r="C172" s="147">
        <f>SUM(C125)</f>
        <v>176600</v>
      </c>
      <c r="D172" s="147">
        <f>SUM(D125)</f>
        <v>213654</v>
      </c>
      <c r="E172" s="898">
        <f t="shared" si="2"/>
        <v>1.209818799546999</v>
      </c>
    </row>
    <row r="173" spans="1:5" ht="17.25" customHeight="1" thickBot="1">
      <c r="A173" s="354">
        <v>1980</v>
      </c>
      <c r="B173" s="327" t="s">
        <v>862</v>
      </c>
      <c r="C173" s="354">
        <f>SUM(C169:C172)</f>
        <v>247034</v>
      </c>
      <c r="D173" s="354">
        <f>SUM(D169:D172)</f>
        <v>589272</v>
      </c>
      <c r="E173" s="900">
        <f t="shared" si="2"/>
        <v>2.3853882461523517</v>
      </c>
    </row>
    <row r="174" spans="1:5" ht="12" customHeight="1">
      <c r="A174" s="478"/>
      <c r="B174" s="479" t="s">
        <v>59</v>
      </c>
      <c r="C174" s="479"/>
      <c r="D174" s="479"/>
      <c r="E174" s="897"/>
    </row>
    <row r="175" spans="1:5" ht="12" customHeight="1">
      <c r="A175" s="480"/>
      <c r="B175" s="480" t="s">
        <v>959</v>
      </c>
      <c r="C175" s="480"/>
      <c r="D175" s="480"/>
      <c r="E175" s="383"/>
    </row>
    <row r="176" spans="1:5" ht="12" customHeight="1">
      <c r="A176" s="480"/>
      <c r="B176" s="480" t="s">
        <v>960</v>
      </c>
      <c r="C176" s="480"/>
      <c r="D176" s="480"/>
      <c r="E176" s="383"/>
    </row>
    <row r="177" spans="1:5" ht="12" customHeight="1">
      <c r="A177" s="161"/>
      <c r="B177" s="161" t="s">
        <v>961</v>
      </c>
      <c r="C177" s="161"/>
      <c r="D177" s="161"/>
      <c r="E177" s="383"/>
    </row>
    <row r="178" spans="1:5" ht="12" customHeight="1" thickBot="1">
      <c r="A178" s="356"/>
      <c r="B178" s="483" t="s">
        <v>147</v>
      </c>
      <c r="C178" s="494"/>
      <c r="D178" s="494"/>
      <c r="E178" s="902"/>
    </row>
    <row r="179" spans="1:5" ht="24.75" customHeight="1" thickBot="1">
      <c r="A179" s="42"/>
      <c r="B179" s="360" t="s">
        <v>913</v>
      </c>
      <c r="C179" s="356">
        <f>SUM(C169+C170+C163+C158+C176+C175+C177+C178)</f>
        <v>17510438</v>
      </c>
      <c r="D179" s="356">
        <f>SUM(D169+D170+D163+D158+D176+D175+D177+D178)</f>
        <v>20007494</v>
      </c>
      <c r="E179" s="900">
        <f t="shared" si="2"/>
        <v>1.1426038571964905</v>
      </c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9"/>
  <sheetViews>
    <sheetView zoomScaleSheetLayoutView="100" zoomScalePageLayoutView="0" workbookViewId="0" topLeftCell="A544">
      <selection activeCell="D521" sqref="D521"/>
    </sheetView>
  </sheetViews>
  <sheetFormatPr defaultColWidth="9.125" defaultRowHeight="12.75"/>
  <cols>
    <col min="1" max="1" width="8.625" style="504" customWidth="1"/>
    <col min="2" max="2" width="61.875" style="504" customWidth="1"/>
    <col min="3" max="4" width="10.625" style="504" customWidth="1"/>
    <col min="5" max="5" width="8.75390625" style="504" customWidth="1"/>
    <col min="6" max="16384" width="9.125" style="504" customWidth="1"/>
  </cols>
  <sheetData>
    <row r="1" spans="1:5" ht="12.75">
      <c r="A1" s="938" t="s">
        <v>313</v>
      </c>
      <c r="B1" s="937"/>
      <c r="C1" s="937"/>
      <c r="D1" s="937"/>
      <c r="E1" s="937"/>
    </row>
    <row r="2" spans="1:5" ht="12.75">
      <c r="A2" s="935" t="s">
        <v>233</v>
      </c>
      <c r="B2" s="936"/>
      <c r="C2" s="937"/>
      <c r="D2" s="937"/>
      <c r="E2" s="937"/>
    </row>
    <row r="3" spans="1:2" ht="12.75">
      <c r="A3" s="505"/>
      <c r="B3" s="505"/>
    </row>
    <row r="4" spans="1:5" ht="12.75">
      <c r="A4" s="506"/>
      <c r="B4" s="507"/>
      <c r="C4" s="508"/>
      <c r="D4" s="508"/>
      <c r="E4" s="508" t="s">
        <v>142</v>
      </c>
    </row>
    <row r="5" spans="1:5" ht="12" customHeight="1">
      <c r="A5" s="933" t="s">
        <v>314</v>
      </c>
      <c r="B5" s="933" t="s">
        <v>112</v>
      </c>
      <c r="C5" s="955" t="s">
        <v>909</v>
      </c>
      <c r="D5" s="955" t="s">
        <v>602</v>
      </c>
      <c r="E5" s="939" t="s">
        <v>929</v>
      </c>
    </row>
    <row r="6" spans="1:5" ht="12.75">
      <c r="A6" s="968"/>
      <c r="B6" s="968"/>
      <c r="C6" s="941"/>
      <c r="D6" s="943"/>
      <c r="E6" s="940"/>
    </row>
    <row r="7" spans="1:5" ht="13.5" thickBot="1">
      <c r="A7" s="969"/>
      <c r="B7" s="969"/>
      <c r="C7" s="932"/>
      <c r="D7" s="942"/>
      <c r="E7" s="934"/>
    </row>
    <row r="8" spans="1:5" ht="13.5" thickBot="1">
      <c r="A8" s="509" t="s">
        <v>316</v>
      </c>
      <c r="B8" s="510" t="s">
        <v>318</v>
      </c>
      <c r="C8" s="509" t="s">
        <v>115</v>
      </c>
      <c r="D8" s="509" t="s">
        <v>116</v>
      </c>
      <c r="E8" s="511" t="s">
        <v>117</v>
      </c>
    </row>
    <row r="9" spans="1:5" ht="15">
      <c r="A9" s="512">
        <v>2305</v>
      </c>
      <c r="B9" s="513" t="s">
        <v>377</v>
      </c>
      <c r="C9" s="514"/>
      <c r="D9" s="514"/>
      <c r="E9" s="515"/>
    </row>
    <row r="10" spans="1:5" ht="12.75" customHeight="1">
      <c r="A10" s="512"/>
      <c r="B10" s="516" t="s">
        <v>160</v>
      </c>
      <c r="C10" s="514"/>
      <c r="D10" s="514"/>
      <c r="E10" s="515"/>
    </row>
    <row r="11" spans="1:5" ht="12.75" customHeight="1" thickBot="1">
      <c r="A11" s="512"/>
      <c r="B11" s="517" t="s">
        <v>161</v>
      </c>
      <c r="C11" s="509"/>
      <c r="D11" s="509"/>
      <c r="E11" s="518"/>
    </row>
    <row r="12" spans="1:5" ht="13.5" customHeight="1" thickBot="1">
      <c r="A12" s="512"/>
      <c r="B12" s="519" t="s">
        <v>162</v>
      </c>
      <c r="C12" s="509"/>
      <c r="D12" s="509"/>
      <c r="E12" s="518"/>
    </row>
    <row r="13" spans="1:5" ht="12.75">
      <c r="A13" s="520"/>
      <c r="B13" s="516" t="s">
        <v>163</v>
      </c>
      <c r="C13" s="521">
        <v>581</v>
      </c>
      <c r="D13" s="521">
        <v>581</v>
      </c>
      <c r="E13" s="522">
        <f>SUM(D13/C13)</f>
        <v>1</v>
      </c>
    </row>
    <row r="14" spans="1:5" ht="12.75">
      <c r="A14" s="520"/>
      <c r="B14" s="523" t="s">
        <v>164</v>
      </c>
      <c r="C14" s="524">
        <v>381</v>
      </c>
      <c r="D14" s="524">
        <v>381</v>
      </c>
      <c r="E14" s="522">
        <f>SUM(D14/C14)</f>
        <v>1</v>
      </c>
    </row>
    <row r="15" spans="1:5" ht="12.75">
      <c r="A15" s="520"/>
      <c r="B15" s="523" t="s">
        <v>165</v>
      </c>
      <c r="C15" s="524">
        <v>200</v>
      </c>
      <c r="D15" s="524">
        <v>200</v>
      </c>
      <c r="E15" s="522">
        <f>SUM(D15/C15)</f>
        <v>1</v>
      </c>
    </row>
    <row r="16" spans="1:5" ht="12.75">
      <c r="A16" s="520"/>
      <c r="B16" s="525" t="s">
        <v>166</v>
      </c>
      <c r="C16" s="521"/>
      <c r="D16" s="521"/>
      <c r="E16" s="522"/>
    </row>
    <row r="17" spans="1:5" ht="12.75">
      <c r="A17" s="520"/>
      <c r="B17" s="525" t="s">
        <v>167</v>
      </c>
      <c r="C17" s="521">
        <v>5472</v>
      </c>
      <c r="D17" s="521">
        <v>5472</v>
      </c>
      <c r="E17" s="522">
        <f>SUM(D17/C17)</f>
        <v>1</v>
      </c>
    </row>
    <row r="18" spans="1:5" ht="12.75">
      <c r="A18" s="520"/>
      <c r="B18" s="525" t="s">
        <v>168</v>
      </c>
      <c r="C18" s="521">
        <v>1477</v>
      </c>
      <c r="D18" s="521">
        <v>1477</v>
      </c>
      <c r="E18" s="522">
        <f>SUM(D18/C18)</f>
        <v>1</v>
      </c>
    </row>
    <row r="19" spans="1:5" ht="12.75">
      <c r="A19" s="520"/>
      <c r="B19" s="526" t="s">
        <v>169</v>
      </c>
      <c r="C19" s="521"/>
      <c r="D19" s="521"/>
      <c r="E19" s="522"/>
    </row>
    <row r="20" spans="1:5" ht="13.5" thickBot="1">
      <c r="A20" s="520"/>
      <c r="B20" s="527" t="s">
        <v>170</v>
      </c>
      <c r="C20" s="528"/>
      <c r="D20" s="528"/>
      <c r="E20" s="905"/>
    </row>
    <row r="21" spans="1:5" ht="13.5" thickBot="1">
      <c r="A21" s="520"/>
      <c r="B21" s="529" t="s">
        <v>412</v>
      </c>
      <c r="C21" s="530">
        <f>SUM(C13+C16+C17+C18)</f>
        <v>7530</v>
      </c>
      <c r="D21" s="530">
        <f>SUM(D13+D16+D17+D18)</f>
        <v>7530</v>
      </c>
      <c r="E21" s="907">
        <f>SUM(D21/C21)</f>
        <v>1</v>
      </c>
    </row>
    <row r="22" spans="1:5" ht="18.75" customHeight="1" thickBot="1">
      <c r="A22" s="531"/>
      <c r="B22" s="532" t="s">
        <v>926</v>
      </c>
      <c r="C22" s="533">
        <f>SUM(C21+C12)</f>
        <v>7530</v>
      </c>
      <c r="D22" s="533">
        <f>SUM(D21+D12)</f>
        <v>7530</v>
      </c>
      <c r="E22" s="908">
        <f>SUM(D22/C22)</f>
        <v>1</v>
      </c>
    </row>
    <row r="23" spans="1:5" ht="18.75" customHeight="1" thickBot="1">
      <c r="A23" s="520"/>
      <c r="B23" s="534" t="s">
        <v>927</v>
      </c>
      <c r="C23" s="535"/>
      <c r="D23" s="535"/>
      <c r="E23" s="906"/>
    </row>
    <row r="24" spans="1:5" ht="12.75" customHeight="1">
      <c r="A24" s="520"/>
      <c r="B24" s="343" t="s">
        <v>171</v>
      </c>
      <c r="C24" s="536"/>
      <c r="D24" s="536">
        <v>4265</v>
      </c>
      <c r="E24" s="522"/>
    </row>
    <row r="25" spans="1:5" ht="12.75">
      <c r="A25" s="520"/>
      <c r="B25" s="276" t="s">
        <v>179</v>
      </c>
      <c r="C25" s="521">
        <v>138414</v>
      </c>
      <c r="D25" s="521">
        <v>139923</v>
      </c>
      <c r="E25" s="522">
        <f>SUM(D25/C25)</f>
        <v>1.010902076379557</v>
      </c>
    </row>
    <row r="26" spans="1:5" ht="13.5" thickBot="1">
      <c r="A26" s="520"/>
      <c r="B26" s="299" t="s">
        <v>180</v>
      </c>
      <c r="C26" s="528">
        <v>7109</v>
      </c>
      <c r="D26" s="528">
        <v>7109</v>
      </c>
      <c r="E26" s="905">
        <f>SUM(D26/C26)</f>
        <v>1</v>
      </c>
    </row>
    <row r="27" spans="1:5" ht="18.75" customHeight="1" thickBot="1">
      <c r="A27" s="520"/>
      <c r="B27" s="537" t="s">
        <v>919</v>
      </c>
      <c r="C27" s="538">
        <f>SUM(C25:C26)</f>
        <v>145523</v>
      </c>
      <c r="D27" s="538">
        <f>SUM(D24:D26)</f>
        <v>151297</v>
      </c>
      <c r="E27" s="908">
        <f>SUM(D27/C27)</f>
        <v>1.0396775767404465</v>
      </c>
    </row>
    <row r="28" spans="1:5" ht="13.5" customHeight="1" thickBot="1">
      <c r="A28" s="520"/>
      <c r="B28" s="539" t="s">
        <v>940</v>
      </c>
      <c r="C28" s="538"/>
      <c r="D28" s="538"/>
      <c r="E28" s="906"/>
    </row>
    <row r="29" spans="1:5" ht="15.75" thickBot="1">
      <c r="A29" s="540"/>
      <c r="B29" s="541" t="s">
        <v>938</v>
      </c>
      <c r="C29" s="542">
        <f>SUM(C22+C23+C27)</f>
        <v>153053</v>
      </c>
      <c r="D29" s="542">
        <f>SUM(D22+D23+D27)</f>
        <v>158827</v>
      </c>
      <c r="E29" s="907">
        <f>SUM(D29/C29)</f>
        <v>1.0377254937831992</v>
      </c>
    </row>
    <row r="30" spans="1:5" ht="12.75">
      <c r="A30" s="514"/>
      <c r="B30" s="543" t="s">
        <v>382</v>
      </c>
      <c r="C30" s="521">
        <v>85472</v>
      </c>
      <c r="D30" s="521">
        <v>86586</v>
      </c>
      <c r="E30" s="522">
        <f>SUM(D30/C30)</f>
        <v>1.0130335080494197</v>
      </c>
    </row>
    <row r="31" spans="1:5" ht="12.75">
      <c r="A31" s="514"/>
      <c r="B31" s="543" t="s">
        <v>383</v>
      </c>
      <c r="C31" s="521">
        <v>24866</v>
      </c>
      <c r="D31" s="521">
        <v>25166</v>
      </c>
      <c r="E31" s="522">
        <f>SUM(D31/C31)</f>
        <v>1.012064666613046</v>
      </c>
    </row>
    <row r="32" spans="1:5" ht="12.75">
      <c r="A32" s="514"/>
      <c r="B32" s="543" t="s">
        <v>384</v>
      </c>
      <c r="C32" s="521">
        <v>42715</v>
      </c>
      <c r="D32" s="521">
        <v>47075</v>
      </c>
      <c r="E32" s="522">
        <f>SUM(D32/C32)</f>
        <v>1.102071871707831</v>
      </c>
    </row>
    <row r="33" spans="1:5" ht="12.75">
      <c r="A33" s="514"/>
      <c r="B33" s="544" t="s">
        <v>386</v>
      </c>
      <c r="C33" s="521"/>
      <c r="D33" s="521"/>
      <c r="E33" s="522"/>
    </row>
    <row r="34" spans="1:5" ht="13.5" thickBot="1">
      <c r="A34" s="514"/>
      <c r="B34" s="545" t="s">
        <v>385</v>
      </c>
      <c r="C34" s="528"/>
      <c r="D34" s="528"/>
      <c r="E34" s="909"/>
    </row>
    <row r="35" spans="1:5" ht="13.5" thickBot="1">
      <c r="A35" s="514"/>
      <c r="B35" s="546" t="s">
        <v>918</v>
      </c>
      <c r="C35" s="530">
        <f>SUM(C30:C34)</f>
        <v>153053</v>
      </c>
      <c r="D35" s="530">
        <f>SUM(D30:D34)</f>
        <v>158827</v>
      </c>
      <c r="E35" s="909">
        <f>SUM(D35/C35)</f>
        <v>1.0377254937831992</v>
      </c>
    </row>
    <row r="36" spans="1:5" ht="12.75">
      <c r="A36" s="514"/>
      <c r="B36" s="543" t="s">
        <v>253</v>
      </c>
      <c r="C36" s="521"/>
      <c r="D36" s="521"/>
      <c r="E36" s="522"/>
    </row>
    <row r="37" spans="1:5" ht="12.75">
      <c r="A37" s="514"/>
      <c r="B37" s="543" t="s">
        <v>254</v>
      </c>
      <c r="C37" s="521"/>
      <c r="D37" s="521"/>
      <c r="E37" s="522"/>
    </row>
    <row r="38" spans="1:5" ht="13.5" thickBot="1">
      <c r="A38" s="514"/>
      <c r="B38" s="545" t="s">
        <v>394</v>
      </c>
      <c r="C38" s="528"/>
      <c r="D38" s="528"/>
      <c r="E38" s="905"/>
    </row>
    <row r="39" spans="1:5" ht="13.5" thickBot="1">
      <c r="A39" s="514"/>
      <c r="B39" s="547" t="s">
        <v>925</v>
      </c>
      <c r="C39" s="548"/>
      <c r="D39" s="548"/>
      <c r="E39" s="906"/>
    </row>
    <row r="40" spans="1:5" ht="13.5" thickBot="1">
      <c r="A40" s="514"/>
      <c r="B40" s="549" t="s">
        <v>941</v>
      </c>
      <c r="C40" s="548"/>
      <c r="D40" s="548"/>
      <c r="E40" s="906"/>
    </row>
    <row r="41" spans="1:5" ht="15.75" thickBot="1">
      <c r="A41" s="509"/>
      <c r="B41" s="550" t="s">
        <v>31</v>
      </c>
      <c r="C41" s="542">
        <f>SUM(C35+C39+C40)</f>
        <v>153053</v>
      </c>
      <c r="D41" s="542">
        <f>SUM(D35+D39+D40)</f>
        <v>158827</v>
      </c>
      <c r="E41" s="907">
        <f>SUM(D41/C41)</f>
        <v>1.0377254937831992</v>
      </c>
    </row>
    <row r="42" spans="1:5" ht="15">
      <c r="A42" s="512">
        <v>2309</v>
      </c>
      <c r="B42" s="551" t="s">
        <v>395</v>
      </c>
      <c r="C42" s="514"/>
      <c r="D42" s="514"/>
      <c r="E42" s="522"/>
    </row>
    <row r="43" spans="1:5" ht="12.75">
      <c r="A43" s="514"/>
      <c r="B43" s="516" t="s">
        <v>160</v>
      </c>
      <c r="C43" s="514"/>
      <c r="D43" s="514"/>
      <c r="E43" s="522"/>
    </row>
    <row r="44" spans="1:5" ht="13.5" thickBot="1">
      <c r="A44" s="514"/>
      <c r="B44" s="517" t="s">
        <v>161</v>
      </c>
      <c r="C44" s="509"/>
      <c r="D44" s="509"/>
      <c r="E44" s="905"/>
    </row>
    <row r="45" spans="1:5" ht="13.5" thickBot="1">
      <c r="A45" s="514"/>
      <c r="B45" s="519" t="s">
        <v>162</v>
      </c>
      <c r="C45" s="509"/>
      <c r="D45" s="509"/>
      <c r="E45" s="906"/>
    </row>
    <row r="46" spans="1:5" ht="12.75">
      <c r="A46" s="514"/>
      <c r="B46" s="516" t="s">
        <v>163</v>
      </c>
      <c r="C46" s="521"/>
      <c r="D46" s="521"/>
      <c r="E46" s="522"/>
    </row>
    <row r="47" spans="1:5" ht="12.75">
      <c r="A47" s="514"/>
      <c r="B47" s="523" t="s">
        <v>164</v>
      </c>
      <c r="C47" s="524"/>
      <c r="D47" s="524"/>
      <c r="E47" s="522"/>
    </row>
    <row r="48" spans="1:5" ht="12.75">
      <c r="A48" s="514"/>
      <c r="B48" s="523" t="s">
        <v>165</v>
      </c>
      <c r="C48" s="524"/>
      <c r="D48" s="524"/>
      <c r="E48" s="522"/>
    </row>
    <row r="49" spans="1:5" ht="12.75">
      <c r="A49" s="514"/>
      <c r="B49" s="525" t="s">
        <v>166</v>
      </c>
      <c r="C49" s="521"/>
      <c r="D49" s="521"/>
      <c r="E49" s="522"/>
    </row>
    <row r="50" spans="1:5" ht="12.75">
      <c r="A50" s="514"/>
      <c r="B50" s="525" t="s">
        <v>167</v>
      </c>
      <c r="C50" s="521">
        <v>7277</v>
      </c>
      <c r="D50" s="521">
        <v>7277</v>
      </c>
      <c r="E50" s="522">
        <f>SUM(D50/C50)</f>
        <v>1</v>
      </c>
    </row>
    <row r="51" spans="1:5" ht="12.75">
      <c r="A51" s="514"/>
      <c r="B51" s="525" t="s">
        <v>168</v>
      </c>
      <c r="C51" s="521">
        <v>1830</v>
      </c>
      <c r="D51" s="521">
        <v>1830</v>
      </c>
      <c r="E51" s="522">
        <f>SUM(D51/C51)</f>
        <v>1</v>
      </c>
    </row>
    <row r="52" spans="1:5" ht="12.75">
      <c r="A52" s="514"/>
      <c r="B52" s="526" t="s">
        <v>169</v>
      </c>
      <c r="C52" s="521"/>
      <c r="D52" s="521"/>
      <c r="E52" s="522"/>
    </row>
    <row r="53" spans="1:5" ht="13.5" thickBot="1">
      <c r="A53" s="514"/>
      <c r="B53" s="527" t="s">
        <v>170</v>
      </c>
      <c r="C53" s="528">
        <v>500</v>
      </c>
      <c r="D53" s="528">
        <v>500</v>
      </c>
      <c r="E53" s="905">
        <f>SUM(D53/C53)</f>
        <v>1</v>
      </c>
    </row>
    <row r="54" spans="1:5" ht="13.5" thickBot="1">
      <c r="A54" s="514"/>
      <c r="B54" s="529" t="s">
        <v>412</v>
      </c>
      <c r="C54" s="530">
        <f>SUM(C46+C49+C50+C51+C53)</f>
        <v>9607</v>
      </c>
      <c r="D54" s="530">
        <f>SUM(D46+D49+D50+D51+D53)</f>
        <v>9607</v>
      </c>
      <c r="E54" s="907">
        <f>SUM(D54/C54)</f>
        <v>1</v>
      </c>
    </row>
    <row r="55" spans="1:5" ht="13.5" thickBot="1">
      <c r="A55" s="514"/>
      <c r="B55" s="532" t="s">
        <v>926</v>
      </c>
      <c r="C55" s="533">
        <f>SUM(C54+C45)</f>
        <v>9607</v>
      </c>
      <c r="D55" s="533">
        <f>SUM(D54+D45)</f>
        <v>9607</v>
      </c>
      <c r="E55" s="907">
        <f>SUM(D55/C55)</f>
        <v>1</v>
      </c>
    </row>
    <row r="56" spans="1:5" ht="13.5" thickBot="1">
      <c r="A56" s="514"/>
      <c r="B56" s="534" t="s">
        <v>927</v>
      </c>
      <c r="C56" s="535"/>
      <c r="D56" s="535"/>
      <c r="E56" s="906"/>
    </row>
    <row r="57" spans="1:5" ht="12.75">
      <c r="A57" s="514"/>
      <c r="B57" s="343" t="s">
        <v>171</v>
      </c>
      <c r="C57" s="536"/>
      <c r="D57" s="536">
        <v>4671</v>
      </c>
      <c r="E57" s="522"/>
    </row>
    <row r="58" spans="1:5" ht="12.75">
      <c r="A58" s="514"/>
      <c r="B58" s="276" t="s">
        <v>179</v>
      </c>
      <c r="C58" s="521">
        <v>154861</v>
      </c>
      <c r="D58" s="521">
        <v>158436</v>
      </c>
      <c r="E58" s="522">
        <f>SUM(D58/C58)</f>
        <v>1.0230852183571073</v>
      </c>
    </row>
    <row r="59" spans="1:5" ht="13.5" thickBot="1">
      <c r="A59" s="514"/>
      <c r="B59" s="299" t="s">
        <v>180</v>
      </c>
      <c r="C59" s="528">
        <v>6076</v>
      </c>
      <c r="D59" s="528">
        <v>6076</v>
      </c>
      <c r="E59" s="905">
        <f>SUM(D59/C59)</f>
        <v>1</v>
      </c>
    </row>
    <row r="60" spans="1:5" ht="13.5" thickBot="1">
      <c r="A60" s="514"/>
      <c r="B60" s="537" t="s">
        <v>919</v>
      </c>
      <c r="C60" s="538">
        <f>SUM(C58:C59)</f>
        <v>160937</v>
      </c>
      <c r="D60" s="538">
        <f>SUM(D57:D59)</f>
        <v>169183</v>
      </c>
      <c r="E60" s="907">
        <f>SUM(D60/C60)</f>
        <v>1.0512374407376799</v>
      </c>
    </row>
    <row r="61" spans="1:5" ht="13.5" thickBot="1">
      <c r="A61" s="514"/>
      <c r="B61" s="539" t="s">
        <v>940</v>
      </c>
      <c r="C61" s="538"/>
      <c r="D61" s="538"/>
      <c r="E61" s="906"/>
    </row>
    <row r="62" spans="1:5" ht="15.75" thickBot="1">
      <c r="A62" s="514"/>
      <c r="B62" s="541" t="s">
        <v>938</v>
      </c>
      <c r="C62" s="542">
        <f>SUM(C55+C56+C60)</f>
        <v>170544</v>
      </c>
      <c r="D62" s="542">
        <f>SUM(D55+D56+D60)</f>
        <v>178790</v>
      </c>
      <c r="E62" s="907">
        <f>SUM(D62/C62)</f>
        <v>1.0483511586452763</v>
      </c>
    </row>
    <row r="63" spans="1:5" ht="12.75">
      <c r="A63" s="514"/>
      <c r="B63" s="543" t="s">
        <v>382</v>
      </c>
      <c r="C63" s="521">
        <v>101731</v>
      </c>
      <c r="D63" s="521">
        <v>104760</v>
      </c>
      <c r="E63" s="522">
        <f>SUM(D63/C63)</f>
        <v>1.029774601645516</v>
      </c>
    </row>
    <row r="64" spans="1:5" ht="12.75">
      <c r="A64" s="514"/>
      <c r="B64" s="543" t="s">
        <v>383</v>
      </c>
      <c r="C64" s="521">
        <v>29366</v>
      </c>
      <c r="D64" s="521">
        <v>30184</v>
      </c>
      <c r="E64" s="522">
        <f>SUM(D64/C64)</f>
        <v>1.0278553429135735</v>
      </c>
    </row>
    <row r="65" spans="1:5" ht="12.75">
      <c r="A65" s="514"/>
      <c r="B65" s="543" t="s">
        <v>384</v>
      </c>
      <c r="C65" s="521">
        <v>39447</v>
      </c>
      <c r="D65" s="521">
        <v>43846</v>
      </c>
      <c r="E65" s="522">
        <f>SUM(D65/C65)</f>
        <v>1.1115167186351307</v>
      </c>
    </row>
    <row r="66" spans="1:5" ht="12.75">
      <c r="A66" s="514"/>
      <c r="B66" s="544" t="s">
        <v>386</v>
      </c>
      <c r="C66" s="521"/>
      <c r="D66" s="521"/>
      <c r="E66" s="522"/>
    </row>
    <row r="67" spans="1:5" ht="13.5" thickBot="1">
      <c r="A67" s="514"/>
      <c r="B67" s="545" t="s">
        <v>385</v>
      </c>
      <c r="C67" s="528"/>
      <c r="D67" s="528"/>
      <c r="E67" s="905"/>
    </row>
    <row r="68" spans="1:5" ht="13.5" thickBot="1">
      <c r="A68" s="514"/>
      <c r="B68" s="546" t="s">
        <v>918</v>
      </c>
      <c r="C68" s="530">
        <f>SUM(C63:C67)</f>
        <v>170544</v>
      </c>
      <c r="D68" s="530">
        <f>SUM(D63:D67)</f>
        <v>178790</v>
      </c>
      <c r="E68" s="907">
        <f>SUM(D68/C68)</f>
        <v>1.0483511586452763</v>
      </c>
    </row>
    <row r="69" spans="1:5" ht="12.75">
      <c r="A69" s="514"/>
      <c r="B69" s="543" t="s">
        <v>253</v>
      </c>
      <c r="C69" s="521"/>
      <c r="D69" s="521"/>
      <c r="E69" s="522"/>
    </row>
    <row r="70" spans="1:5" ht="12.75">
      <c r="A70" s="514"/>
      <c r="B70" s="543" t="s">
        <v>254</v>
      </c>
      <c r="C70" s="521"/>
      <c r="D70" s="521"/>
      <c r="E70" s="522"/>
    </row>
    <row r="71" spans="1:5" ht="13.5" thickBot="1">
      <c r="A71" s="514"/>
      <c r="B71" s="545" t="s">
        <v>394</v>
      </c>
      <c r="C71" s="528"/>
      <c r="D71" s="528"/>
      <c r="E71" s="905"/>
    </row>
    <row r="72" spans="1:5" ht="13.5" thickBot="1">
      <c r="A72" s="514"/>
      <c r="B72" s="547" t="s">
        <v>925</v>
      </c>
      <c r="C72" s="548"/>
      <c r="D72" s="548"/>
      <c r="E72" s="906"/>
    </row>
    <row r="73" spans="1:5" ht="13.5" thickBot="1">
      <c r="A73" s="514"/>
      <c r="B73" s="549" t="s">
        <v>941</v>
      </c>
      <c r="C73" s="548"/>
      <c r="D73" s="548"/>
      <c r="E73" s="906"/>
    </row>
    <row r="74" spans="1:5" ht="15.75" thickBot="1">
      <c r="A74" s="509"/>
      <c r="B74" s="550" t="s">
        <v>31</v>
      </c>
      <c r="C74" s="542">
        <f>SUM(C68+C72+C73)</f>
        <v>170544</v>
      </c>
      <c r="D74" s="542">
        <f>SUM(D68+D72+D73)</f>
        <v>178790</v>
      </c>
      <c r="E74" s="907">
        <f>SUM(D74/C74)</f>
        <v>1.0483511586452763</v>
      </c>
    </row>
    <row r="75" spans="1:5" ht="15">
      <c r="A75" s="512">
        <v>2310</v>
      </c>
      <c r="B75" s="551" t="s">
        <v>396</v>
      </c>
      <c r="C75" s="521"/>
      <c r="D75" s="521"/>
      <c r="E75" s="522"/>
    </row>
    <row r="76" spans="1:5" ht="12.75">
      <c r="A76" s="514"/>
      <c r="B76" s="516" t="s">
        <v>160</v>
      </c>
      <c r="C76" s="514"/>
      <c r="D76" s="514"/>
      <c r="E76" s="522"/>
    </row>
    <row r="77" spans="1:5" ht="13.5" thickBot="1">
      <c r="A77" s="514"/>
      <c r="B77" s="517" t="s">
        <v>161</v>
      </c>
      <c r="C77" s="509"/>
      <c r="D77" s="509"/>
      <c r="E77" s="905"/>
    </row>
    <row r="78" spans="1:5" ht="13.5" thickBot="1">
      <c r="A78" s="514"/>
      <c r="B78" s="519" t="s">
        <v>162</v>
      </c>
      <c r="C78" s="509"/>
      <c r="D78" s="509"/>
      <c r="E78" s="906"/>
    </row>
    <row r="79" spans="1:5" ht="12.75">
      <c r="A79" s="514"/>
      <c r="B79" s="516" t="s">
        <v>163</v>
      </c>
      <c r="C79" s="521"/>
      <c r="D79" s="521"/>
      <c r="E79" s="522"/>
    </row>
    <row r="80" spans="1:5" ht="12.75">
      <c r="A80" s="514"/>
      <c r="B80" s="523" t="s">
        <v>164</v>
      </c>
      <c r="C80" s="524"/>
      <c r="D80" s="524"/>
      <c r="E80" s="522"/>
    </row>
    <row r="81" spans="1:5" ht="12.75">
      <c r="A81" s="514"/>
      <c r="B81" s="523" t="s">
        <v>165</v>
      </c>
      <c r="C81" s="524"/>
      <c r="D81" s="524"/>
      <c r="E81" s="522"/>
    </row>
    <row r="82" spans="1:5" ht="12.75">
      <c r="A82" s="514"/>
      <c r="B82" s="525" t="s">
        <v>166</v>
      </c>
      <c r="C82" s="521"/>
      <c r="D82" s="521"/>
      <c r="E82" s="522"/>
    </row>
    <row r="83" spans="1:5" ht="12.75">
      <c r="A83" s="514"/>
      <c r="B83" s="525" t="s">
        <v>167</v>
      </c>
      <c r="C83" s="521">
        <v>4551</v>
      </c>
      <c r="D83" s="521">
        <v>4551</v>
      </c>
      <c r="E83" s="522">
        <f>SUM(D83/C83)</f>
        <v>1</v>
      </c>
    </row>
    <row r="84" spans="1:5" ht="12.75">
      <c r="A84" s="514"/>
      <c r="B84" s="525" t="s">
        <v>168</v>
      </c>
      <c r="C84" s="521">
        <v>1121</v>
      </c>
      <c r="D84" s="521">
        <v>1121</v>
      </c>
      <c r="E84" s="522">
        <f>SUM(D84/C84)</f>
        <v>1</v>
      </c>
    </row>
    <row r="85" spans="1:5" ht="12.75">
      <c r="A85" s="514"/>
      <c r="B85" s="526" t="s">
        <v>169</v>
      </c>
      <c r="C85" s="521"/>
      <c r="D85" s="521"/>
      <c r="E85" s="522"/>
    </row>
    <row r="86" spans="1:5" ht="13.5" thickBot="1">
      <c r="A86" s="514"/>
      <c r="B86" s="527" t="s">
        <v>170</v>
      </c>
      <c r="C86" s="528">
        <v>300</v>
      </c>
      <c r="D86" s="528">
        <v>300</v>
      </c>
      <c r="E86" s="905">
        <f>SUM(D86/C86)</f>
        <v>1</v>
      </c>
    </row>
    <row r="87" spans="1:5" ht="13.5" thickBot="1">
      <c r="A87" s="514"/>
      <c r="B87" s="529" t="s">
        <v>412</v>
      </c>
      <c r="C87" s="530">
        <f>SUM(C79+C82+C83+C84+C86)</f>
        <v>5972</v>
      </c>
      <c r="D87" s="530">
        <f>SUM(D79+D82+D83+D84+D86)</f>
        <v>5972</v>
      </c>
      <c r="E87" s="907">
        <f>SUM(D87/C87)</f>
        <v>1</v>
      </c>
    </row>
    <row r="88" spans="1:5" ht="13.5" thickBot="1">
      <c r="A88" s="514"/>
      <c r="B88" s="532" t="s">
        <v>926</v>
      </c>
      <c r="C88" s="533">
        <f>SUM(C87+C78)</f>
        <v>5972</v>
      </c>
      <c r="D88" s="533">
        <f>SUM(D87+D78)</f>
        <v>5972</v>
      </c>
      <c r="E88" s="907">
        <f>SUM(D88/C88)</f>
        <v>1</v>
      </c>
    </row>
    <row r="89" spans="1:5" ht="13.5" thickBot="1">
      <c r="A89" s="514"/>
      <c r="B89" s="534" t="s">
        <v>927</v>
      </c>
      <c r="C89" s="535"/>
      <c r="D89" s="535"/>
      <c r="E89" s="906"/>
    </row>
    <row r="90" spans="1:5" ht="12.75">
      <c r="A90" s="514"/>
      <c r="B90" s="343" t="s">
        <v>171</v>
      </c>
      <c r="C90" s="536"/>
      <c r="D90" s="536">
        <v>903</v>
      </c>
      <c r="E90" s="522"/>
    </row>
    <row r="91" spans="1:5" ht="12.75">
      <c r="A91" s="514"/>
      <c r="B91" s="276" t="s">
        <v>179</v>
      </c>
      <c r="C91" s="521">
        <v>81085</v>
      </c>
      <c r="D91" s="521">
        <v>82101</v>
      </c>
      <c r="E91" s="522">
        <f>SUM(D91/C91)</f>
        <v>1.0125300610470493</v>
      </c>
    </row>
    <row r="92" spans="1:5" ht="13.5" thickBot="1">
      <c r="A92" s="514"/>
      <c r="B92" s="299" t="s">
        <v>180</v>
      </c>
      <c r="C92" s="528">
        <v>3281</v>
      </c>
      <c r="D92" s="528">
        <v>3281</v>
      </c>
      <c r="E92" s="905">
        <f>SUM(D92/C92)</f>
        <v>1</v>
      </c>
    </row>
    <row r="93" spans="1:5" ht="13.5" thickBot="1">
      <c r="A93" s="514"/>
      <c r="B93" s="537" t="s">
        <v>919</v>
      </c>
      <c r="C93" s="538">
        <f>SUM(C91:C92)</f>
        <v>84366</v>
      </c>
      <c r="D93" s="538">
        <f>SUM(D90:D92)</f>
        <v>86285</v>
      </c>
      <c r="E93" s="909">
        <f>SUM(D93/C93)</f>
        <v>1.0227461299575658</v>
      </c>
    </row>
    <row r="94" spans="1:5" ht="13.5" thickBot="1">
      <c r="A94" s="514"/>
      <c r="B94" s="539" t="s">
        <v>940</v>
      </c>
      <c r="C94" s="538"/>
      <c r="D94" s="538"/>
      <c r="E94" s="906"/>
    </row>
    <row r="95" spans="1:5" ht="15.75" thickBot="1">
      <c r="A95" s="514"/>
      <c r="B95" s="541" t="s">
        <v>938</v>
      </c>
      <c r="C95" s="542">
        <f>SUM(C88+C89+C93)</f>
        <v>90338</v>
      </c>
      <c r="D95" s="542">
        <f>SUM(D88+D89+D93)</f>
        <v>92257</v>
      </c>
      <c r="E95" s="907">
        <f>SUM(D95/C95)</f>
        <v>1.0212424450397397</v>
      </c>
    </row>
    <row r="96" spans="1:5" ht="12.75">
      <c r="A96" s="514"/>
      <c r="B96" s="543" t="s">
        <v>382</v>
      </c>
      <c r="C96" s="521">
        <v>53753</v>
      </c>
      <c r="D96" s="521">
        <v>54812</v>
      </c>
      <c r="E96" s="522">
        <f>SUM(D96/C96)</f>
        <v>1.0197012259780849</v>
      </c>
    </row>
    <row r="97" spans="1:5" ht="12.75">
      <c r="A97" s="514"/>
      <c r="B97" s="543" t="s">
        <v>383</v>
      </c>
      <c r="C97" s="521">
        <v>15160</v>
      </c>
      <c r="D97" s="521">
        <v>15540</v>
      </c>
      <c r="E97" s="522">
        <f>SUM(D97/C97)</f>
        <v>1.025065963060686</v>
      </c>
    </row>
    <row r="98" spans="1:5" ht="12.75">
      <c r="A98" s="514"/>
      <c r="B98" s="543" t="s">
        <v>384</v>
      </c>
      <c r="C98" s="521">
        <v>21425</v>
      </c>
      <c r="D98" s="521">
        <v>21905</v>
      </c>
      <c r="E98" s="522">
        <f>SUM(D98/C98)</f>
        <v>1.0224037339556593</v>
      </c>
    </row>
    <row r="99" spans="1:5" ht="12.75">
      <c r="A99" s="514"/>
      <c r="B99" s="544" t="s">
        <v>386</v>
      </c>
      <c r="C99" s="521"/>
      <c r="D99" s="521"/>
      <c r="E99" s="522"/>
    </row>
    <row r="100" spans="1:5" ht="13.5" thickBot="1">
      <c r="A100" s="514"/>
      <c r="B100" s="545" t="s">
        <v>385</v>
      </c>
      <c r="C100" s="528"/>
      <c r="D100" s="528"/>
      <c r="E100" s="905"/>
    </row>
    <row r="101" spans="1:5" ht="13.5" thickBot="1">
      <c r="A101" s="514"/>
      <c r="B101" s="546" t="s">
        <v>918</v>
      </c>
      <c r="C101" s="530">
        <f>SUM(C96:C100)</f>
        <v>90338</v>
      </c>
      <c r="D101" s="530">
        <f>SUM(D96:D100)</f>
        <v>92257</v>
      </c>
      <c r="E101" s="907">
        <f>SUM(D101/C101)</f>
        <v>1.0212424450397397</v>
      </c>
    </row>
    <row r="102" spans="1:5" ht="12.75">
      <c r="A102" s="514"/>
      <c r="B102" s="543" t="s">
        <v>253</v>
      </c>
      <c r="C102" s="521"/>
      <c r="D102" s="521"/>
      <c r="E102" s="522"/>
    </row>
    <row r="103" spans="1:5" ht="12.75">
      <c r="A103" s="514"/>
      <c r="B103" s="543" t="s">
        <v>254</v>
      </c>
      <c r="C103" s="521"/>
      <c r="D103" s="521"/>
      <c r="E103" s="522"/>
    </row>
    <row r="104" spans="1:5" ht="13.5" thickBot="1">
      <c r="A104" s="514"/>
      <c r="B104" s="545" t="s">
        <v>394</v>
      </c>
      <c r="C104" s="528"/>
      <c r="D104" s="528"/>
      <c r="E104" s="905"/>
    </row>
    <row r="105" spans="1:5" ht="13.5" thickBot="1">
      <c r="A105" s="514"/>
      <c r="B105" s="547" t="s">
        <v>925</v>
      </c>
      <c r="C105" s="548"/>
      <c r="D105" s="548"/>
      <c r="E105" s="906"/>
    </row>
    <row r="106" spans="1:5" ht="13.5" thickBot="1">
      <c r="A106" s="514"/>
      <c r="B106" s="549" t="s">
        <v>941</v>
      </c>
      <c r="C106" s="548"/>
      <c r="D106" s="548"/>
      <c r="E106" s="906"/>
    </row>
    <row r="107" spans="1:5" ht="15.75" thickBot="1">
      <c r="A107" s="509"/>
      <c r="B107" s="550" t="s">
        <v>31</v>
      </c>
      <c r="C107" s="542">
        <f>SUM(C101+C105+C106)</f>
        <v>90338</v>
      </c>
      <c r="D107" s="542">
        <f>SUM(D101+D105+D106)</f>
        <v>92257</v>
      </c>
      <c r="E107" s="907">
        <f>SUM(D107/C107)</f>
        <v>1.0212424450397397</v>
      </c>
    </row>
    <row r="108" spans="1:5" ht="15">
      <c r="A108" s="552">
        <v>2315</v>
      </c>
      <c r="B108" s="553" t="s">
        <v>181</v>
      </c>
      <c r="C108" s="521"/>
      <c r="D108" s="521"/>
      <c r="E108" s="522"/>
    </row>
    <row r="109" spans="1:5" ht="12.75">
      <c r="A109" s="514"/>
      <c r="B109" s="516" t="s">
        <v>160</v>
      </c>
      <c r="C109" s="514"/>
      <c r="D109" s="514"/>
      <c r="E109" s="522"/>
    </row>
    <row r="110" spans="1:5" ht="13.5" thickBot="1">
      <c r="A110" s="514"/>
      <c r="B110" s="517" t="s">
        <v>161</v>
      </c>
      <c r="C110" s="509"/>
      <c r="D110" s="509"/>
      <c r="E110" s="905"/>
    </row>
    <row r="111" spans="1:5" ht="13.5" thickBot="1">
      <c r="A111" s="514"/>
      <c r="B111" s="519" t="s">
        <v>162</v>
      </c>
      <c r="C111" s="509"/>
      <c r="D111" s="509"/>
      <c r="E111" s="906"/>
    </row>
    <row r="112" spans="1:5" ht="12.75">
      <c r="A112" s="514"/>
      <c r="B112" s="516" t="s">
        <v>163</v>
      </c>
      <c r="C112" s="521"/>
      <c r="D112" s="521"/>
      <c r="E112" s="522"/>
    </row>
    <row r="113" spans="1:5" ht="12.75">
      <c r="A113" s="514"/>
      <c r="B113" s="523" t="s">
        <v>164</v>
      </c>
      <c r="C113" s="524"/>
      <c r="D113" s="524"/>
      <c r="E113" s="522"/>
    </row>
    <row r="114" spans="1:5" ht="12.75">
      <c r="A114" s="514"/>
      <c r="B114" s="523" t="s">
        <v>165</v>
      </c>
      <c r="C114" s="524"/>
      <c r="D114" s="524"/>
      <c r="E114" s="522"/>
    </row>
    <row r="115" spans="1:5" ht="12.75">
      <c r="A115" s="514"/>
      <c r="B115" s="525" t="s">
        <v>166</v>
      </c>
      <c r="C115" s="521"/>
      <c r="D115" s="521"/>
      <c r="E115" s="522"/>
    </row>
    <row r="116" spans="1:5" ht="12.75">
      <c r="A116" s="514"/>
      <c r="B116" s="525" t="s">
        <v>167</v>
      </c>
      <c r="C116" s="521">
        <v>12882</v>
      </c>
      <c r="D116" s="521">
        <v>12882</v>
      </c>
      <c r="E116" s="522">
        <f>SUM(D116/C116)</f>
        <v>1</v>
      </c>
    </row>
    <row r="117" spans="1:5" ht="12.75">
      <c r="A117" s="514"/>
      <c r="B117" s="525" t="s">
        <v>168</v>
      </c>
      <c r="C117" s="521">
        <v>3343</v>
      </c>
      <c r="D117" s="521">
        <v>3343</v>
      </c>
      <c r="E117" s="522">
        <f>SUM(D117/C117)</f>
        <v>1</v>
      </c>
    </row>
    <row r="118" spans="1:5" ht="12.75">
      <c r="A118" s="514"/>
      <c r="B118" s="526" t="s">
        <v>169</v>
      </c>
      <c r="C118" s="521"/>
      <c r="D118" s="521"/>
      <c r="E118" s="522"/>
    </row>
    <row r="119" spans="1:5" ht="13.5" thickBot="1">
      <c r="A119" s="514"/>
      <c r="B119" s="527" t="s">
        <v>170</v>
      </c>
      <c r="C119" s="528">
        <v>1000</v>
      </c>
      <c r="D119" s="528">
        <v>1000</v>
      </c>
      <c r="E119" s="905">
        <f>SUM(D119/C119)</f>
        <v>1</v>
      </c>
    </row>
    <row r="120" spans="1:5" ht="13.5" thickBot="1">
      <c r="A120" s="514"/>
      <c r="B120" s="529" t="s">
        <v>412</v>
      </c>
      <c r="C120" s="530">
        <f>SUM(C112+C115+C116+C117+C119)</f>
        <v>17225</v>
      </c>
      <c r="D120" s="530">
        <f>SUM(D112+D115+D116+D117+D119)</f>
        <v>17225</v>
      </c>
      <c r="E120" s="907">
        <f>SUM(D120/C120)</f>
        <v>1</v>
      </c>
    </row>
    <row r="121" spans="1:5" ht="13.5" thickBot="1">
      <c r="A121" s="514"/>
      <c r="B121" s="532" t="s">
        <v>926</v>
      </c>
      <c r="C121" s="533">
        <f>SUM(C120+C111)</f>
        <v>17225</v>
      </c>
      <c r="D121" s="533">
        <f>SUM(D120+D111)</f>
        <v>17225</v>
      </c>
      <c r="E121" s="907">
        <f>SUM(D121/C121)</f>
        <v>1</v>
      </c>
    </row>
    <row r="122" spans="1:5" ht="13.5" thickBot="1">
      <c r="A122" s="514"/>
      <c r="B122" s="534" t="s">
        <v>927</v>
      </c>
      <c r="C122" s="535"/>
      <c r="D122" s="535"/>
      <c r="E122" s="906"/>
    </row>
    <row r="123" spans="1:5" ht="12.75">
      <c r="A123" s="514"/>
      <c r="B123" s="343" t="s">
        <v>171</v>
      </c>
      <c r="C123" s="536"/>
      <c r="D123" s="536">
        <v>3378</v>
      </c>
      <c r="E123" s="522"/>
    </row>
    <row r="124" spans="1:5" ht="12.75">
      <c r="A124" s="514"/>
      <c r="B124" s="276" t="s">
        <v>179</v>
      </c>
      <c r="C124" s="521">
        <v>260792</v>
      </c>
      <c r="D124" s="521">
        <v>264413</v>
      </c>
      <c r="E124" s="522">
        <f>SUM(D124/C124)</f>
        <v>1.013884628362833</v>
      </c>
    </row>
    <row r="125" spans="1:5" ht="13.5" thickBot="1">
      <c r="A125" s="514"/>
      <c r="B125" s="299" t="s">
        <v>180</v>
      </c>
      <c r="C125" s="528">
        <v>12418</v>
      </c>
      <c r="D125" s="528">
        <v>12418</v>
      </c>
      <c r="E125" s="905">
        <f>SUM(D125/C125)</f>
        <v>1</v>
      </c>
    </row>
    <row r="126" spans="1:5" ht="13.5" thickBot="1">
      <c r="A126" s="514"/>
      <c r="B126" s="537" t="s">
        <v>919</v>
      </c>
      <c r="C126" s="538">
        <f>SUM(C124:C125)</f>
        <v>273210</v>
      </c>
      <c r="D126" s="538">
        <f>SUM(D123:D125)</f>
        <v>280209</v>
      </c>
      <c r="E126" s="907">
        <f>SUM(D126/C126)</f>
        <v>1.0256176567475568</v>
      </c>
    </row>
    <row r="127" spans="1:5" ht="13.5" thickBot="1">
      <c r="A127" s="514"/>
      <c r="B127" s="539" t="s">
        <v>940</v>
      </c>
      <c r="C127" s="538"/>
      <c r="D127" s="538"/>
      <c r="E127" s="906"/>
    </row>
    <row r="128" spans="1:5" ht="15.75" thickBot="1">
      <c r="A128" s="514"/>
      <c r="B128" s="541" t="s">
        <v>938</v>
      </c>
      <c r="C128" s="542">
        <f>SUM(C121+C122+C126)</f>
        <v>290435</v>
      </c>
      <c r="D128" s="542">
        <f>SUM(D121+D122+D126)</f>
        <v>297434</v>
      </c>
      <c r="E128" s="907">
        <f>SUM(D128/C128)</f>
        <v>1.0240983352557371</v>
      </c>
    </row>
    <row r="129" spans="1:5" ht="12.75">
      <c r="A129" s="514"/>
      <c r="B129" s="543" t="s">
        <v>382</v>
      </c>
      <c r="C129" s="521">
        <v>159154</v>
      </c>
      <c r="D129" s="521">
        <v>161777</v>
      </c>
      <c r="E129" s="522">
        <f>SUM(D129/C129)</f>
        <v>1.0164808927202584</v>
      </c>
    </row>
    <row r="130" spans="1:5" ht="12.75">
      <c r="A130" s="514"/>
      <c r="B130" s="543" t="s">
        <v>383</v>
      </c>
      <c r="C130" s="521">
        <v>45853</v>
      </c>
      <c r="D130" s="521">
        <v>46561</v>
      </c>
      <c r="E130" s="522">
        <f>SUM(D130/C130)</f>
        <v>1.015440647285892</v>
      </c>
    </row>
    <row r="131" spans="1:5" ht="12.75">
      <c r="A131" s="514"/>
      <c r="B131" s="543" t="s">
        <v>384</v>
      </c>
      <c r="C131" s="521">
        <v>85428</v>
      </c>
      <c r="D131" s="521">
        <v>89096</v>
      </c>
      <c r="E131" s="522">
        <f>SUM(D131/C131)</f>
        <v>1.0429367420517863</v>
      </c>
    </row>
    <row r="132" spans="1:5" ht="12.75">
      <c r="A132" s="514"/>
      <c r="B132" s="544" t="s">
        <v>386</v>
      </c>
      <c r="C132" s="521"/>
      <c r="D132" s="521"/>
      <c r="E132" s="522"/>
    </row>
    <row r="133" spans="1:5" ht="13.5" thickBot="1">
      <c r="A133" s="514"/>
      <c r="B133" s="545" t="s">
        <v>385</v>
      </c>
      <c r="C133" s="528"/>
      <c r="D133" s="528"/>
      <c r="E133" s="905"/>
    </row>
    <row r="134" spans="1:5" ht="13.5" thickBot="1">
      <c r="A134" s="514"/>
      <c r="B134" s="546" t="s">
        <v>918</v>
      </c>
      <c r="C134" s="530">
        <f>SUM(C129:C133)</f>
        <v>290435</v>
      </c>
      <c r="D134" s="530">
        <f>SUM(D129:D133)</f>
        <v>297434</v>
      </c>
      <c r="E134" s="907">
        <f>SUM(D134/C134)</f>
        <v>1.0240983352557371</v>
      </c>
    </row>
    <row r="135" spans="1:5" ht="12.75">
      <c r="A135" s="514"/>
      <c r="B135" s="543" t="s">
        <v>253</v>
      </c>
      <c r="C135" s="521"/>
      <c r="D135" s="521"/>
      <c r="E135" s="522"/>
    </row>
    <row r="136" spans="1:5" ht="12.75">
      <c r="A136" s="514"/>
      <c r="B136" s="543" t="s">
        <v>254</v>
      </c>
      <c r="C136" s="521"/>
      <c r="D136" s="521"/>
      <c r="E136" s="522"/>
    </row>
    <row r="137" spans="1:5" ht="13.5" thickBot="1">
      <c r="A137" s="514"/>
      <c r="B137" s="545" t="s">
        <v>394</v>
      </c>
      <c r="C137" s="528"/>
      <c r="D137" s="528"/>
      <c r="E137" s="905"/>
    </row>
    <row r="138" spans="1:5" ht="13.5" thickBot="1">
      <c r="A138" s="514"/>
      <c r="B138" s="547" t="s">
        <v>925</v>
      </c>
      <c r="C138" s="548"/>
      <c r="D138" s="548"/>
      <c r="E138" s="906"/>
    </row>
    <row r="139" spans="1:5" ht="13.5" thickBot="1">
      <c r="A139" s="514"/>
      <c r="B139" s="549" t="s">
        <v>941</v>
      </c>
      <c r="C139" s="548"/>
      <c r="D139" s="548"/>
      <c r="E139" s="906"/>
    </row>
    <row r="140" spans="1:5" ht="15.75" thickBot="1">
      <c r="A140" s="509"/>
      <c r="B140" s="550" t="s">
        <v>31</v>
      </c>
      <c r="C140" s="542">
        <f>SUM(C134+C138+C139)</f>
        <v>290435</v>
      </c>
      <c r="D140" s="542">
        <f>SUM(D134+D138+D139)</f>
        <v>297434</v>
      </c>
      <c r="E140" s="907">
        <f>SUM(D140/C140)</f>
        <v>1.0240983352557371</v>
      </c>
    </row>
    <row r="141" spans="1:5" ht="15">
      <c r="A141" s="552">
        <v>2325</v>
      </c>
      <c r="B141" s="554" t="s">
        <v>397</v>
      </c>
      <c r="C141" s="521"/>
      <c r="D141" s="521"/>
      <c r="E141" s="522"/>
    </row>
    <row r="142" spans="1:5" ht="12.75">
      <c r="A142" s="514"/>
      <c r="B142" s="516" t="s">
        <v>160</v>
      </c>
      <c r="C142" s="514"/>
      <c r="D142" s="514"/>
      <c r="E142" s="522"/>
    </row>
    <row r="143" spans="1:5" ht="13.5" thickBot="1">
      <c r="A143" s="514"/>
      <c r="B143" s="517" t="s">
        <v>161</v>
      </c>
      <c r="C143" s="509"/>
      <c r="D143" s="509"/>
      <c r="E143" s="905"/>
    </row>
    <row r="144" spans="1:5" ht="13.5" thickBot="1">
      <c r="A144" s="514"/>
      <c r="B144" s="519" t="s">
        <v>162</v>
      </c>
      <c r="C144" s="509"/>
      <c r="D144" s="509"/>
      <c r="E144" s="906"/>
    </row>
    <row r="145" spans="1:5" ht="12.75">
      <c r="A145" s="514"/>
      <c r="B145" s="516" t="s">
        <v>163</v>
      </c>
      <c r="C145" s="521">
        <v>400</v>
      </c>
      <c r="D145" s="521">
        <v>400</v>
      </c>
      <c r="E145" s="522">
        <f>SUM(D145/C145)</f>
        <v>1</v>
      </c>
    </row>
    <row r="146" spans="1:5" ht="12.75">
      <c r="A146" s="514"/>
      <c r="B146" s="523" t="s">
        <v>164</v>
      </c>
      <c r="C146" s="524">
        <v>400</v>
      </c>
      <c r="D146" s="524">
        <v>400</v>
      </c>
      <c r="E146" s="910">
        <f>SUM(D146/C146)</f>
        <v>1</v>
      </c>
    </row>
    <row r="147" spans="1:5" ht="12.75">
      <c r="A147" s="514"/>
      <c r="B147" s="523" t="s">
        <v>165</v>
      </c>
      <c r="C147" s="524"/>
      <c r="D147" s="524"/>
      <c r="E147" s="522"/>
    </row>
    <row r="148" spans="1:5" ht="12.75">
      <c r="A148" s="514"/>
      <c r="B148" s="525" t="s">
        <v>166</v>
      </c>
      <c r="C148" s="521"/>
      <c r="D148" s="521"/>
      <c r="E148" s="522"/>
    </row>
    <row r="149" spans="1:5" ht="12.75">
      <c r="A149" s="514"/>
      <c r="B149" s="525" t="s">
        <v>167</v>
      </c>
      <c r="C149" s="521">
        <v>4056</v>
      </c>
      <c r="D149" s="521">
        <v>4056</v>
      </c>
      <c r="E149" s="522">
        <f>SUM(D149/C149)</f>
        <v>1</v>
      </c>
    </row>
    <row r="150" spans="1:5" ht="12.75">
      <c r="A150" s="514"/>
      <c r="B150" s="525" t="s">
        <v>168</v>
      </c>
      <c r="C150" s="521">
        <v>1095</v>
      </c>
      <c r="D150" s="521">
        <v>1095</v>
      </c>
      <c r="E150" s="522">
        <f>SUM(D150/C150)</f>
        <v>1</v>
      </c>
    </row>
    <row r="151" spans="1:5" ht="12.75">
      <c r="A151" s="514"/>
      <c r="B151" s="526" t="s">
        <v>169</v>
      </c>
      <c r="C151" s="521"/>
      <c r="D151" s="521"/>
      <c r="E151" s="522"/>
    </row>
    <row r="152" spans="1:5" ht="13.5" thickBot="1">
      <c r="A152" s="514"/>
      <c r="B152" s="527" t="s">
        <v>170</v>
      </c>
      <c r="C152" s="528"/>
      <c r="D152" s="528"/>
      <c r="E152" s="905"/>
    </row>
    <row r="153" spans="1:5" ht="13.5" thickBot="1">
      <c r="A153" s="514"/>
      <c r="B153" s="529" t="s">
        <v>412</v>
      </c>
      <c r="C153" s="530">
        <f>SUM(C145+C148+C149+C150)</f>
        <v>5551</v>
      </c>
      <c r="D153" s="530">
        <f>SUM(D145+D148+D149+D150)</f>
        <v>5551</v>
      </c>
      <c r="E153" s="907">
        <f>SUM(D153/C153)</f>
        <v>1</v>
      </c>
    </row>
    <row r="154" spans="1:5" ht="13.5" thickBot="1">
      <c r="A154" s="514"/>
      <c r="B154" s="532" t="s">
        <v>926</v>
      </c>
      <c r="C154" s="533">
        <f>SUM(C153+C144)</f>
        <v>5551</v>
      </c>
      <c r="D154" s="533">
        <f>SUM(D153+D144)</f>
        <v>5551</v>
      </c>
      <c r="E154" s="907">
        <f>SUM(D154/C154)</f>
        <v>1</v>
      </c>
    </row>
    <row r="155" spans="1:5" ht="13.5" thickBot="1">
      <c r="A155" s="514"/>
      <c r="B155" s="534" t="s">
        <v>927</v>
      </c>
      <c r="C155" s="535"/>
      <c r="D155" s="535"/>
      <c r="E155" s="906"/>
    </row>
    <row r="156" spans="1:5" ht="12.75">
      <c r="A156" s="514"/>
      <c r="B156" s="343" t="s">
        <v>171</v>
      </c>
      <c r="C156" s="536"/>
      <c r="D156" s="536">
        <v>3214</v>
      </c>
      <c r="E156" s="522"/>
    </row>
    <row r="157" spans="1:5" ht="12.75">
      <c r="A157" s="514"/>
      <c r="B157" s="276" t="s">
        <v>179</v>
      </c>
      <c r="C157" s="521">
        <v>120855</v>
      </c>
      <c r="D157" s="521">
        <v>122964</v>
      </c>
      <c r="E157" s="522">
        <f>SUM(D157/C157)</f>
        <v>1.0174506640188656</v>
      </c>
    </row>
    <row r="158" spans="1:5" ht="13.5" thickBot="1">
      <c r="A158" s="514"/>
      <c r="B158" s="299" t="s">
        <v>180</v>
      </c>
      <c r="C158" s="528">
        <v>5114</v>
      </c>
      <c r="D158" s="528">
        <v>5114</v>
      </c>
      <c r="E158" s="905">
        <f>SUM(D158/C158)</f>
        <v>1</v>
      </c>
    </row>
    <row r="159" spans="1:5" ht="13.5" thickBot="1">
      <c r="A159" s="514"/>
      <c r="B159" s="537" t="s">
        <v>919</v>
      </c>
      <c r="C159" s="538">
        <f>SUM(C157:C158)</f>
        <v>125969</v>
      </c>
      <c r="D159" s="538">
        <f>SUM(D156:D158)</f>
        <v>131292</v>
      </c>
      <c r="E159" s="907">
        <f>SUM(D159/C159)</f>
        <v>1.0422564281688351</v>
      </c>
    </row>
    <row r="160" spans="1:5" ht="13.5" thickBot="1">
      <c r="A160" s="514"/>
      <c r="B160" s="539" t="s">
        <v>940</v>
      </c>
      <c r="C160" s="538"/>
      <c r="D160" s="538"/>
      <c r="E160" s="906"/>
    </row>
    <row r="161" spans="1:5" ht="15.75" thickBot="1">
      <c r="A161" s="514"/>
      <c r="B161" s="541" t="s">
        <v>938</v>
      </c>
      <c r="C161" s="542">
        <f>SUM(C154+C155+C159)</f>
        <v>131520</v>
      </c>
      <c r="D161" s="542">
        <f>SUM(D154+D155+D159)</f>
        <v>136843</v>
      </c>
      <c r="E161" s="907">
        <f>SUM(D161/C161)</f>
        <v>1.0404729318734793</v>
      </c>
    </row>
    <row r="162" spans="1:5" ht="12.75">
      <c r="A162" s="514"/>
      <c r="B162" s="543" t="s">
        <v>382</v>
      </c>
      <c r="C162" s="521">
        <v>75526</v>
      </c>
      <c r="D162" s="521">
        <v>77433</v>
      </c>
      <c r="E162" s="522">
        <f>SUM(D162/C162)</f>
        <v>1.0252495829250854</v>
      </c>
    </row>
    <row r="163" spans="1:5" ht="12.75">
      <c r="A163" s="514"/>
      <c r="B163" s="543" t="s">
        <v>383</v>
      </c>
      <c r="C163" s="521">
        <v>21910</v>
      </c>
      <c r="D163" s="521">
        <v>22426</v>
      </c>
      <c r="E163" s="522">
        <f>SUM(D163/C163)</f>
        <v>1.0235508900045642</v>
      </c>
    </row>
    <row r="164" spans="1:5" ht="12.75">
      <c r="A164" s="514"/>
      <c r="B164" s="543" t="s">
        <v>384</v>
      </c>
      <c r="C164" s="521">
        <v>34084</v>
      </c>
      <c r="D164" s="521">
        <v>36984</v>
      </c>
      <c r="E164" s="522">
        <f>SUM(D164/C164)</f>
        <v>1.085083910339162</v>
      </c>
    </row>
    <row r="165" spans="1:5" ht="12.75">
      <c r="A165" s="514"/>
      <c r="B165" s="544" t="s">
        <v>386</v>
      </c>
      <c r="C165" s="521"/>
      <c r="D165" s="521"/>
      <c r="E165" s="522"/>
    </row>
    <row r="166" spans="1:5" ht="13.5" thickBot="1">
      <c r="A166" s="514"/>
      <c r="B166" s="545" t="s">
        <v>385</v>
      </c>
      <c r="C166" s="528"/>
      <c r="D166" s="528"/>
      <c r="E166" s="905"/>
    </row>
    <row r="167" spans="1:5" ht="13.5" thickBot="1">
      <c r="A167" s="514"/>
      <c r="B167" s="546" t="s">
        <v>918</v>
      </c>
      <c r="C167" s="530">
        <f>SUM(C162:C166)</f>
        <v>131520</v>
      </c>
      <c r="D167" s="530">
        <f>SUM(D162:D166)</f>
        <v>136843</v>
      </c>
      <c r="E167" s="907">
        <f>SUM(D167/C167)</f>
        <v>1.0404729318734793</v>
      </c>
    </row>
    <row r="168" spans="1:5" ht="12.75">
      <c r="A168" s="514"/>
      <c r="B168" s="543" t="s">
        <v>253</v>
      </c>
      <c r="C168" s="521"/>
      <c r="D168" s="521"/>
      <c r="E168" s="522"/>
    </row>
    <row r="169" spans="1:5" ht="12.75">
      <c r="A169" s="514"/>
      <c r="B169" s="543" t="s">
        <v>254</v>
      </c>
      <c r="C169" s="521"/>
      <c r="D169" s="521"/>
      <c r="E169" s="522"/>
    </row>
    <row r="170" spans="1:5" ht="13.5" thickBot="1">
      <c r="A170" s="514"/>
      <c r="B170" s="545" t="s">
        <v>394</v>
      </c>
      <c r="C170" s="528"/>
      <c r="D170" s="528"/>
      <c r="E170" s="905"/>
    </row>
    <row r="171" spans="1:5" ht="13.5" thickBot="1">
      <c r="A171" s="514"/>
      <c r="B171" s="547" t="s">
        <v>925</v>
      </c>
      <c r="C171" s="548"/>
      <c r="D171" s="548"/>
      <c r="E171" s="906"/>
    </row>
    <row r="172" spans="1:5" ht="13.5" thickBot="1">
      <c r="A172" s="514"/>
      <c r="B172" s="549" t="s">
        <v>941</v>
      </c>
      <c r="C172" s="548"/>
      <c r="D172" s="548"/>
      <c r="E172" s="906"/>
    </row>
    <row r="173" spans="1:5" ht="15.75" thickBot="1">
      <c r="A173" s="509"/>
      <c r="B173" s="550" t="s">
        <v>31</v>
      </c>
      <c r="C173" s="542">
        <f>SUM(C167+C171+C172)</f>
        <v>131520</v>
      </c>
      <c r="D173" s="542">
        <f>SUM(D167+D171+D172)</f>
        <v>136843</v>
      </c>
      <c r="E173" s="907">
        <f>SUM(D173/C173)</f>
        <v>1.0404729318734793</v>
      </c>
    </row>
    <row r="174" spans="1:5" ht="15">
      <c r="A174" s="552">
        <v>2330</v>
      </c>
      <c r="B174" s="553" t="s">
        <v>398</v>
      </c>
      <c r="C174" s="521"/>
      <c r="D174" s="521"/>
      <c r="E174" s="522"/>
    </row>
    <row r="175" spans="1:5" ht="12.75">
      <c r="A175" s="514"/>
      <c r="B175" s="516" t="s">
        <v>160</v>
      </c>
      <c r="C175" s="514"/>
      <c r="D175" s="514"/>
      <c r="E175" s="522"/>
    </row>
    <row r="176" spans="1:5" ht="13.5" thickBot="1">
      <c r="A176" s="514"/>
      <c r="B176" s="517" t="s">
        <v>161</v>
      </c>
      <c r="C176" s="509"/>
      <c r="D176" s="509"/>
      <c r="E176" s="905"/>
    </row>
    <row r="177" spans="1:5" ht="13.5" thickBot="1">
      <c r="A177" s="514"/>
      <c r="B177" s="519" t="s">
        <v>182</v>
      </c>
      <c r="C177" s="509"/>
      <c r="D177" s="509"/>
      <c r="E177" s="906"/>
    </row>
    <row r="178" spans="1:5" ht="12.75">
      <c r="A178" s="514"/>
      <c r="B178" s="516" t="s">
        <v>163</v>
      </c>
      <c r="C178" s="521">
        <v>1174</v>
      </c>
      <c r="D178" s="521">
        <v>1174</v>
      </c>
      <c r="E178" s="522">
        <f>SUM(D178/C178)</f>
        <v>1</v>
      </c>
    </row>
    <row r="179" spans="1:5" ht="12.75">
      <c r="A179" s="514"/>
      <c r="B179" s="523" t="s">
        <v>164</v>
      </c>
      <c r="C179" s="524">
        <v>674</v>
      </c>
      <c r="D179" s="524">
        <v>674</v>
      </c>
      <c r="E179" s="522">
        <f>SUM(D179/C179)</f>
        <v>1</v>
      </c>
    </row>
    <row r="180" spans="1:5" ht="12.75">
      <c r="A180" s="514"/>
      <c r="B180" s="523" t="s">
        <v>165</v>
      </c>
      <c r="C180" s="524">
        <v>500</v>
      </c>
      <c r="D180" s="524">
        <v>500</v>
      </c>
      <c r="E180" s="522">
        <f>SUM(D180/C180)</f>
        <v>1</v>
      </c>
    </row>
    <row r="181" spans="1:5" ht="12.75">
      <c r="A181" s="514"/>
      <c r="B181" s="525" t="s">
        <v>166</v>
      </c>
      <c r="C181" s="521"/>
      <c r="D181" s="521"/>
      <c r="E181" s="522"/>
    </row>
    <row r="182" spans="1:5" ht="12.75">
      <c r="A182" s="514"/>
      <c r="B182" s="525" t="s">
        <v>167</v>
      </c>
      <c r="C182" s="521">
        <v>4144</v>
      </c>
      <c r="D182" s="521">
        <v>4144</v>
      </c>
      <c r="E182" s="522">
        <f>SUM(D182/C182)</f>
        <v>1</v>
      </c>
    </row>
    <row r="183" spans="1:5" ht="12.75">
      <c r="A183" s="514"/>
      <c r="B183" s="525" t="s">
        <v>168</v>
      </c>
      <c r="C183" s="521">
        <v>1119</v>
      </c>
      <c r="D183" s="521">
        <v>1119</v>
      </c>
      <c r="E183" s="522">
        <f>SUM(D183/C183)</f>
        <v>1</v>
      </c>
    </row>
    <row r="184" spans="1:5" ht="12.75">
      <c r="A184" s="514"/>
      <c r="B184" s="526" t="s">
        <v>169</v>
      </c>
      <c r="C184" s="521"/>
      <c r="D184" s="521"/>
      <c r="E184" s="522"/>
    </row>
    <row r="185" spans="1:5" ht="13.5" thickBot="1">
      <c r="A185" s="514"/>
      <c r="B185" s="527" t="s">
        <v>170</v>
      </c>
      <c r="C185" s="528">
        <v>355</v>
      </c>
      <c r="D185" s="528">
        <v>355</v>
      </c>
      <c r="E185" s="905">
        <f>SUM(D185/C185)</f>
        <v>1</v>
      </c>
    </row>
    <row r="186" spans="1:5" ht="13.5" thickBot="1">
      <c r="A186" s="514"/>
      <c r="B186" s="529" t="s">
        <v>412</v>
      </c>
      <c r="C186" s="530">
        <f>SUM(C178+C181+C182+C183+C185)</f>
        <v>6792</v>
      </c>
      <c r="D186" s="530">
        <f>SUM(D178+D181+D182+D183+D185)</f>
        <v>6792</v>
      </c>
      <c r="E186" s="907">
        <f>SUM(D186/C186)</f>
        <v>1</v>
      </c>
    </row>
    <row r="187" spans="1:5" ht="13.5" thickBot="1">
      <c r="A187" s="514"/>
      <c r="B187" s="532" t="s">
        <v>926</v>
      </c>
      <c r="C187" s="533">
        <f>SUM(C186+C177)</f>
        <v>6792</v>
      </c>
      <c r="D187" s="533">
        <f>SUM(D186+D177)</f>
        <v>6792</v>
      </c>
      <c r="E187" s="907">
        <f>SUM(D187/C187)</f>
        <v>1</v>
      </c>
    </row>
    <row r="188" spans="1:5" ht="13.5" thickBot="1">
      <c r="A188" s="514"/>
      <c r="B188" s="534" t="s">
        <v>927</v>
      </c>
      <c r="C188" s="535"/>
      <c r="D188" s="535"/>
      <c r="E188" s="906"/>
    </row>
    <row r="189" spans="1:5" ht="12.75">
      <c r="A189" s="514"/>
      <c r="B189" s="343" t="s">
        <v>171</v>
      </c>
      <c r="C189" s="536"/>
      <c r="D189" s="536">
        <v>2902</v>
      </c>
      <c r="E189" s="522"/>
    </row>
    <row r="190" spans="1:5" ht="12.75">
      <c r="A190" s="514"/>
      <c r="B190" s="276" t="s">
        <v>179</v>
      </c>
      <c r="C190" s="521">
        <v>109830</v>
      </c>
      <c r="D190" s="521">
        <v>110958</v>
      </c>
      <c r="E190" s="522">
        <f>SUM(D190/C190)</f>
        <v>1.0102704179186015</v>
      </c>
    </row>
    <row r="191" spans="1:5" ht="13.5" thickBot="1">
      <c r="A191" s="514"/>
      <c r="B191" s="299" t="s">
        <v>180</v>
      </c>
      <c r="C191" s="528">
        <v>5441</v>
      </c>
      <c r="D191" s="528">
        <v>5441</v>
      </c>
      <c r="E191" s="905">
        <f>SUM(D191/C191)</f>
        <v>1</v>
      </c>
    </row>
    <row r="192" spans="1:5" ht="13.5" thickBot="1">
      <c r="A192" s="514"/>
      <c r="B192" s="537" t="s">
        <v>919</v>
      </c>
      <c r="C192" s="538">
        <f>SUM(C190:C191)</f>
        <v>115271</v>
      </c>
      <c r="D192" s="538">
        <f>SUM(D189:D191)</f>
        <v>119301</v>
      </c>
      <c r="E192" s="907">
        <f>SUM(D192/C192)</f>
        <v>1.0349610916882823</v>
      </c>
    </row>
    <row r="193" spans="1:5" ht="13.5" thickBot="1">
      <c r="A193" s="514"/>
      <c r="B193" s="539" t="s">
        <v>940</v>
      </c>
      <c r="C193" s="538"/>
      <c r="D193" s="538"/>
      <c r="E193" s="906"/>
    </row>
    <row r="194" spans="1:5" ht="15.75" thickBot="1">
      <c r="A194" s="514"/>
      <c r="B194" s="541" t="s">
        <v>938</v>
      </c>
      <c r="C194" s="542">
        <f>SUM(C187+C188+C192)</f>
        <v>122063</v>
      </c>
      <c r="D194" s="542">
        <f>SUM(D187+D188+D192)</f>
        <v>126093</v>
      </c>
      <c r="E194" s="907">
        <f>SUM(D194/C194)</f>
        <v>1.0330157377747557</v>
      </c>
    </row>
    <row r="195" spans="1:5" ht="12.75">
      <c r="A195" s="514"/>
      <c r="B195" s="543" t="s">
        <v>382</v>
      </c>
      <c r="C195" s="521">
        <v>65331</v>
      </c>
      <c r="D195" s="521">
        <v>66188</v>
      </c>
      <c r="E195" s="522">
        <f>SUM(D195/C195)</f>
        <v>1.0131178154321838</v>
      </c>
    </row>
    <row r="196" spans="1:5" ht="12.75">
      <c r="A196" s="514"/>
      <c r="B196" s="543" t="s">
        <v>383</v>
      </c>
      <c r="C196" s="521">
        <v>17738</v>
      </c>
      <c r="D196" s="521">
        <v>17969</v>
      </c>
      <c r="E196" s="522">
        <f>SUM(D196/C196)</f>
        <v>1.0130228887134964</v>
      </c>
    </row>
    <row r="197" spans="1:5" ht="12.75">
      <c r="A197" s="514"/>
      <c r="B197" s="543" t="s">
        <v>384</v>
      </c>
      <c r="C197" s="521">
        <v>38994</v>
      </c>
      <c r="D197" s="521">
        <v>41936</v>
      </c>
      <c r="E197" s="522">
        <f>SUM(D197/C197)</f>
        <v>1.0754475047443197</v>
      </c>
    </row>
    <row r="198" spans="1:5" ht="12.75">
      <c r="A198" s="514"/>
      <c r="B198" s="544" t="s">
        <v>386</v>
      </c>
      <c r="C198" s="521"/>
      <c r="D198" s="521"/>
      <c r="E198" s="522"/>
    </row>
    <row r="199" spans="1:5" ht="13.5" thickBot="1">
      <c r="A199" s="514"/>
      <c r="B199" s="545" t="s">
        <v>385</v>
      </c>
      <c r="C199" s="528"/>
      <c r="D199" s="528"/>
      <c r="E199" s="905"/>
    </row>
    <row r="200" spans="1:5" ht="13.5" thickBot="1">
      <c r="A200" s="514"/>
      <c r="B200" s="546" t="s">
        <v>918</v>
      </c>
      <c r="C200" s="530">
        <f>SUM(C195:C199)</f>
        <v>122063</v>
      </c>
      <c r="D200" s="530">
        <f>SUM(D195:D199)</f>
        <v>126093</v>
      </c>
      <c r="E200" s="907">
        <f>SUM(D200/C200)</f>
        <v>1.0330157377747557</v>
      </c>
    </row>
    <row r="201" spans="1:5" ht="12.75">
      <c r="A201" s="514"/>
      <c r="B201" s="543" t="s">
        <v>253</v>
      </c>
      <c r="C201" s="521"/>
      <c r="D201" s="521"/>
      <c r="E201" s="522"/>
    </row>
    <row r="202" spans="1:5" ht="12.75">
      <c r="A202" s="514"/>
      <c r="B202" s="543" t="s">
        <v>254</v>
      </c>
      <c r="C202" s="521"/>
      <c r="D202" s="521"/>
      <c r="E202" s="522"/>
    </row>
    <row r="203" spans="1:5" ht="13.5" thickBot="1">
      <c r="A203" s="514"/>
      <c r="B203" s="545" t="s">
        <v>394</v>
      </c>
      <c r="C203" s="528"/>
      <c r="D203" s="528"/>
      <c r="E203" s="905"/>
    </row>
    <row r="204" spans="1:5" ht="13.5" thickBot="1">
      <c r="A204" s="514"/>
      <c r="B204" s="547" t="s">
        <v>925</v>
      </c>
      <c r="C204" s="548"/>
      <c r="D204" s="548"/>
      <c r="E204" s="906"/>
    </row>
    <row r="205" spans="1:5" ht="13.5" thickBot="1">
      <c r="A205" s="514"/>
      <c r="B205" s="549" t="s">
        <v>941</v>
      </c>
      <c r="C205" s="548"/>
      <c r="D205" s="548"/>
      <c r="E205" s="906"/>
    </row>
    <row r="206" spans="1:5" ht="15.75" thickBot="1">
      <c r="A206" s="509"/>
      <c r="B206" s="550" t="s">
        <v>31</v>
      </c>
      <c r="C206" s="542">
        <f>SUM(C200+C204+C205)</f>
        <v>122063</v>
      </c>
      <c r="D206" s="542">
        <f>SUM(D200+D204+D205)</f>
        <v>126093</v>
      </c>
      <c r="E206" s="907">
        <f>SUM(D206/C206)</f>
        <v>1.0330157377747557</v>
      </c>
    </row>
    <row r="207" spans="1:5" ht="15">
      <c r="A207" s="555">
        <v>2335</v>
      </c>
      <c r="B207" s="553" t="s">
        <v>399</v>
      </c>
      <c r="C207" s="521"/>
      <c r="D207" s="521"/>
      <c r="E207" s="522"/>
    </row>
    <row r="208" spans="1:5" ht="12.75">
      <c r="A208" s="514"/>
      <c r="B208" s="516" t="s">
        <v>160</v>
      </c>
      <c r="C208" s="514"/>
      <c r="D208" s="514"/>
      <c r="E208" s="522"/>
    </row>
    <row r="209" spans="1:5" ht="13.5" thickBot="1">
      <c r="A209" s="514"/>
      <c r="B209" s="517" t="s">
        <v>161</v>
      </c>
      <c r="C209" s="509"/>
      <c r="D209" s="509"/>
      <c r="E209" s="905"/>
    </row>
    <row r="210" spans="1:5" ht="13.5" thickBot="1">
      <c r="A210" s="514"/>
      <c r="B210" s="519" t="s">
        <v>182</v>
      </c>
      <c r="C210" s="509"/>
      <c r="D210" s="509"/>
      <c r="E210" s="906"/>
    </row>
    <row r="211" spans="1:5" ht="12.75">
      <c r="A211" s="514"/>
      <c r="B211" s="516" t="s">
        <v>163</v>
      </c>
      <c r="C211" s="521"/>
      <c r="D211" s="521"/>
      <c r="E211" s="522"/>
    </row>
    <row r="212" spans="1:5" ht="12.75">
      <c r="A212" s="514"/>
      <c r="B212" s="523" t="s">
        <v>164</v>
      </c>
      <c r="C212" s="524"/>
      <c r="D212" s="524"/>
      <c r="E212" s="522"/>
    </row>
    <row r="213" spans="1:5" ht="12.75">
      <c r="A213" s="514"/>
      <c r="B213" s="523" t="s">
        <v>165</v>
      </c>
      <c r="C213" s="524"/>
      <c r="D213" s="524"/>
      <c r="E213" s="522"/>
    </row>
    <row r="214" spans="1:5" ht="12.75">
      <c r="A214" s="514"/>
      <c r="B214" s="525" t="s">
        <v>166</v>
      </c>
      <c r="C214" s="521"/>
      <c r="D214" s="521"/>
      <c r="E214" s="522"/>
    </row>
    <row r="215" spans="1:5" ht="12.75">
      <c r="A215" s="514"/>
      <c r="B215" s="525" t="s">
        <v>167</v>
      </c>
      <c r="C215" s="521">
        <v>5271</v>
      </c>
      <c r="D215" s="521">
        <v>5271</v>
      </c>
      <c r="E215" s="522">
        <f>SUM(D215/C215)</f>
        <v>1</v>
      </c>
    </row>
    <row r="216" spans="1:5" ht="12.75">
      <c r="A216" s="514"/>
      <c r="B216" s="525" t="s">
        <v>168</v>
      </c>
      <c r="C216" s="521">
        <v>1330</v>
      </c>
      <c r="D216" s="521">
        <v>1330</v>
      </c>
      <c r="E216" s="522">
        <f>SUM(D216/C216)</f>
        <v>1</v>
      </c>
    </row>
    <row r="217" spans="1:5" ht="12.75">
      <c r="A217" s="514"/>
      <c r="B217" s="526" t="s">
        <v>169</v>
      </c>
      <c r="C217" s="521"/>
      <c r="D217" s="521"/>
      <c r="E217" s="522"/>
    </row>
    <row r="218" spans="1:5" ht="13.5" thickBot="1">
      <c r="A218" s="514"/>
      <c r="B218" s="527" t="s">
        <v>170</v>
      </c>
      <c r="C218" s="528">
        <v>200</v>
      </c>
      <c r="D218" s="528">
        <v>200</v>
      </c>
      <c r="E218" s="905">
        <f>SUM(D218/C218)</f>
        <v>1</v>
      </c>
    </row>
    <row r="219" spans="1:5" ht="13.5" thickBot="1">
      <c r="A219" s="514"/>
      <c r="B219" s="529" t="s">
        <v>412</v>
      </c>
      <c r="C219" s="530">
        <f>SUM(C211+C214+C215+C216+C218)</f>
        <v>6801</v>
      </c>
      <c r="D219" s="530">
        <f>SUM(D211+D214+D215+D216+D218)</f>
        <v>6801</v>
      </c>
      <c r="E219" s="907">
        <f>SUM(D219/C219)</f>
        <v>1</v>
      </c>
    </row>
    <row r="220" spans="1:5" ht="13.5" thickBot="1">
      <c r="A220" s="514"/>
      <c r="B220" s="532" t="s">
        <v>926</v>
      </c>
      <c r="C220" s="533">
        <f>SUM(C219+C210)</f>
        <v>6801</v>
      </c>
      <c r="D220" s="533">
        <f>SUM(D219+D210)</f>
        <v>6801</v>
      </c>
      <c r="E220" s="907">
        <f>SUM(D220/C220)</f>
        <v>1</v>
      </c>
    </row>
    <row r="221" spans="1:5" ht="13.5" thickBot="1">
      <c r="A221" s="514"/>
      <c r="B221" s="534" t="s">
        <v>927</v>
      </c>
      <c r="C221" s="535"/>
      <c r="D221" s="535"/>
      <c r="E221" s="906"/>
    </row>
    <row r="222" spans="1:5" ht="12.75">
      <c r="A222" s="514"/>
      <c r="B222" s="343" t="s">
        <v>171</v>
      </c>
      <c r="C222" s="536"/>
      <c r="D222" s="536">
        <v>1637</v>
      </c>
      <c r="E222" s="522"/>
    </row>
    <row r="223" spans="1:5" ht="12.75">
      <c r="A223" s="514"/>
      <c r="B223" s="276" t="s">
        <v>179</v>
      </c>
      <c r="C223" s="521">
        <v>63004</v>
      </c>
      <c r="D223" s="521">
        <v>64115</v>
      </c>
      <c r="E223" s="522">
        <f>SUM(D223/C223)</f>
        <v>1.0176338010285062</v>
      </c>
    </row>
    <row r="224" spans="1:5" ht="13.5" thickBot="1">
      <c r="A224" s="514"/>
      <c r="B224" s="299" t="s">
        <v>180</v>
      </c>
      <c r="C224" s="528">
        <v>2615</v>
      </c>
      <c r="D224" s="528">
        <v>2615</v>
      </c>
      <c r="E224" s="905">
        <f>SUM(D224/C224)</f>
        <v>1</v>
      </c>
    </row>
    <row r="225" spans="1:5" ht="13.5" thickBot="1">
      <c r="A225" s="514"/>
      <c r="B225" s="537" t="s">
        <v>919</v>
      </c>
      <c r="C225" s="538">
        <f>SUM(C223:C224)</f>
        <v>65619</v>
      </c>
      <c r="D225" s="538">
        <f>SUM(D222:D224)</f>
        <v>68367</v>
      </c>
      <c r="E225" s="907">
        <f>SUM(D225/C225)</f>
        <v>1.041878114570475</v>
      </c>
    </row>
    <row r="226" spans="1:5" ht="13.5" thickBot="1">
      <c r="A226" s="514"/>
      <c r="B226" s="539" t="s">
        <v>940</v>
      </c>
      <c r="C226" s="538"/>
      <c r="D226" s="538"/>
      <c r="E226" s="906"/>
    </row>
    <row r="227" spans="1:5" ht="15.75" thickBot="1">
      <c r="A227" s="514"/>
      <c r="B227" s="541" t="s">
        <v>938</v>
      </c>
      <c r="C227" s="542">
        <f>SUM(C220+C221+C225)</f>
        <v>72420</v>
      </c>
      <c r="D227" s="542">
        <f>SUM(D220+D221+D225)</f>
        <v>75168</v>
      </c>
      <c r="E227" s="907">
        <f>SUM(D227/C227)</f>
        <v>1.0379453189726595</v>
      </c>
    </row>
    <row r="228" spans="1:5" ht="12.75">
      <c r="A228" s="514"/>
      <c r="B228" s="543" t="s">
        <v>382</v>
      </c>
      <c r="C228" s="521">
        <v>41045</v>
      </c>
      <c r="D228" s="521">
        <v>41837</v>
      </c>
      <c r="E228" s="522">
        <f>SUM(D228/C228)</f>
        <v>1.019295894749665</v>
      </c>
    </row>
    <row r="229" spans="1:5" ht="12.75">
      <c r="A229" s="514"/>
      <c r="B229" s="543" t="s">
        <v>383</v>
      </c>
      <c r="C229" s="521">
        <v>11439</v>
      </c>
      <c r="D229" s="521">
        <v>11653</v>
      </c>
      <c r="E229" s="522">
        <f>SUM(D229/C229)</f>
        <v>1.018707929014774</v>
      </c>
    </row>
    <row r="230" spans="1:5" ht="12.75">
      <c r="A230" s="514"/>
      <c r="B230" s="543" t="s">
        <v>384</v>
      </c>
      <c r="C230" s="521">
        <v>19936</v>
      </c>
      <c r="D230" s="521">
        <v>21678</v>
      </c>
      <c r="E230" s="522">
        <f>SUM(D230/C230)</f>
        <v>1.0873796147672552</v>
      </c>
    </row>
    <row r="231" spans="1:5" ht="12.75">
      <c r="A231" s="514"/>
      <c r="B231" s="544" t="s">
        <v>386</v>
      </c>
      <c r="C231" s="521"/>
      <c r="D231" s="521"/>
      <c r="E231" s="522"/>
    </row>
    <row r="232" spans="1:5" ht="13.5" thickBot="1">
      <c r="A232" s="514"/>
      <c r="B232" s="545" t="s">
        <v>385</v>
      </c>
      <c r="C232" s="528"/>
      <c r="D232" s="528"/>
      <c r="E232" s="905"/>
    </row>
    <row r="233" spans="1:5" ht="13.5" thickBot="1">
      <c r="A233" s="514"/>
      <c r="B233" s="546" t="s">
        <v>918</v>
      </c>
      <c r="C233" s="530">
        <f>SUM(C228:C232)</f>
        <v>72420</v>
      </c>
      <c r="D233" s="530">
        <f>SUM(D228:D232)</f>
        <v>75168</v>
      </c>
      <c r="E233" s="907">
        <f>SUM(D233/C233)</f>
        <v>1.0379453189726595</v>
      </c>
    </row>
    <row r="234" spans="1:5" ht="12.75">
      <c r="A234" s="514"/>
      <c r="B234" s="543" t="s">
        <v>253</v>
      </c>
      <c r="C234" s="521"/>
      <c r="D234" s="521"/>
      <c r="E234" s="522"/>
    </row>
    <row r="235" spans="1:5" ht="12.75">
      <c r="A235" s="514"/>
      <c r="B235" s="543" t="s">
        <v>254</v>
      </c>
      <c r="C235" s="521"/>
      <c r="D235" s="521"/>
      <c r="E235" s="522"/>
    </row>
    <row r="236" spans="1:5" ht="13.5" thickBot="1">
      <c r="A236" s="514"/>
      <c r="B236" s="545" t="s">
        <v>394</v>
      </c>
      <c r="C236" s="528"/>
      <c r="D236" s="528"/>
      <c r="E236" s="905"/>
    </row>
    <row r="237" spans="1:5" ht="13.5" thickBot="1">
      <c r="A237" s="514"/>
      <c r="B237" s="547" t="s">
        <v>925</v>
      </c>
      <c r="C237" s="548"/>
      <c r="D237" s="548"/>
      <c r="E237" s="906"/>
    </row>
    <row r="238" spans="1:5" ht="13.5" thickBot="1">
      <c r="A238" s="514"/>
      <c r="B238" s="549" t="s">
        <v>941</v>
      </c>
      <c r="C238" s="548"/>
      <c r="D238" s="548"/>
      <c r="E238" s="906"/>
    </row>
    <row r="239" spans="1:5" ht="15.75" thickBot="1">
      <c r="A239" s="509"/>
      <c r="B239" s="550" t="s">
        <v>31</v>
      </c>
      <c r="C239" s="542">
        <f>SUM(C233+C237+C238)</f>
        <v>72420</v>
      </c>
      <c r="D239" s="542">
        <f>SUM(D233+D237+D238)</f>
        <v>75168</v>
      </c>
      <c r="E239" s="907">
        <f>SUM(D239/C239)</f>
        <v>1.0379453189726595</v>
      </c>
    </row>
    <row r="240" spans="1:5" ht="15">
      <c r="A240" s="552">
        <v>2345</v>
      </c>
      <c r="B240" s="556" t="s">
        <v>400</v>
      </c>
      <c r="C240" s="521"/>
      <c r="D240" s="521"/>
      <c r="E240" s="522"/>
    </row>
    <row r="241" spans="1:5" ht="12.75">
      <c r="A241" s="514"/>
      <c r="B241" s="516" t="s">
        <v>160</v>
      </c>
      <c r="C241" s="514"/>
      <c r="D241" s="514"/>
      <c r="E241" s="522"/>
    </row>
    <row r="242" spans="1:5" ht="13.5" thickBot="1">
      <c r="A242" s="514"/>
      <c r="B242" s="517" t="s">
        <v>161</v>
      </c>
      <c r="C242" s="509"/>
      <c r="D242" s="509"/>
      <c r="E242" s="905"/>
    </row>
    <row r="243" spans="1:5" ht="13.5" thickBot="1">
      <c r="A243" s="514"/>
      <c r="B243" s="519" t="s">
        <v>182</v>
      </c>
      <c r="C243" s="509"/>
      <c r="D243" s="509"/>
      <c r="E243" s="906"/>
    </row>
    <row r="244" spans="1:5" ht="12.75">
      <c r="A244" s="514"/>
      <c r="B244" s="516" t="s">
        <v>163</v>
      </c>
      <c r="C244" s="521"/>
      <c r="D244" s="521"/>
      <c r="E244" s="522"/>
    </row>
    <row r="245" spans="1:5" ht="12.75">
      <c r="A245" s="514"/>
      <c r="B245" s="523" t="s">
        <v>164</v>
      </c>
      <c r="C245" s="524"/>
      <c r="D245" s="524"/>
      <c r="E245" s="522"/>
    </row>
    <row r="246" spans="1:5" ht="12.75">
      <c r="A246" s="514"/>
      <c r="B246" s="523" t="s">
        <v>165</v>
      </c>
      <c r="C246" s="524"/>
      <c r="D246" s="524"/>
      <c r="E246" s="522"/>
    </row>
    <row r="247" spans="1:5" ht="12.75">
      <c r="A247" s="514"/>
      <c r="B247" s="525" t="s">
        <v>166</v>
      </c>
      <c r="C247" s="521"/>
      <c r="D247" s="521"/>
      <c r="E247" s="522"/>
    </row>
    <row r="248" spans="1:5" ht="12.75">
      <c r="A248" s="514"/>
      <c r="B248" s="525" t="s">
        <v>167</v>
      </c>
      <c r="C248" s="521">
        <v>4854</v>
      </c>
      <c r="D248" s="521">
        <v>4854</v>
      </c>
      <c r="E248" s="522">
        <f>SUM(D248/C248)</f>
        <v>1</v>
      </c>
    </row>
    <row r="249" spans="1:5" ht="12.75">
      <c r="A249" s="514"/>
      <c r="B249" s="525" t="s">
        <v>168</v>
      </c>
      <c r="C249" s="521">
        <v>1312</v>
      </c>
      <c r="D249" s="521">
        <v>1312</v>
      </c>
      <c r="E249" s="522">
        <f>SUM(D249/C249)</f>
        <v>1</v>
      </c>
    </row>
    <row r="250" spans="1:5" ht="12.75">
      <c r="A250" s="514"/>
      <c r="B250" s="526" t="s">
        <v>169</v>
      </c>
      <c r="C250" s="521"/>
      <c r="D250" s="521"/>
      <c r="E250" s="522"/>
    </row>
    <row r="251" spans="1:5" ht="13.5" thickBot="1">
      <c r="A251" s="514"/>
      <c r="B251" s="527" t="s">
        <v>170</v>
      </c>
      <c r="C251" s="528">
        <v>150</v>
      </c>
      <c r="D251" s="528">
        <v>150</v>
      </c>
      <c r="E251" s="905">
        <f>SUM(D251/C251)</f>
        <v>1</v>
      </c>
    </row>
    <row r="252" spans="1:5" ht="13.5" thickBot="1">
      <c r="A252" s="514"/>
      <c r="B252" s="529" t="s">
        <v>412</v>
      </c>
      <c r="C252" s="530">
        <f>SUM(C244+C247+C248+C249+C251)</f>
        <v>6316</v>
      </c>
      <c r="D252" s="530">
        <f>SUM(D244+D247+D248+D249+D251)</f>
        <v>6316</v>
      </c>
      <c r="E252" s="907">
        <f>SUM(D252/C252)</f>
        <v>1</v>
      </c>
    </row>
    <row r="253" spans="1:5" ht="13.5" thickBot="1">
      <c r="A253" s="514"/>
      <c r="B253" s="532" t="s">
        <v>926</v>
      </c>
      <c r="C253" s="533">
        <f>SUM(C252+C243)</f>
        <v>6316</v>
      </c>
      <c r="D253" s="533">
        <f>SUM(D252+D243)</f>
        <v>6316</v>
      </c>
      <c r="E253" s="907">
        <f>SUM(D253/C253)</f>
        <v>1</v>
      </c>
    </row>
    <row r="254" spans="1:5" ht="13.5" thickBot="1">
      <c r="A254" s="514"/>
      <c r="B254" s="534" t="s">
        <v>927</v>
      </c>
      <c r="C254" s="535"/>
      <c r="D254" s="535"/>
      <c r="E254" s="906"/>
    </row>
    <row r="255" spans="1:5" ht="12.75">
      <c r="A255" s="514"/>
      <c r="B255" s="343" t="s">
        <v>171</v>
      </c>
      <c r="C255" s="536"/>
      <c r="D255" s="536">
        <v>1547</v>
      </c>
      <c r="E255" s="522"/>
    </row>
    <row r="256" spans="1:5" ht="12.75">
      <c r="A256" s="514"/>
      <c r="B256" s="276" t="s">
        <v>179</v>
      </c>
      <c r="C256" s="521">
        <v>58771</v>
      </c>
      <c r="D256" s="521">
        <v>59713</v>
      </c>
      <c r="E256" s="522">
        <f>SUM(D256/C256)</f>
        <v>1.0160283132837624</v>
      </c>
    </row>
    <row r="257" spans="1:5" ht="13.5" thickBot="1">
      <c r="A257" s="514"/>
      <c r="B257" s="299" t="s">
        <v>180</v>
      </c>
      <c r="C257" s="528">
        <v>2129</v>
      </c>
      <c r="D257" s="528">
        <v>2129</v>
      </c>
      <c r="E257" s="905">
        <f>SUM(D257/C257)</f>
        <v>1</v>
      </c>
    </row>
    <row r="258" spans="1:5" ht="13.5" thickBot="1">
      <c r="A258" s="514"/>
      <c r="B258" s="537" t="s">
        <v>919</v>
      </c>
      <c r="C258" s="538">
        <f>SUM(C256:C257)</f>
        <v>60900</v>
      </c>
      <c r="D258" s="538">
        <f>SUM(D255:D257)</f>
        <v>63389</v>
      </c>
      <c r="E258" s="907">
        <f>SUM(D258/C258)</f>
        <v>1.0408702791461413</v>
      </c>
    </row>
    <row r="259" spans="1:5" ht="13.5" thickBot="1">
      <c r="A259" s="514"/>
      <c r="B259" s="539" t="s">
        <v>940</v>
      </c>
      <c r="C259" s="538"/>
      <c r="D259" s="538"/>
      <c r="E259" s="906"/>
    </row>
    <row r="260" spans="1:5" ht="15.75" thickBot="1">
      <c r="A260" s="514"/>
      <c r="B260" s="541" t="s">
        <v>938</v>
      </c>
      <c r="C260" s="542">
        <f>SUM(C253+C254+C258)</f>
        <v>67216</v>
      </c>
      <c r="D260" s="542">
        <f>SUM(D253+D254+D258)</f>
        <v>69705</v>
      </c>
      <c r="E260" s="907">
        <f>SUM(D260/C260)</f>
        <v>1.037029873839562</v>
      </c>
    </row>
    <row r="261" spans="1:5" ht="12.75">
      <c r="A261" s="514"/>
      <c r="B261" s="543" t="s">
        <v>382</v>
      </c>
      <c r="C261" s="521">
        <v>39292</v>
      </c>
      <c r="D261" s="521">
        <v>39966</v>
      </c>
      <c r="E261" s="522">
        <f>SUM(D261/C261)</f>
        <v>1.0171536190573145</v>
      </c>
    </row>
    <row r="262" spans="1:5" ht="12.75">
      <c r="A262" s="514"/>
      <c r="B262" s="543" t="s">
        <v>383</v>
      </c>
      <c r="C262" s="521">
        <v>10684</v>
      </c>
      <c r="D262" s="521">
        <v>10867</v>
      </c>
      <c r="E262" s="522">
        <f>SUM(D262/C262)</f>
        <v>1.0171284163234744</v>
      </c>
    </row>
    <row r="263" spans="1:5" ht="12.75">
      <c r="A263" s="514"/>
      <c r="B263" s="543" t="s">
        <v>384</v>
      </c>
      <c r="C263" s="521">
        <v>17240</v>
      </c>
      <c r="D263" s="521">
        <v>18872</v>
      </c>
      <c r="E263" s="522">
        <f>SUM(D263/C263)</f>
        <v>1.094663573085847</v>
      </c>
    </row>
    <row r="264" spans="1:5" ht="12.75">
      <c r="A264" s="514"/>
      <c r="B264" s="544" t="s">
        <v>386</v>
      </c>
      <c r="C264" s="521"/>
      <c r="D264" s="521"/>
      <c r="E264" s="522"/>
    </row>
    <row r="265" spans="1:5" ht="13.5" thickBot="1">
      <c r="A265" s="514"/>
      <c r="B265" s="545" t="s">
        <v>385</v>
      </c>
      <c r="C265" s="528"/>
      <c r="D265" s="528"/>
      <c r="E265" s="905"/>
    </row>
    <row r="266" spans="1:5" ht="13.5" thickBot="1">
      <c r="A266" s="514"/>
      <c r="B266" s="546" t="s">
        <v>918</v>
      </c>
      <c r="C266" s="530">
        <f>SUM(C261:C265)</f>
        <v>67216</v>
      </c>
      <c r="D266" s="530">
        <f>SUM(D261:D265)</f>
        <v>69705</v>
      </c>
      <c r="E266" s="907">
        <f>SUM(D266/C266)</f>
        <v>1.037029873839562</v>
      </c>
    </row>
    <row r="267" spans="1:5" ht="12.75">
      <c r="A267" s="514"/>
      <c r="B267" s="543" t="s">
        <v>253</v>
      </c>
      <c r="C267" s="521"/>
      <c r="D267" s="521"/>
      <c r="E267" s="522"/>
    </row>
    <row r="268" spans="1:5" ht="12.75">
      <c r="A268" s="514"/>
      <c r="B268" s="543" t="s">
        <v>254</v>
      </c>
      <c r="C268" s="521"/>
      <c r="D268" s="521"/>
      <c r="E268" s="522"/>
    </row>
    <row r="269" spans="1:5" ht="13.5" thickBot="1">
      <c r="A269" s="514"/>
      <c r="B269" s="545" t="s">
        <v>394</v>
      </c>
      <c r="C269" s="528"/>
      <c r="D269" s="528"/>
      <c r="E269" s="905"/>
    </row>
    <row r="270" spans="1:5" ht="13.5" thickBot="1">
      <c r="A270" s="514"/>
      <c r="B270" s="547" t="s">
        <v>925</v>
      </c>
      <c r="C270" s="548"/>
      <c r="D270" s="548"/>
      <c r="E270" s="906"/>
    </row>
    <row r="271" spans="1:5" ht="13.5" thickBot="1">
      <c r="A271" s="514"/>
      <c r="B271" s="549" t="s">
        <v>941</v>
      </c>
      <c r="C271" s="548"/>
      <c r="D271" s="548"/>
      <c r="E271" s="906"/>
    </row>
    <row r="272" spans="1:5" ht="15.75" thickBot="1">
      <c r="A272" s="509"/>
      <c r="B272" s="550" t="s">
        <v>31</v>
      </c>
      <c r="C272" s="542">
        <f>SUM(C266+C270+C271)</f>
        <v>67216</v>
      </c>
      <c r="D272" s="542">
        <f>SUM(D266+D270+D271)</f>
        <v>69705</v>
      </c>
      <c r="E272" s="907">
        <f>SUM(D272/C272)</f>
        <v>1.037029873839562</v>
      </c>
    </row>
    <row r="273" spans="1:5" ht="15">
      <c r="A273" s="552">
        <v>2360</v>
      </c>
      <c r="B273" s="554" t="s">
        <v>401</v>
      </c>
      <c r="C273" s="521"/>
      <c r="D273" s="521"/>
      <c r="E273" s="522"/>
    </row>
    <row r="274" spans="1:5" ht="12.75">
      <c r="A274" s="514"/>
      <c r="B274" s="516" t="s">
        <v>160</v>
      </c>
      <c r="C274" s="514"/>
      <c r="D274" s="514"/>
      <c r="E274" s="522"/>
    </row>
    <row r="275" spans="1:5" ht="13.5" thickBot="1">
      <c r="A275" s="514"/>
      <c r="B275" s="517" t="s">
        <v>161</v>
      </c>
      <c r="C275" s="509"/>
      <c r="D275" s="509"/>
      <c r="E275" s="905"/>
    </row>
    <row r="276" spans="1:5" ht="13.5" thickBot="1">
      <c r="A276" s="514"/>
      <c r="B276" s="519" t="s">
        <v>182</v>
      </c>
      <c r="C276" s="509"/>
      <c r="D276" s="509"/>
      <c r="E276" s="906"/>
    </row>
    <row r="277" spans="1:5" ht="12.75">
      <c r="A277" s="514"/>
      <c r="B277" s="516" t="s">
        <v>163</v>
      </c>
      <c r="C277" s="521"/>
      <c r="D277" s="521"/>
      <c r="E277" s="522"/>
    </row>
    <row r="278" spans="1:5" ht="12.75">
      <c r="A278" s="514"/>
      <c r="B278" s="523" t="s">
        <v>164</v>
      </c>
      <c r="C278" s="524"/>
      <c r="D278" s="524"/>
      <c r="E278" s="522"/>
    </row>
    <row r="279" spans="1:5" ht="12.75">
      <c r="A279" s="514"/>
      <c r="B279" s="523" t="s">
        <v>165</v>
      </c>
      <c r="C279" s="524"/>
      <c r="D279" s="524"/>
      <c r="E279" s="522"/>
    </row>
    <row r="280" spans="1:5" ht="12.75">
      <c r="A280" s="514"/>
      <c r="B280" s="525" t="s">
        <v>166</v>
      </c>
      <c r="C280" s="521"/>
      <c r="D280" s="521"/>
      <c r="E280" s="522"/>
    </row>
    <row r="281" spans="1:5" ht="12.75">
      <c r="A281" s="514"/>
      <c r="B281" s="525" t="s">
        <v>167</v>
      </c>
      <c r="C281" s="521">
        <v>4725</v>
      </c>
      <c r="D281" s="521">
        <v>4725</v>
      </c>
      <c r="E281" s="522">
        <f>SUM(D281/C281)</f>
        <v>1</v>
      </c>
    </row>
    <row r="282" spans="1:5" ht="12.75">
      <c r="A282" s="514"/>
      <c r="B282" s="525" t="s">
        <v>168</v>
      </c>
      <c r="C282" s="521">
        <v>1181</v>
      </c>
      <c r="D282" s="521">
        <v>1181</v>
      </c>
      <c r="E282" s="522">
        <f>SUM(D282/C282)</f>
        <v>1</v>
      </c>
    </row>
    <row r="283" spans="1:5" ht="12.75">
      <c r="A283" s="514"/>
      <c r="B283" s="526" t="s">
        <v>169</v>
      </c>
      <c r="C283" s="521"/>
      <c r="D283" s="521"/>
      <c r="E283" s="522"/>
    </row>
    <row r="284" spans="1:5" ht="13.5" thickBot="1">
      <c r="A284" s="514"/>
      <c r="B284" s="527" t="s">
        <v>170</v>
      </c>
      <c r="C284" s="528">
        <v>200</v>
      </c>
      <c r="D284" s="528">
        <v>200</v>
      </c>
      <c r="E284" s="905">
        <f>SUM(D284/C284)</f>
        <v>1</v>
      </c>
    </row>
    <row r="285" spans="1:5" ht="13.5" thickBot="1">
      <c r="A285" s="514"/>
      <c r="B285" s="529" t="s">
        <v>412</v>
      </c>
      <c r="C285" s="530">
        <f>SUM(C277+C280+C281+C282+C284)</f>
        <v>6106</v>
      </c>
      <c r="D285" s="530">
        <f>SUM(D277+D280+D281+D282+D284)</f>
        <v>6106</v>
      </c>
      <c r="E285" s="907">
        <f>SUM(D285/C285)</f>
        <v>1</v>
      </c>
    </row>
    <row r="286" spans="1:5" ht="13.5" thickBot="1">
      <c r="A286" s="514"/>
      <c r="B286" s="532" t="s">
        <v>926</v>
      </c>
      <c r="C286" s="533">
        <f>SUM(C285+C276)</f>
        <v>6106</v>
      </c>
      <c r="D286" s="533">
        <f>SUM(D285+D276)</f>
        <v>6106</v>
      </c>
      <c r="E286" s="907">
        <f>SUM(D286/C286)</f>
        <v>1</v>
      </c>
    </row>
    <row r="287" spans="1:5" ht="13.5" thickBot="1">
      <c r="A287" s="514"/>
      <c r="B287" s="534" t="s">
        <v>927</v>
      </c>
      <c r="C287" s="535"/>
      <c r="D287" s="535"/>
      <c r="E287" s="906"/>
    </row>
    <row r="288" spans="1:5" ht="12.75">
      <c r="A288" s="514"/>
      <c r="B288" s="343" t="s">
        <v>171</v>
      </c>
      <c r="C288" s="536"/>
      <c r="D288" s="536">
        <v>951</v>
      </c>
      <c r="E288" s="522"/>
    </row>
    <row r="289" spans="1:5" ht="12.75">
      <c r="A289" s="514"/>
      <c r="B289" s="276" t="s">
        <v>179</v>
      </c>
      <c r="C289" s="521">
        <v>61469</v>
      </c>
      <c r="D289" s="521">
        <v>62538</v>
      </c>
      <c r="E289" s="522">
        <f>SUM(D289/C289)</f>
        <v>1.01739087995575</v>
      </c>
    </row>
    <row r="290" spans="1:5" ht="13.5" thickBot="1">
      <c r="A290" s="514"/>
      <c r="B290" s="299" t="s">
        <v>180</v>
      </c>
      <c r="C290" s="528">
        <v>2493</v>
      </c>
      <c r="D290" s="528">
        <v>2493</v>
      </c>
      <c r="E290" s="905">
        <f>SUM(D290/C290)</f>
        <v>1</v>
      </c>
    </row>
    <row r="291" spans="1:5" ht="13.5" thickBot="1">
      <c r="A291" s="514"/>
      <c r="B291" s="537" t="s">
        <v>919</v>
      </c>
      <c r="C291" s="538">
        <f>SUM(C289:C290)</f>
        <v>63962</v>
      </c>
      <c r="D291" s="538">
        <f>SUM(D288:D290)</f>
        <v>65982</v>
      </c>
      <c r="E291" s="907">
        <f>SUM(D291/C291)</f>
        <v>1.0315812513679998</v>
      </c>
    </row>
    <row r="292" spans="1:5" ht="13.5" thickBot="1">
      <c r="A292" s="514"/>
      <c r="B292" s="539" t="s">
        <v>940</v>
      </c>
      <c r="C292" s="538"/>
      <c r="D292" s="538"/>
      <c r="E292" s="906"/>
    </row>
    <row r="293" spans="1:5" ht="15.75" thickBot="1">
      <c r="A293" s="514"/>
      <c r="B293" s="541" t="s">
        <v>938</v>
      </c>
      <c r="C293" s="542">
        <f>SUM(C286+C287+C291)</f>
        <v>70068</v>
      </c>
      <c r="D293" s="542">
        <f>SUM(D286+D287+D291)</f>
        <v>72088</v>
      </c>
      <c r="E293" s="907">
        <f>SUM(D293/C293)</f>
        <v>1.0288291374093737</v>
      </c>
    </row>
    <row r="294" spans="1:5" ht="12.75">
      <c r="A294" s="514"/>
      <c r="B294" s="543" t="s">
        <v>382</v>
      </c>
      <c r="C294" s="521">
        <v>40339</v>
      </c>
      <c r="D294" s="521">
        <v>41103</v>
      </c>
      <c r="E294" s="522">
        <f>SUM(D294/C294)</f>
        <v>1.0189394878405513</v>
      </c>
    </row>
    <row r="295" spans="1:5" ht="12.75">
      <c r="A295" s="514"/>
      <c r="B295" s="543" t="s">
        <v>383</v>
      </c>
      <c r="C295" s="521">
        <v>10969</v>
      </c>
      <c r="D295" s="521">
        <v>11174</v>
      </c>
      <c r="E295" s="522">
        <f>SUM(D295/C295)</f>
        <v>1.0186890327285987</v>
      </c>
    </row>
    <row r="296" spans="1:5" ht="12.75">
      <c r="A296" s="514"/>
      <c r="B296" s="543" t="s">
        <v>384</v>
      </c>
      <c r="C296" s="521">
        <v>18760</v>
      </c>
      <c r="D296" s="521">
        <v>19811</v>
      </c>
      <c r="E296" s="522">
        <f>SUM(D296/C296)</f>
        <v>1.0560234541577824</v>
      </c>
    </row>
    <row r="297" spans="1:5" ht="12.75">
      <c r="A297" s="514"/>
      <c r="B297" s="544" t="s">
        <v>386</v>
      </c>
      <c r="C297" s="521"/>
      <c r="D297" s="521"/>
      <c r="E297" s="522"/>
    </row>
    <row r="298" spans="1:5" ht="13.5" thickBot="1">
      <c r="A298" s="514"/>
      <c r="B298" s="545" t="s">
        <v>385</v>
      </c>
      <c r="C298" s="528"/>
      <c r="D298" s="528"/>
      <c r="E298" s="905"/>
    </row>
    <row r="299" spans="1:5" ht="13.5" thickBot="1">
      <c r="A299" s="514"/>
      <c r="B299" s="546" t="s">
        <v>918</v>
      </c>
      <c r="C299" s="530">
        <f>SUM(C294:C298)</f>
        <v>70068</v>
      </c>
      <c r="D299" s="530">
        <f>SUM(D294:D298)</f>
        <v>72088</v>
      </c>
      <c r="E299" s="907">
        <f>SUM(D299/C299)</f>
        <v>1.0288291374093737</v>
      </c>
    </row>
    <row r="300" spans="1:5" ht="12.75">
      <c r="A300" s="514"/>
      <c r="B300" s="543" t="s">
        <v>253</v>
      </c>
      <c r="C300" s="521"/>
      <c r="D300" s="521"/>
      <c r="E300" s="522"/>
    </row>
    <row r="301" spans="1:5" ht="12.75">
      <c r="A301" s="514"/>
      <c r="B301" s="543" t="s">
        <v>254</v>
      </c>
      <c r="C301" s="521"/>
      <c r="D301" s="521"/>
      <c r="E301" s="522"/>
    </row>
    <row r="302" spans="1:5" ht="13.5" thickBot="1">
      <c r="A302" s="514"/>
      <c r="B302" s="545" t="s">
        <v>394</v>
      </c>
      <c r="C302" s="528"/>
      <c r="D302" s="528"/>
      <c r="E302" s="905"/>
    </row>
    <row r="303" spans="1:5" ht="13.5" thickBot="1">
      <c r="A303" s="514"/>
      <c r="B303" s="547" t="s">
        <v>925</v>
      </c>
      <c r="C303" s="548"/>
      <c r="D303" s="548"/>
      <c r="E303" s="906"/>
    </row>
    <row r="304" spans="1:5" ht="13.5" thickBot="1">
      <c r="A304" s="514"/>
      <c r="B304" s="549" t="s">
        <v>941</v>
      </c>
      <c r="C304" s="548"/>
      <c r="D304" s="548"/>
      <c r="E304" s="906"/>
    </row>
    <row r="305" spans="1:5" ht="15.75" thickBot="1">
      <c r="A305" s="509"/>
      <c r="B305" s="550" t="s">
        <v>31</v>
      </c>
      <c r="C305" s="542">
        <f>SUM(C299+C303+C304)</f>
        <v>70068</v>
      </c>
      <c r="D305" s="542">
        <f>SUM(D299+D303+D304)</f>
        <v>72088</v>
      </c>
      <c r="E305" s="907">
        <f>SUM(D305/C305)</f>
        <v>1.0288291374093737</v>
      </c>
    </row>
    <row r="306" spans="1:5" ht="15">
      <c r="A306" s="554">
        <v>2499</v>
      </c>
      <c r="B306" s="553" t="s">
        <v>402</v>
      </c>
      <c r="C306" s="557"/>
      <c r="D306" s="557"/>
      <c r="E306" s="522"/>
    </row>
    <row r="307" spans="1:5" ht="12.75" customHeight="1">
      <c r="A307" s="554"/>
      <c r="B307" s="516" t="s">
        <v>160</v>
      </c>
      <c r="C307" s="514"/>
      <c r="D307" s="514"/>
      <c r="E307" s="522"/>
    </row>
    <row r="308" spans="1:5" ht="12.75" customHeight="1" thickBot="1">
      <c r="A308" s="554"/>
      <c r="B308" s="517" t="s">
        <v>161</v>
      </c>
      <c r="C308" s="509"/>
      <c r="D308" s="509"/>
      <c r="E308" s="905"/>
    </row>
    <row r="309" spans="1:5" ht="12.75" customHeight="1" thickBot="1">
      <c r="A309" s="554"/>
      <c r="B309" s="519" t="s">
        <v>182</v>
      </c>
      <c r="C309" s="509"/>
      <c r="D309" s="509"/>
      <c r="E309" s="906"/>
    </row>
    <row r="310" spans="1:5" ht="12.75" customHeight="1">
      <c r="A310" s="554"/>
      <c r="B310" s="516" t="s">
        <v>163</v>
      </c>
      <c r="C310" s="521">
        <f aca="true" t="shared" si="0" ref="C310:C317">SUM(C13+C46+C79+C112+C145+C178+C211+C244+C277)</f>
        <v>2155</v>
      </c>
      <c r="D310" s="521">
        <f aca="true" t="shared" si="1" ref="D310:D317">SUM(D13+D46+D79+D112+D145+D178+D211+D244+D277)</f>
        <v>2155</v>
      </c>
      <c r="E310" s="522">
        <f>SUM(D310/C310)</f>
        <v>1</v>
      </c>
    </row>
    <row r="311" spans="1:5" ht="12.75" customHeight="1">
      <c r="A311" s="554"/>
      <c r="B311" s="523" t="s">
        <v>164</v>
      </c>
      <c r="C311" s="524">
        <f t="shared" si="0"/>
        <v>1455</v>
      </c>
      <c r="D311" s="524">
        <f t="shared" si="1"/>
        <v>1455</v>
      </c>
      <c r="E311" s="522">
        <f>SUM(D311/C311)</f>
        <v>1</v>
      </c>
    </row>
    <row r="312" spans="1:5" ht="12.75" customHeight="1">
      <c r="A312" s="554"/>
      <c r="B312" s="523" t="s">
        <v>165</v>
      </c>
      <c r="C312" s="524">
        <f t="shared" si="0"/>
        <v>700</v>
      </c>
      <c r="D312" s="524">
        <f t="shared" si="1"/>
        <v>700</v>
      </c>
      <c r="E312" s="522">
        <f>SUM(D312/C312)</f>
        <v>1</v>
      </c>
    </row>
    <row r="313" spans="1:5" ht="12.75" customHeight="1">
      <c r="A313" s="554"/>
      <c r="B313" s="525" t="s">
        <v>166</v>
      </c>
      <c r="C313" s="521">
        <f t="shared" si="0"/>
        <v>0</v>
      </c>
      <c r="D313" s="521">
        <f t="shared" si="1"/>
        <v>0</v>
      </c>
      <c r="E313" s="522"/>
    </row>
    <row r="314" spans="1:5" ht="12.75" customHeight="1">
      <c r="A314" s="554"/>
      <c r="B314" s="525" t="s">
        <v>167</v>
      </c>
      <c r="C314" s="521">
        <f t="shared" si="0"/>
        <v>53232</v>
      </c>
      <c r="D314" s="521">
        <f t="shared" si="1"/>
        <v>53232</v>
      </c>
      <c r="E314" s="522">
        <f>SUM(D314/C314)</f>
        <v>1</v>
      </c>
    </row>
    <row r="315" spans="1:5" ht="12.75" customHeight="1">
      <c r="A315" s="554"/>
      <c r="B315" s="525" t="s">
        <v>168</v>
      </c>
      <c r="C315" s="521">
        <f t="shared" si="0"/>
        <v>13808</v>
      </c>
      <c r="D315" s="521">
        <f t="shared" si="1"/>
        <v>13808</v>
      </c>
      <c r="E315" s="522">
        <f>SUM(D315/C315)</f>
        <v>1</v>
      </c>
    </row>
    <row r="316" spans="1:5" ht="12.75" customHeight="1">
      <c r="A316" s="554"/>
      <c r="B316" s="526" t="s">
        <v>169</v>
      </c>
      <c r="C316" s="521">
        <f t="shared" si="0"/>
        <v>0</v>
      </c>
      <c r="D316" s="521">
        <f t="shared" si="1"/>
        <v>0</v>
      </c>
      <c r="E316" s="522"/>
    </row>
    <row r="317" spans="1:5" ht="12.75" customHeight="1" thickBot="1">
      <c r="A317" s="554"/>
      <c r="B317" s="527" t="s">
        <v>170</v>
      </c>
      <c r="C317" s="521">
        <f t="shared" si="0"/>
        <v>2705</v>
      </c>
      <c r="D317" s="521">
        <f t="shared" si="1"/>
        <v>2705</v>
      </c>
      <c r="E317" s="905">
        <f>SUM(D317/C317)</f>
        <v>1</v>
      </c>
    </row>
    <row r="318" spans="1:5" ht="12.75" customHeight="1" thickBot="1">
      <c r="A318" s="554"/>
      <c r="B318" s="529" t="s">
        <v>412</v>
      </c>
      <c r="C318" s="530">
        <f>SUM(C310+C313+C314+C315+C317)</f>
        <v>71900</v>
      </c>
      <c r="D318" s="530">
        <f>SUM(D310+D313+D314+D315+D317)</f>
        <v>71900</v>
      </c>
      <c r="E318" s="907">
        <f>SUM(D318/C318)</f>
        <v>1</v>
      </c>
    </row>
    <row r="319" spans="1:5" ht="12.75" customHeight="1" thickBot="1">
      <c r="A319" s="554"/>
      <c r="B319" s="532" t="s">
        <v>926</v>
      </c>
      <c r="C319" s="533">
        <f>SUM(C318+C309)</f>
        <v>71900</v>
      </c>
      <c r="D319" s="533">
        <f>SUM(D318+D309)</f>
        <v>71900</v>
      </c>
      <c r="E319" s="907">
        <f>SUM(D319/C319)</f>
        <v>1</v>
      </c>
    </row>
    <row r="320" spans="1:5" ht="12.75" customHeight="1" thickBot="1">
      <c r="A320" s="554"/>
      <c r="B320" s="534" t="s">
        <v>927</v>
      </c>
      <c r="C320" s="535"/>
      <c r="D320" s="535"/>
      <c r="E320" s="906"/>
    </row>
    <row r="321" spans="1:5" ht="12.75" customHeight="1">
      <c r="A321" s="554"/>
      <c r="B321" s="343" t="s">
        <v>171</v>
      </c>
      <c r="C321" s="536"/>
      <c r="D321" s="536">
        <f>SUM(D24+D57+D90+D123+D156+D189+D222+D255+D288)</f>
        <v>23468</v>
      </c>
      <c r="E321" s="522"/>
    </row>
    <row r="322" spans="1:5" ht="12.75" customHeight="1">
      <c r="A322" s="554"/>
      <c r="B322" s="276" t="s">
        <v>179</v>
      </c>
      <c r="C322" s="521">
        <f>SUM(C25+C58+C91+C124+C157+C190+C223+C256+C289)</f>
        <v>1049081</v>
      </c>
      <c r="D322" s="521">
        <f>SUM(D25+D58+D91+D124+D157+D190+D223+D256+D289)</f>
        <v>1065161</v>
      </c>
      <c r="E322" s="522">
        <f>SUM(D322/C322)</f>
        <v>1.0153277011022028</v>
      </c>
    </row>
    <row r="323" spans="1:5" ht="12.75" customHeight="1" thickBot="1">
      <c r="A323" s="554"/>
      <c r="B323" s="299" t="s">
        <v>180</v>
      </c>
      <c r="C323" s="528">
        <f>SUM(C26+C59+C92+C125+C158+C191+C224+C257+C290)</f>
        <v>46676</v>
      </c>
      <c r="D323" s="528">
        <f>SUM(D26+D59+D92+D125+D158+D191+D224+D257+D290)</f>
        <v>46676</v>
      </c>
      <c r="E323" s="909">
        <f>SUM(D323/C323)</f>
        <v>1</v>
      </c>
    </row>
    <row r="324" spans="1:5" ht="12.75" customHeight="1" thickBot="1">
      <c r="A324" s="554"/>
      <c r="B324" s="537" t="s">
        <v>919</v>
      </c>
      <c r="C324" s="538">
        <f>SUM(C322:C323)</f>
        <v>1095757</v>
      </c>
      <c r="D324" s="538">
        <f>SUM(D321:D323)</f>
        <v>1135305</v>
      </c>
      <c r="E324" s="909">
        <f>SUM(D324/C324)</f>
        <v>1.0360919437430014</v>
      </c>
    </row>
    <row r="325" spans="1:5" ht="12.75" customHeight="1" thickBot="1">
      <c r="A325" s="554"/>
      <c r="B325" s="539" t="s">
        <v>940</v>
      </c>
      <c r="C325" s="538"/>
      <c r="D325" s="538"/>
      <c r="E325" s="906"/>
    </row>
    <row r="326" spans="1:5" ht="12.75" customHeight="1" thickBot="1">
      <c r="A326" s="554"/>
      <c r="B326" s="558" t="s">
        <v>938</v>
      </c>
      <c r="C326" s="559">
        <f>SUM(C319+C320+C324)</f>
        <v>1167657</v>
      </c>
      <c r="D326" s="559">
        <f>SUM(D319+D320+D324)</f>
        <v>1207205</v>
      </c>
      <c r="E326" s="907">
        <f>SUM(D326/C326)</f>
        <v>1.0338695353173064</v>
      </c>
    </row>
    <row r="327" spans="1:5" ht="15">
      <c r="A327" s="554"/>
      <c r="B327" s="543" t="s">
        <v>382</v>
      </c>
      <c r="C327" s="521">
        <f aca="true" t="shared" si="2" ref="C327:D331">SUM(C30+C63+C96+C129+C162+C195+C228+C261+C294)</f>
        <v>661643</v>
      </c>
      <c r="D327" s="521">
        <f t="shared" si="2"/>
        <v>674462</v>
      </c>
      <c r="E327" s="522">
        <f>SUM(D327/C327)</f>
        <v>1.0193744965185152</v>
      </c>
    </row>
    <row r="328" spans="1:5" ht="12.75">
      <c r="A328" s="514"/>
      <c r="B328" s="543" t="s">
        <v>383</v>
      </c>
      <c r="C328" s="521">
        <f t="shared" si="2"/>
        <v>187985</v>
      </c>
      <c r="D328" s="521">
        <f t="shared" si="2"/>
        <v>191540</v>
      </c>
      <c r="E328" s="522">
        <f>SUM(D328/C328)</f>
        <v>1.0189110833311168</v>
      </c>
    </row>
    <row r="329" spans="1:5" ht="12.75">
      <c r="A329" s="514"/>
      <c r="B329" s="543" t="s">
        <v>384</v>
      </c>
      <c r="C329" s="521">
        <f t="shared" si="2"/>
        <v>318029</v>
      </c>
      <c r="D329" s="521">
        <f t="shared" si="2"/>
        <v>341203</v>
      </c>
      <c r="E329" s="522">
        <f>SUM(D329/C329)</f>
        <v>1.0728675686808435</v>
      </c>
    </row>
    <row r="330" spans="1:5" ht="12.75">
      <c r="A330" s="514"/>
      <c r="B330" s="544" t="s">
        <v>386</v>
      </c>
      <c r="C330" s="521">
        <f t="shared" si="2"/>
        <v>0</v>
      </c>
      <c r="D330" s="521">
        <f t="shared" si="2"/>
        <v>0</v>
      </c>
      <c r="E330" s="522"/>
    </row>
    <row r="331" spans="1:5" ht="13.5" thickBot="1">
      <c r="A331" s="514"/>
      <c r="B331" s="545" t="s">
        <v>385</v>
      </c>
      <c r="C331" s="521">
        <f t="shared" si="2"/>
        <v>0</v>
      </c>
      <c r="D331" s="521">
        <f t="shared" si="2"/>
        <v>0</v>
      </c>
      <c r="E331" s="905"/>
    </row>
    <row r="332" spans="1:5" ht="13.5" thickBot="1">
      <c r="A332" s="514"/>
      <c r="B332" s="546" t="s">
        <v>918</v>
      </c>
      <c r="C332" s="530">
        <f>SUM(C327:C331)</f>
        <v>1167657</v>
      </c>
      <c r="D332" s="530">
        <f>SUM(D327:D331)</f>
        <v>1207205</v>
      </c>
      <c r="E332" s="907">
        <f>SUM(D332/C332)</f>
        <v>1.0338695353173064</v>
      </c>
    </row>
    <row r="333" spans="1:5" ht="12.75">
      <c r="A333" s="514"/>
      <c r="B333" s="543" t="s">
        <v>253</v>
      </c>
      <c r="C333" s="521"/>
      <c r="D333" s="521"/>
      <c r="E333" s="522"/>
    </row>
    <row r="334" spans="1:5" ht="12.75">
      <c r="A334" s="514"/>
      <c r="B334" s="543" t="s">
        <v>254</v>
      </c>
      <c r="C334" s="521"/>
      <c r="D334" s="521"/>
      <c r="E334" s="522"/>
    </row>
    <row r="335" spans="1:5" ht="13.5" thickBot="1">
      <c r="A335" s="514"/>
      <c r="B335" s="545" t="s">
        <v>394</v>
      </c>
      <c r="C335" s="528"/>
      <c r="D335" s="528"/>
      <c r="E335" s="905"/>
    </row>
    <row r="336" spans="1:5" ht="13.5" thickBot="1">
      <c r="A336" s="514"/>
      <c r="B336" s="547" t="s">
        <v>925</v>
      </c>
      <c r="C336" s="548"/>
      <c r="D336" s="548"/>
      <c r="E336" s="906"/>
    </row>
    <row r="337" spans="1:5" ht="13.5" thickBot="1">
      <c r="A337" s="514"/>
      <c r="B337" s="549" t="s">
        <v>941</v>
      </c>
      <c r="C337" s="548"/>
      <c r="D337" s="548"/>
      <c r="E337" s="906"/>
    </row>
    <row r="338" spans="1:5" ht="15.75" thickBot="1">
      <c r="A338" s="509"/>
      <c r="B338" s="550" t="s">
        <v>31</v>
      </c>
      <c r="C338" s="542">
        <f>SUM(C332+C336+C337)</f>
        <v>1167657</v>
      </c>
      <c r="D338" s="542">
        <f>SUM(D332+D336+D337)</f>
        <v>1207205</v>
      </c>
      <c r="E338" s="907">
        <f aca="true" t="shared" si="3" ref="E338:E395">SUM(D338/C338)</f>
        <v>1.0338695353173064</v>
      </c>
    </row>
    <row r="339" spans="1:5" ht="15">
      <c r="A339" s="560">
        <v>2795</v>
      </c>
      <c r="B339" s="561" t="s">
        <v>849</v>
      </c>
      <c r="C339" s="562"/>
      <c r="D339" s="562"/>
      <c r="E339" s="522"/>
    </row>
    <row r="340" spans="1:5" ht="12.75">
      <c r="A340" s="514"/>
      <c r="B340" s="516" t="s">
        <v>160</v>
      </c>
      <c r="C340" s="514"/>
      <c r="D340" s="514"/>
      <c r="E340" s="522"/>
    </row>
    <row r="341" spans="1:5" ht="13.5" thickBot="1">
      <c r="A341" s="514"/>
      <c r="B341" s="517" t="s">
        <v>161</v>
      </c>
      <c r="C341" s="509"/>
      <c r="D341" s="509"/>
      <c r="E341" s="905"/>
    </row>
    <row r="342" spans="1:5" ht="13.5" thickBot="1">
      <c r="A342" s="514"/>
      <c r="B342" s="519" t="s">
        <v>182</v>
      </c>
      <c r="C342" s="509"/>
      <c r="D342" s="509"/>
      <c r="E342" s="906"/>
    </row>
    <row r="343" spans="1:5" ht="12.75">
      <c r="A343" s="514"/>
      <c r="B343" s="516" t="s">
        <v>163</v>
      </c>
      <c r="C343" s="521">
        <v>35000</v>
      </c>
      <c r="D343" s="521">
        <v>35000</v>
      </c>
      <c r="E343" s="522">
        <f t="shared" si="3"/>
        <v>1</v>
      </c>
    </row>
    <row r="344" spans="1:5" ht="12.75">
      <c r="A344" s="514"/>
      <c r="B344" s="523" t="s">
        <v>164</v>
      </c>
      <c r="C344" s="524"/>
      <c r="D344" s="524"/>
      <c r="E344" s="522"/>
    </row>
    <row r="345" spans="1:5" ht="12.75">
      <c r="A345" s="514"/>
      <c r="B345" s="523" t="s">
        <v>165</v>
      </c>
      <c r="C345" s="524">
        <v>35000</v>
      </c>
      <c r="D345" s="524">
        <v>35000</v>
      </c>
      <c r="E345" s="522">
        <f t="shared" si="3"/>
        <v>1</v>
      </c>
    </row>
    <row r="346" spans="1:5" ht="12.75">
      <c r="A346" s="514"/>
      <c r="B346" s="525" t="s">
        <v>166</v>
      </c>
      <c r="C346" s="521">
        <v>22000</v>
      </c>
      <c r="D346" s="521">
        <v>22000</v>
      </c>
      <c r="E346" s="522">
        <f t="shared" si="3"/>
        <v>1</v>
      </c>
    </row>
    <row r="347" spans="1:5" ht="12.75">
      <c r="A347" s="514"/>
      <c r="B347" s="525" t="s">
        <v>167</v>
      </c>
      <c r="C347" s="521">
        <v>103500</v>
      </c>
      <c r="D347" s="521">
        <v>103500</v>
      </c>
      <c r="E347" s="522">
        <f t="shared" si="3"/>
        <v>1</v>
      </c>
    </row>
    <row r="348" spans="1:5" ht="12.75">
      <c r="A348" s="514"/>
      <c r="B348" s="525" t="s">
        <v>168</v>
      </c>
      <c r="C348" s="521">
        <v>33000</v>
      </c>
      <c r="D348" s="521">
        <v>33000</v>
      </c>
      <c r="E348" s="522">
        <f t="shared" si="3"/>
        <v>1</v>
      </c>
    </row>
    <row r="349" spans="1:5" ht="12.75">
      <c r="A349" s="514"/>
      <c r="B349" s="526" t="s">
        <v>169</v>
      </c>
      <c r="C349" s="521"/>
      <c r="D349" s="521"/>
      <c r="E349" s="522"/>
    </row>
    <row r="350" spans="1:5" ht="13.5" thickBot="1">
      <c r="A350" s="514"/>
      <c r="B350" s="527" t="s">
        <v>170</v>
      </c>
      <c r="C350" s="528">
        <v>6000</v>
      </c>
      <c r="D350" s="528">
        <v>6000</v>
      </c>
      <c r="E350" s="905">
        <f t="shared" si="3"/>
        <v>1</v>
      </c>
    </row>
    <row r="351" spans="1:5" ht="13.5" thickBot="1">
      <c r="A351" s="514"/>
      <c r="B351" s="529" t="s">
        <v>412</v>
      </c>
      <c r="C351" s="530">
        <f>SUM(C343+C346+C347+C348+C350)</f>
        <v>199500</v>
      </c>
      <c r="D351" s="530">
        <f>SUM(D343+D346+D347+D348+D350)</f>
        <v>199500</v>
      </c>
      <c r="E351" s="907">
        <f t="shared" si="3"/>
        <v>1</v>
      </c>
    </row>
    <row r="352" spans="1:5" ht="13.5" thickBot="1">
      <c r="A352" s="514"/>
      <c r="B352" s="532" t="s">
        <v>926</v>
      </c>
      <c r="C352" s="533">
        <f>SUM(C351+C342)</f>
        <v>199500</v>
      </c>
      <c r="D352" s="533">
        <f>SUM(D351+D342)</f>
        <v>199500</v>
      </c>
      <c r="E352" s="907">
        <f t="shared" si="3"/>
        <v>1</v>
      </c>
    </row>
    <row r="353" spans="1:5" ht="13.5" thickBot="1">
      <c r="A353" s="514"/>
      <c r="B353" s="534" t="s">
        <v>927</v>
      </c>
      <c r="C353" s="535"/>
      <c r="D353" s="535"/>
      <c r="E353" s="906"/>
    </row>
    <row r="354" spans="1:5" ht="12.75">
      <c r="A354" s="514"/>
      <c r="B354" s="343" t="s">
        <v>171</v>
      </c>
      <c r="C354" s="536"/>
      <c r="D354" s="536">
        <v>19695</v>
      </c>
      <c r="E354" s="522"/>
    </row>
    <row r="355" spans="1:5" ht="12.75">
      <c r="A355" s="514"/>
      <c r="B355" s="276" t="s">
        <v>179</v>
      </c>
      <c r="C355" s="521">
        <v>935563</v>
      </c>
      <c r="D355" s="521">
        <v>990530</v>
      </c>
      <c r="E355" s="522">
        <f t="shared" si="3"/>
        <v>1.0587528579048124</v>
      </c>
    </row>
    <row r="356" spans="1:5" ht="13.5" thickBot="1">
      <c r="A356" s="514"/>
      <c r="B356" s="299" t="s">
        <v>180</v>
      </c>
      <c r="C356" s="528">
        <v>178754</v>
      </c>
      <c r="D356" s="528">
        <v>178754</v>
      </c>
      <c r="E356" s="905">
        <f t="shared" si="3"/>
        <v>1</v>
      </c>
    </row>
    <row r="357" spans="1:5" ht="13.5" thickBot="1">
      <c r="A357" s="514"/>
      <c r="B357" s="537" t="s">
        <v>919</v>
      </c>
      <c r="C357" s="538">
        <f>SUM(C355:C356)</f>
        <v>1114317</v>
      </c>
      <c r="D357" s="538">
        <f>SUM(D354:D356)</f>
        <v>1188979</v>
      </c>
      <c r="E357" s="907">
        <f t="shared" si="3"/>
        <v>1.0670024777509453</v>
      </c>
    </row>
    <row r="358" spans="1:5" ht="13.5" thickBot="1">
      <c r="A358" s="514"/>
      <c r="B358" s="539" t="s">
        <v>940</v>
      </c>
      <c r="C358" s="538"/>
      <c r="D358" s="538"/>
      <c r="E358" s="906"/>
    </row>
    <row r="359" spans="1:5" ht="15.75" thickBot="1">
      <c r="A359" s="514"/>
      <c r="B359" s="541" t="s">
        <v>938</v>
      </c>
      <c r="C359" s="542">
        <f>SUM(C352+C353+C357)</f>
        <v>1313817</v>
      </c>
      <c r="D359" s="542">
        <f>SUM(D352+D353+D357)</f>
        <v>1388479</v>
      </c>
      <c r="E359" s="907">
        <f t="shared" si="3"/>
        <v>1.0568283101832294</v>
      </c>
    </row>
    <row r="360" spans="1:5" ht="12.75">
      <c r="A360" s="514"/>
      <c r="B360" s="543" t="s">
        <v>382</v>
      </c>
      <c r="C360" s="521">
        <v>375041</v>
      </c>
      <c r="D360" s="521">
        <v>385873</v>
      </c>
      <c r="E360" s="522">
        <f t="shared" si="3"/>
        <v>1.0288821755488067</v>
      </c>
    </row>
    <row r="361" spans="1:5" ht="12.75">
      <c r="A361" s="514"/>
      <c r="B361" s="543" t="s">
        <v>383</v>
      </c>
      <c r="C361" s="521">
        <v>103190</v>
      </c>
      <c r="D361" s="521">
        <v>105457</v>
      </c>
      <c r="E361" s="522">
        <f t="shared" si="3"/>
        <v>1.021969183060374</v>
      </c>
    </row>
    <row r="362" spans="1:5" ht="12.75">
      <c r="A362" s="514"/>
      <c r="B362" s="543" t="s">
        <v>384</v>
      </c>
      <c r="C362" s="521">
        <v>835586</v>
      </c>
      <c r="D362" s="521">
        <v>887149</v>
      </c>
      <c r="E362" s="522">
        <f t="shared" si="3"/>
        <v>1.0617087888021102</v>
      </c>
    </row>
    <row r="363" spans="1:5" ht="12.75">
      <c r="A363" s="514"/>
      <c r="B363" s="544" t="s">
        <v>386</v>
      </c>
      <c r="C363" s="521"/>
      <c r="D363" s="521"/>
      <c r="E363" s="522"/>
    </row>
    <row r="364" spans="1:5" ht="13.5" thickBot="1">
      <c r="A364" s="514"/>
      <c r="B364" s="545" t="s">
        <v>385</v>
      </c>
      <c r="C364" s="528"/>
      <c r="D364" s="528"/>
      <c r="E364" s="905"/>
    </row>
    <row r="365" spans="1:5" ht="13.5" thickBot="1">
      <c r="A365" s="514"/>
      <c r="B365" s="546" t="s">
        <v>918</v>
      </c>
      <c r="C365" s="530">
        <f>SUM(C360:C364)</f>
        <v>1313817</v>
      </c>
      <c r="D365" s="530">
        <f>SUM(D360:D364)</f>
        <v>1378479</v>
      </c>
      <c r="E365" s="907">
        <f t="shared" si="3"/>
        <v>1.0492169000705578</v>
      </c>
    </row>
    <row r="366" spans="1:5" ht="12.75">
      <c r="A366" s="514"/>
      <c r="B366" s="543" t="s">
        <v>253</v>
      </c>
      <c r="C366" s="521"/>
      <c r="D366" s="521">
        <v>8000</v>
      </c>
      <c r="E366" s="522"/>
    </row>
    <row r="367" spans="1:5" ht="12.75">
      <c r="A367" s="514"/>
      <c r="B367" s="543" t="s">
        <v>254</v>
      </c>
      <c r="C367" s="521"/>
      <c r="D367" s="521">
        <v>2000</v>
      </c>
      <c r="E367" s="522"/>
    </row>
    <row r="368" spans="1:5" ht="13.5" thickBot="1">
      <c r="A368" s="514"/>
      <c r="B368" s="545" t="s">
        <v>394</v>
      </c>
      <c r="C368" s="528"/>
      <c r="D368" s="528"/>
      <c r="E368" s="905"/>
    </row>
    <row r="369" spans="1:5" ht="13.5" thickBot="1">
      <c r="A369" s="514"/>
      <c r="B369" s="547" t="s">
        <v>925</v>
      </c>
      <c r="C369" s="548"/>
      <c r="D369" s="530">
        <f>SUM(D366:D368)</f>
        <v>10000</v>
      </c>
      <c r="E369" s="906"/>
    </row>
    <row r="370" spans="1:5" ht="13.5" thickBot="1">
      <c r="A370" s="514"/>
      <c r="B370" s="549" t="s">
        <v>941</v>
      </c>
      <c r="C370" s="548"/>
      <c r="D370" s="548"/>
      <c r="E370" s="906"/>
    </row>
    <row r="371" spans="1:5" ht="15.75" thickBot="1">
      <c r="A371" s="509"/>
      <c r="B371" s="550" t="s">
        <v>31</v>
      </c>
      <c r="C371" s="542">
        <f>SUM(C365+C369+C370)</f>
        <v>1313817</v>
      </c>
      <c r="D371" s="542">
        <f>SUM(D365+D369+D370)</f>
        <v>1388479</v>
      </c>
      <c r="E371" s="907">
        <f t="shared" si="3"/>
        <v>1.0568283101832294</v>
      </c>
    </row>
    <row r="372" spans="1:5" ht="15">
      <c r="A372" s="563">
        <v>2799</v>
      </c>
      <c r="B372" s="553" t="s">
        <v>964</v>
      </c>
      <c r="C372" s="557"/>
      <c r="D372" s="557"/>
      <c r="E372" s="522"/>
    </row>
    <row r="373" spans="1:5" ht="12.75">
      <c r="A373" s="514"/>
      <c r="B373" s="516" t="s">
        <v>160</v>
      </c>
      <c r="C373" s="514"/>
      <c r="D373" s="514"/>
      <c r="E373" s="522"/>
    </row>
    <row r="374" spans="1:5" ht="13.5" thickBot="1">
      <c r="A374" s="514"/>
      <c r="B374" s="517" t="s">
        <v>161</v>
      </c>
      <c r="C374" s="509"/>
      <c r="D374" s="509"/>
      <c r="E374" s="905"/>
    </row>
    <row r="375" spans="1:5" ht="13.5" thickBot="1">
      <c r="A375" s="514"/>
      <c r="B375" s="519" t="s">
        <v>182</v>
      </c>
      <c r="C375" s="509"/>
      <c r="D375" s="509"/>
      <c r="E375" s="906"/>
    </row>
    <row r="376" spans="1:5" ht="12.75">
      <c r="A376" s="514"/>
      <c r="B376" s="516" t="s">
        <v>163</v>
      </c>
      <c r="C376" s="521">
        <f aca="true" t="shared" si="4" ref="C376:C383">SUM(C343+C310)</f>
        <v>37155</v>
      </c>
      <c r="D376" s="521">
        <f aca="true" t="shared" si="5" ref="D376:D383">SUM(D343+D310)</f>
        <v>37155</v>
      </c>
      <c r="E376" s="522">
        <f t="shared" si="3"/>
        <v>1</v>
      </c>
    </row>
    <row r="377" spans="1:5" ht="12.75">
      <c r="A377" s="514"/>
      <c r="B377" s="523" t="s">
        <v>164</v>
      </c>
      <c r="C377" s="524">
        <f t="shared" si="4"/>
        <v>1455</v>
      </c>
      <c r="D377" s="524">
        <f t="shared" si="5"/>
        <v>1455</v>
      </c>
      <c r="E377" s="910">
        <f t="shared" si="3"/>
        <v>1</v>
      </c>
    </row>
    <row r="378" spans="1:5" ht="12.75">
      <c r="A378" s="514"/>
      <c r="B378" s="523" t="s">
        <v>165</v>
      </c>
      <c r="C378" s="524">
        <f t="shared" si="4"/>
        <v>35700</v>
      </c>
      <c r="D378" s="524">
        <f t="shared" si="5"/>
        <v>35700</v>
      </c>
      <c r="E378" s="522">
        <f t="shared" si="3"/>
        <v>1</v>
      </c>
    </row>
    <row r="379" spans="1:5" ht="12.75">
      <c r="A379" s="514"/>
      <c r="B379" s="525" t="s">
        <v>166</v>
      </c>
      <c r="C379" s="521">
        <f t="shared" si="4"/>
        <v>22000</v>
      </c>
      <c r="D379" s="521">
        <f t="shared" si="5"/>
        <v>22000</v>
      </c>
      <c r="E379" s="522">
        <f t="shared" si="3"/>
        <v>1</v>
      </c>
    </row>
    <row r="380" spans="1:5" ht="12.75">
      <c r="A380" s="514"/>
      <c r="B380" s="525" t="s">
        <v>167</v>
      </c>
      <c r="C380" s="521">
        <f t="shared" si="4"/>
        <v>156732</v>
      </c>
      <c r="D380" s="521">
        <f t="shared" si="5"/>
        <v>156732</v>
      </c>
      <c r="E380" s="522">
        <f t="shared" si="3"/>
        <v>1</v>
      </c>
    </row>
    <row r="381" spans="1:5" ht="12.75">
      <c r="A381" s="514"/>
      <c r="B381" s="525" t="s">
        <v>168</v>
      </c>
      <c r="C381" s="521">
        <f t="shared" si="4"/>
        <v>46808</v>
      </c>
      <c r="D381" s="521">
        <f t="shared" si="5"/>
        <v>46808</v>
      </c>
      <c r="E381" s="522">
        <f t="shared" si="3"/>
        <v>1</v>
      </c>
    </row>
    <row r="382" spans="1:5" ht="12.75">
      <c r="A382" s="514"/>
      <c r="B382" s="526" t="s">
        <v>169</v>
      </c>
      <c r="C382" s="521">
        <f t="shared" si="4"/>
        <v>0</v>
      </c>
      <c r="D382" s="521">
        <f t="shared" si="5"/>
        <v>0</v>
      </c>
      <c r="E382" s="522"/>
    </row>
    <row r="383" spans="1:5" ht="13.5" thickBot="1">
      <c r="A383" s="514"/>
      <c r="B383" s="527" t="s">
        <v>170</v>
      </c>
      <c r="C383" s="521">
        <f t="shared" si="4"/>
        <v>8705</v>
      </c>
      <c r="D383" s="521">
        <f t="shared" si="5"/>
        <v>8705</v>
      </c>
      <c r="E383" s="905">
        <f t="shared" si="3"/>
        <v>1</v>
      </c>
    </row>
    <row r="384" spans="1:5" ht="13.5" thickBot="1">
      <c r="A384" s="514"/>
      <c r="B384" s="529" t="s">
        <v>412</v>
      </c>
      <c r="C384" s="530">
        <f>SUM(C376+C379+C380+C381+C383)</f>
        <v>271400</v>
      </c>
      <c r="D384" s="530">
        <f>SUM(D376+D379+D380+D381+D383)</f>
        <v>271400</v>
      </c>
      <c r="E384" s="907">
        <f t="shared" si="3"/>
        <v>1</v>
      </c>
    </row>
    <row r="385" spans="1:5" ht="13.5" thickBot="1">
      <c r="A385" s="514"/>
      <c r="B385" s="532" t="s">
        <v>926</v>
      </c>
      <c r="C385" s="533">
        <f>SUM(C384+C375)</f>
        <v>271400</v>
      </c>
      <c r="D385" s="533">
        <f>SUM(D384+D375)</f>
        <v>271400</v>
      </c>
      <c r="E385" s="907">
        <f t="shared" si="3"/>
        <v>1</v>
      </c>
    </row>
    <row r="386" spans="1:5" ht="13.5" thickBot="1">
      <c r="A386" s="514"/>
      <c r="B386" s="534" t="s">
        <v>927</v>
      </c>
      <c r="C386" s="535"/>
      <c r="D386" s="535"/>
      <c r="E386" s="906"/>
    </row>
    <row r="387" spans="1:5" ht="12.75">
      <c r="A387" s="514"/>
      <c r="B387" s="343" t="s">
        <v>171</v>
      </c>
      <c r="C387" s="536"/>
      <c r="D387" s="536">
        <f>SUM(D354+D321)</f>
        <v>43163</v>
      </c>
      <c r="E387" s="522"/>
    </row>
    <row r="388" spans="1:5" ht="12.75">
      <c r="A388" s="514"/>
      <c r="B388" s="276" t="s">
        <v>179</v>
      </c>
      <c r="C388" s="521">
        <f>SUM(C355+C322)</f>
        <v>1984644</v>
      </c>
      <c r="D388" s="521">
        <f>SUM(D355+D322)</f>
        <v>2055691</v>
      </c>
      <c r="E388" s="522">
        <f t="shared" si="3"/>
        <v>1.035798359806595</v>
      </c>
    </row>
    <row r="389" spans="1:5" ht="13.5" thickBot="1">
      <c r="A389" s="514"/>
      <c r="B389" s="299" t="s">
        <v>180</v>
      </c>
      <c r="C389" s="528">
        <f>SUM(C356+C323)</f>
        <v>225430</v>
      </c>
      <c r="D389" s="528">
        <f>SUM(D356+D323)</f>
        <v>225430</v>
      </c>
      <c r="E389" s="905">
        <f t="shared" si="3"/>
        <v>1</v>
      </c>
    </row>
    <row r="390" spans="1:5" ht="13.5" thickBot="1">
      <c r="A390" s="514"/>
      <c r="B390" s="537" t="s">
        <v>919</v>
      </c>
      <c r="C390" s="538">
        <f>SUM(C388:C389)</f>
        <v>2210074</v>
      </c>
      <c r="D390" s="538">
        <f>SUM(D387:D389)</f>
        <v>2324284</v>
      </c>
      <c r="E390" s="907">
        <f t="shared" si="3"/>
        <v>1.051677002670499</v>
      </c>
    </row>
    <row r="391" spans="1:5" ht="13.5" thickBot="1">
      <c r="A391" s="514"/>
      <c r="B391" s="539" t="s">
        <v>940</v>
      </c>
      <c r="C391" s="538"/>
      <c r="D391" s="538"/>
      <c r="E391" s="906"/>
    </row>
    <row r="392" spans="1:5" ht="15.75" thickBot="1">
      <c r="A392" s="514"/>
      <c r="B392" s="541" t="s">
        <v>938</v>
      </c>
      <c r="C392" s="542">
        <f>SUM(C385+C386+C390)</f>
        <v>2481474</v>
      </c>
      <c r="D392" s="542">
        <f>SUM(D385+D386+D390)</f>
        <v>2595684</v>
      </c>
      <c r="E392" s="907">
        <f t="shared" si="3"/>
        <v>1.046025064135268</v>
      </c>
    </row>
    <row r="393" spans="1:5" ht="12.75">
      <c r="A393" s="514"/>
      <c r="B393" s="543" t="s">
        <v>382</v>
      </c>
      <c r="C393" s="521">
        <f aca="true" t="shared" si="6" ref="C393:D397">SUM(C360+C327)</f>
        <v>1036684</v>
      </c>
      <c r="D393" s="521">
        <f t="shared" si="6"/>
        <v>1060335</v>
      </c>
      <c r="E393" s="522">
        <f t="shared" si="3"/>
        <v>1.0228140879959564</v>
      </c>
    </row>
    <row r="394" spans="1:5" ht="12.75">
      <c r="A394" s="514"/>
      <c r="B394" s="543" t="s">
        <v>383</v>
      </c>
      <c r="C394" s="521">
        <f t="shared" si="6"/>
        <v>291175</v>
      </c>
      <c r="D394" s="521">
        <f t="shared" si="6"/>
        <v>296997</v>
      </c>
      <c r="E394" s="522">
        <f t="shared" si="3"/>
        <v>1.0199948484588306</v>
      </c>
    </row>
    <row r="395" spans="1:5" ht="12.75">
      <c r="A395" s="514"/>
      <c r="B395" s="543" t="s">
        <v>384</v>
      </c>
      <c r="C395" s="521">
        <f t="shared" si="6"/>
        <v>1153615</v>
      </c>
      <c r="D395" s="521">
        <f t="shared" si="6"/>
        <v>1228352</v>
      </c>
      <c r="E395" s="522">
        <f t="shared" si="3"/>
        <v>1.064785045270736</v>
      </c>
    </row>
    <row r="396" spans="1:5" ht="12.75">
      <c r="A396" s="514"/>
      <c r="B396" s="544" t="s">
        <v>386</v>
      </c>
      <c r="C396" s="521">
        <f t="shared" si="6"/>
        <v>0</v>
      </c>
      <c r="D396" s="521">
        <f t="shared" si="6"/>
        <v>0</v>
      </c>
      <c r="E396" s="522"/>
    </row>
    <row r="397" spans="1:5" ht="13.5" thickBot="1">
      <c r="A397" s="514"/>
      <c r="B397" s="545" t="s">
        <v>385</v>
      </c>
      <c r="C397" s="521">
        <f t="shared" si="6"/>
        <v>0</v>
      </c>
      <c r="D397" s="521">
        <f t="shared" si="6"/>
        <v>0</v>
      </c>
      <c r="E397" s="905"/>
    </row>
    <row r="398" spans="1:5" ht="13.5" thickBot="1">
      <c r="A398" s="514"/>
      <c r="B398" s="546" t="s">
        <v>918</v>
      </c>
      <c r="C398" s="530">
        <f>SUM(C393:C397)</f>
        <v>2481474</v>
      </c>
      <c r="D398" s="530">
        <f>SUM(D393:D397)</f>
        <v>2585684</v>
      </c>
      <c r="E398" s="907">
        <f>SUM(D398/C398)</f>
        <v>1.0419952012392635</v>
      </c>
    </row>
    <row r="399" spans="1:5" ht="12.75">
      <c r="A399" s="514"/>
      <c r="B399" s="543" t="s">
        <v>253</v>
      </c>
      <c r="C399" s="521"/>
      <c r="D399" s="521">
        <f>SUM(D366)</f>
        <v>8000</v>
      </c>
      <c r="E399" s="522"/>
    </row>
    <row r="400" spans="1:5" ht="12.75">
      <c r="A400" s="514"/>
      <c r="B400" s="543" t="s">
        <v>254</v>
      </c>
      <c r="C400" s="521"/>
      <c r="D400" s="521">
        <f>SUM(D367)</f>
        <v>2000</v>
      </c>
      <c r="E400" s="522"/>
    </row>
    <row r="401" spans="1:5" ht="13.5" thickBot="1">
      <c r="A401" s="514"/>
      <c r="B401" s="545" t="s">
        <v>394</v>
      </c>
      <c r="C401" s="528"/>
      <c r="D401" s="528"/>
      <c r="E401" s="905"/>
    </row>
    <row r="402" spans="1:5" ht="13.5" thickBot="1">
      <c r="A402" s="514"/>
      <c r="B402" s="547" t="s">
        <v>925</v>
      </c>
      <c r="C402" s="548"/>
      <c r="D402" s="530">
        <f>SUM(D399:D401)</f>
        <v>10000</v>
      </c>
      <c r="E402" s="906"/>
    </row>
    <row r="403" spans="1:5" ht="13.5" thickBot="1">
      <c r="A403" s="514"/>
      <c r="B403" s="549" t="s">
        <v>941</v>
      </c>
      <c r="C403" s="548"/>
      <c r="D403" s="548"/>
      <c r="E403" s="906"/>
    </row>
    <row r="404" spans="1:5" ht="15.75" thickBot="1">
      <c r="A404" s="509"/>
      <c r="B404" s="550" t="s">
        <v>31</v>
      </c>
      <c r="C404" s="542">
        <f>SUM(C398+C402+C403)</f>
        <v>2481474</v>
      </c>
      <c r="D404" s="542">
        <f>SUM(D398+D402+D403)</f>
        <v>2595684</v>
      </c>
      <c r="E404" s="907">
        <f>SUM(D404/C404)</f>
        <v>1.046025064135268</v>
      </c>
    </row>
    <row r="405" spans="1:5" ht="15">
      <c r="A405" s="552">
        <v>2850</v>
      </c>
      <c r="B405" s="553" t="s">
        <v>403</v>
      </c>
      <c r="C405" s="521"/>
      <c r="D405" s="521"/>
      <c r="E405" s="522"/>
    </row>
    <row r="406" spans="1:5" ht="12.75">
      <c r="A406" s="514"/>
      <c r="B406" s="516" t="s">
        <v>160</v>
      </c>
      <c r="C406" s="514"/>
      <c r="D406" s="514"/>
      <c r="E406" s="522"/>
    </row>
    <row r="407" spans="1:5" ht="13.5" thickBot="1">
      <c r="A407" s="514"/>
      <c r="B407" s="517" t="s">
        <v>161</v>
      </c>
      <c r="C407" s="509"/>
      <c r="D407" s="509"/>
      <c r="E407" s="905"/>
    </row>
    <row r="408" spans="1:5" ht="13.5" thickBot="1">
      <c r="A408" s="514"/>
      <c r="B408" s="519" t="s">
        <v>182</v>
      </c>
      <c r="C408" s="509"/>
      <c r="D408" s="509"/>
      <c r="E408" s="906"/>
    </row>
    <row r="409" spans="1:5" ht="12.75">
      <c r="A409" s="514"/>
      <c r="B409" s="516" t="s">
        <v>163</v>
      </c>
      <c r="C409" s="521"/>
      <c r="D409" s="521"/>
      <c r="E409" s="522"/>
    </row>
    <row r="410" spans="1:5" ht="12.75">
      <c r="A410" s="514"/>
      <c r="B410" s="523" t="s">
        <v>164</v>
      </c>
      <c r="C410" s="524"/>
      <c r="D410" s="524"/>
      <c r="E410" s="522"/>
    </row>
    <row r="411" spans="1:5" ht="12.75">
      <c r="A411" s="514"/>
      <c r="B411" s="523" t="s">
        <v>165</v>
      </c>
      <c r="C411" s="524"/>
      <c r="D411" s="524"/>
      <c r="E411" s="522"/>
    </row>
    <row r="412" spans="1:5" ht="12.75">
      <c r="A412" s="514"/>
      <c r="B412" s="525" t="s">
        <v>166</v>
      </c>
      <c r="C412" s="521">
        <v>3100</v>
      </c>
      <c r="D412" s="521">
        <v>3100</v>
      </c>
      <c r="E412" s="522">
        <f>SUM(D412/C412)</f>
        <v>1</v>
      </c>
    </row>
    <row r="413" spans="1:5" ht="12.75">
      <c r="A413" s="514"/>
      <c r="B413" s="525" t="s">
        <v>167</v>
      </c>
      <c r="C413" s="521">
        <v>20527</v>
      </c>
      <c r="D413" s="521">
        <v>26843</v>
      </c>
      <c r="E413" s="522">
        <f>SUM(D413/C413)</f>
        <v>1.3076923076923077</v>
      </c>
    </row>
    <row r="414" spans="1:5" ht="12.75">
      <c r="A414" s="514"/>
      <c r="B414" s="525" t="s">
        <v>168</v>
      </c>
      <c r="C414" s="521">
        <v>6379</v>
      </c>
      <c r="D414" s="521">
        <v>6379</v>
      </c>
      <c r="E414" s="522">
        <f>SUM(D414/C414)</f>
        <v>1</v>
      </c>
    </row>
    <row r="415" spans="1:5" ht="12.75">
      <c r="A415" s="514"/>
      <c r="B415" s="526" t="s">
        <v>169</v>
      </c>
      <c r="C415" s="521"/>
      <c r="D415" s="521"/>
      <c r="E415" s="522"/>
    </row>
    <row r="416" spans="1:5" ht="13.5" thickBot="1">
      <c r="A416" s="514"/>
      <c r="B416" s="527" t="s">
        <v>170</v>
      </c>
      <c r="C416" s="528">
        <v>6316</v>
      </c>
      <c r="D416" s="528"/>
      <c r="E416" s="905">
        <f>SUM(D416/C416)</f>
        <v>0</v>
      </c>
    </row>
    <row r="417" spans="1:5" ht="13.5" thickBot="1">
      <c r="A417" s="514"/>
      <c r="B417" s="529" t="s">
        <v>412</v>
      </c>
      <c r="C417" s="530">
        <f>SUM(C409+C412+C413+C414+C416)</f>
        <v>36322</v>
      </c>
      <c r="D417" s="530">
        <f>SUM(D409+D412+D413+D414+D416)</f>
        <v>36322</v>
      </c>
      <c r="E417" s="907">
        <f>SUM(D417/C417)</f>
        <v>1</v>
      </c>
    </row>
    <row r="418" spans="1:5" ht="13.5" thickBot="1">
      <c r="A418" s="514"/>
      <c r="B418" s="532" t="s">
        <v>926</v>
      </c>
      <c r="C418" s="533">
        <f>SUM(C417+C408)</f>
        <v>36322</v>
      </c>
      <c r="D418" s="533">
        <f>SUM(D417+D408)</f>
        <v>36322</v>
      </c>
      <c r="E418" s="907">
        <f>SUM(D418/C418)</f>
        <v>1</v>
      </c>
    </row>
    <row r="419" spans="1:5" ht="13.5" thickBot="1">
      <c r="A419" s="514"/>
      <c r="B419" s="534" t="s">
        <v>927</v>
      </c>
      <c r="C419" s="535"/>
      <c r="D419" s="535"/>
      <c r="E419" s="906"/>
    </row>
    <row r="420" spans="1:5" ht="12.75">
      <c r="A420" s="514"/>
      <c r="B420" s="343" t="s">
        <v>171</v>
      </c>
      <c r="C420" s="536"/>
      <c r="D420" s="536">
        <v>7744</v>
      </c>
      <c r="E420" s="522"/>
    </row>
    <row r="421" spans="1:5" ht="12.75">
      <c r="A421" s="514"/>
      <c r="B421" s="276" t="s">
        <v>179</v>
      </c>
      <c r="C421" s="521">
        <v>386963</v>
      </c>
      <c r="D421" s="521">
        <v>389750</v>
      </c>
      <c r="E421" s="522">
        <f>SUM(D421/C421)</f>
        <v>1.007202238973752</v>
      </c>
    </row>
    <row r="422" spans="1:5" ht="13.5" thickBot="1">
      <c r="A422" s="514"/>
      <c r="B422" s="299" t="s">
        <v>180</v>
      </c>
      <c r="C422" s="528">
        <v>2100</v>
      </c>
      <c r="D422" s="528">
        <v>2100</v>
      </c>
      <c r="E422" s="905">
        <f>SUM(D422/C422)</f>
        <v>1</v>
      </c>
    </row>
    <row r="423" spans="1:5" ht="13.5" thickBot="1">
      <c r="A423" s="514"/>
      <c r="B423" s="537" t="s">
        <v>919</v>
      </c>
      <c r="C423" s="538">
        <f>SUM(C421:C422)</f>
        <v>389063</v>
      </c>
      <c r="D423" s="538">
        <f>SUM(D420:D422)</f>
        <v>399594</v>
      </c>
      <c r="E423" s="907">
        <f>SUM(D423/C423)</f>
        <v>1.0270675957364233</v>
      </c>
    </row>
    <row r="424" spans="1:5" ht="13.5" thickBot="1">
      <c r="A424" s="514"/>
      <c r="B424" s="539" t="s">
        <v>940</v>
      </c>
      <c r="C424" s="538"/>
      <c r="D424" s="538"/>
      <c r="E424" s="906"/>
    </row>
    <row r="425" spans="1:5" ht="15.75" thickBot="1">
      <c r="A425" s="514"/>
      <c r="B425" s="541" t="s">
        <v>938</v>
      </c>
      <c r="C425" s="542">
        <f>SUM(C418+C419+C423)</f>
        <v>425385</v>
      </c>
      <c r="D425" s="542">
        <f>SUM(D418+D419+D423)</f>
        <v>435916</v>
      </c>
      <c r="E425" s="907">
        <f>SUM(D425/C425)</f>
        <v>1.0247563971461147</v>
      </c>
    </row>
    <row r="426" spans="1:5" ht="12.75">
      <c r="A426" s="514"/>
      <c r="B426" s="543" t="s">
        <v>382</v>
      </c>
      <c r="C426" s="521">
        <v>245344</v>
      </c>
      <c r="D426" s="521">
        <v>251928</v>
      </c>
      <c r="E426" s="522">
        <f>SUM(D426/C426)</f>
        <v>1.0268357897482718</v>
      </c>
    </row>
    <row r="427" spans="1:5" ht="12.75">
      <c r="A427" s="514"/>
      <c r="B427" s="543" t="s">
        <v>383</v>
      </c>
      <c r="C427" s="521">
        <v>72635</v>
      </c>
      <c r="D427" s="521">
        <v>74331</v>
      </c>
      <c r="E427" s="522">
        <f>SUM(D427/C427)</f>
        <v>1.0233496248365113</v>
      </c>
    </row>
    <row r="428" spans="1:5" ht="12.75">
      <c r="A428" s="514"/>
      <c r="B428" s="543" t="s">
        <v>384</v>
      </c>
      <c r="C428" s="521">
        <v>107406</v>
      </c>
      <c r="D428" s="521">
        <v>109657</v>
      </c>
      <c r="E428" s="522">
        <f>SUM(D428/C428)</f>
        <v>1.020957860827142</v>
      </c>
    </row>
    <row r="429" spans="1:5" ht="12.75">
      <c r="A429" s="514"/>
      <c r="B429" s="544" t="s">
        <v>386</v>
      </c>
      <c r="C429" s="521"/>
      <c r="D429" s="521"/>
      <c r="E429" s="522"/>
    </row>
    <row r="430" spans="1:5" ht="13.5" thickBot="1">
      <c r="A430" s="514"/>
      <c r="B430" s="545" t="s">
        <v>385</v>
      </c>
      <c r="C430" s="528"/>
      <c r="D430" s="528"/>
      <c r="E430" s="905"/>
    </row>
    <row r="431" spans="1:5" ht="13.5" thickBot="1">
      <c r="A431" s="514"/>
      <c r="B431" s="546" t="s">
        <v>918</v>
      </c>
      <c r="C431" s="530">
        <f>SUM(C426:C430)</f>
        <v>425385</v>
      </c>
      <c r="D431" s="530">
        <f>SUM(D426:D430)</f>
        <v>435916</v>
      </c>
      <c r="E431" s="907">
        <f>SUM(D431/C431)</f>
        <v>1.0247563971461147</v>
      </c>
    </row>
    <row r="432" spans="1:5" ht="12.75">
      <c r="A432" s="514"/>
      <c r="B432" s="543" t="s">
        <v>253</v>
      </c>
      <c r="C432" s="521"/>
      <c r="D432" s="521"/>
      <c r="E432" s="522"/>
    </row>
    <row r="433" spans="1:5" ht="12.75">
      <c r="A433" s="514"/>
      <c r="B433" s="543" t="s">
        <v>254</v>
      </c>
      <c r="C433" s="521"/>
      <c r="D433" s="521"/>
      <c r="E433" s="522"/>
    </row>
    <row r="434" spans="1:5" ht="13.5" thickBot="1">
      <c r="A434" s="514"/>
      <c r="B434" s="545" t="s">
        <v>394</v>
      </c>
      <c r="C434" s="528"/>
      <c r="D434" s="528"/>
      <c r="E434" s="905"/>
    </row>
    <row r="435" spans="1:5" ht="13.5" thickBot="1">
      <c r="A435" s="514"/>
      <c r="B435" s="547" t="s">
        <v>925</v>
      </c>
      <c r="C435" s="548"/>
      <c r="D435" s="548"/>
      <c r="E435" s="906"/>
    </row>
    <row r="436" spans="1:5" ht="13.5" thickBot="1">
      <c r="A436" s="514"/>
      <c r="B436" s="549" t="s">
        <v>941</v>
      </c>
      <c r="C436" s="548"/>
      <c r="D436" s="548"/>
      <c r="E436" s="906"/>
    </row>
    <row r="437" spans="1:5" ht="15.75" thickBot="1">
      <c r="A437" s="509"/>
      <c r="B437" s="550" t="s">
        <v>31</v>
      </c>
      <c r="C437" s="542">
        <f>SUM(C431+C435+C436)</f>
        <v>425385</v>
      </c>
      <c r="D437" s="542">
        <f>SUM(D431+D435+D436)</f>
        <v>435916</v>
      </c>
      <c r="E437" s="907">
        <f>SUM(D437/C437)</f>
        <v>1.0247563971461147</v>
      </c>
    </row>
    <row r="438" spans="1:5" ht="15">
      <c r="A438" s="552">
        <v>2875</v>
      </c>
      <c r="B438" s="564" t="s">
        <v>354</v>
      </c>
      <c r="C438" s="521"/>
      <c r="D438" s="521"/>
      <c r="E438" s="522"/>
    </row>
    <row r="439" spans="1:5" ht="12.75">
      <c r="A439" s="514"/>
      <c r="B439" s="516" t="s">
        <v>160</v>
      </c>
      <c r="C439" s="514"/>
      <c r="D439" s="514"/>
      <c r="E439" s="522"/>
    </row>
    <row r="440" spans="1:5" ht="13.5" thickBot="1">
      <c r="A440" s="514"/>
      <c r="B440" s="517" t="s">
        <v>161</v>
      </c>
      <c r="C440" s="509"/>
      <c r="D440" s="528">
        <v>6991</v>
      </c>
      <c r="E440" s="905"/>
    </row>
    <row r="441" spans="1:5" ht="13.5" thickBot="1">
      <c r="A441" s="514"/>
      <c r="B441" s="519" t="s">
        <v>182</v>
      </c>
      <c r="C441" s="509"/>
      <c r="D441" s="869">
        <f>SUM(D440)</f>
        <v>6991</v>
      </c>
      <c r="E441" s="906"/>
    </row>
    <row r="442" spans="1:5" ht="12.75">
      <c r="A442" s="514"/>
      <c r="B442" s="516" t="s">
        <v>163</v>
      </c>
      <c r="C442" s="521">
        <v>304</v>
      </c>
      <c r="D442" s="521">
        <v>304</v>
      </c>
      <c r="E442" s="522">
        <f>SUM(D442/C442)</f>
        <v>1</v>
      </c>
    </row>
    <row r="443" spans="1:5" ht="12.75">
      <c r="A443" s="514"/>
      <c r="B443" s="523" t="s">
        <v>164</v>
      </c>
      <c r="C443" s="524"/>
      <c r="D443" s="524"/>
      <c r="E443" s="522"/>
    </row>
    <row r="444" spans="1:5" ht="12.75">
      <c r="A444" s="514"/>
      <c r="B444" s="523" t="s">
        <v>165</v>
      </c>
      <c r="C444" s="524">
        <v>304</v>
      </c>
      <c r="D444" s="524">
        <v>304</v>
      </c>
      <c r="E444" s="522">
        <f>SUM(D444/C444)</f>
        <v>1</v>
      </c>
    </row>
    <row r="445" spans="1:5" ht="12.75">
      <c r="A445" s="514"/>
      <c r="B445" s="525" t="s">
        <v>166</v>
      </c>
      <c r="C445" s="521">
        <v>2759</v>
      </c>
      <c r="D445" s="521">
        <v>2759</v>
      </c>
      <c r="E445" s="522">
        <f>SUM(D445/C445)</f>
        <v>1</v>
      </c>
    </row>
    <row r="446" spans="1:5" ht="12.75">
      <c r="A446" s="514"/>
      <c r="B446" s="525" t="s">
        <v>167</v>
      </c>
      <c r="C446" s="521">
        <v>38688</v>
      </c>
      <c r="D446" s="521">
        <v>38688</v>
      </c>
      <c r="E446" s="522">
        <f>SUM(D446/C446)</f>
        <v>1</v>
      </c>
    </row>
    <row r="447" spans="1:5" ht="12.75">
      <c r="A447" s="514"/>
      <c r="B447" s="525" t="s">
        <v>168</v>
      </c>
      <c r="C447" s="521">
        <v>10246</v>
      </c>
      <c r="D447" s="521">
        <v>10246</v>
      </c>
      <c r="E447" s="522">
        <f>SUM(D447/C447)</f>
        <v>1</v>
      </c>
    </row>
    <row r="448" spans="1:5" ht="12.75">
      <c r="A448" s="514"/>
      <c r="B448" s="526" t="s">
        <v>169</v>
      </c>
      <c r="C448" s="521"/>
      <c r="D448" s="521"/>
      <c r="E448" s="522"/>
    </row>
    <row r="449" spans="1:5" ht="13.5" thickBot="1">
      <c r="A449" s="514"/>
      <c r="B449" s="527" t="s">
        <v>170</v>
      </c>
      <c r="C449" s="528"/>
      <c r="D449" s="528"/>
      <c r="E449" s="905"/>
    </row>
    <row r="450" spans="1:5" ht="13.5" thickBot="1">
      <c r="A450" s="514"/>
      <c r="B450" s="529" t="s">
        <v>412</v>
      </c>
      <c r="C450" s="530">
        <f>SUM(C442+C445+C446+C447+C449)</f>
        <v>51997</v>
      </c>
      <c r="D450" s="530">
        <f>SUM(D442+D445+D446+D447+D449)</f>
        <v>51997</v>
      </c>
      <c r="E450" s="907">
        <f>SUM(D450/C450)</f>
        <v>1</v>
      </c>
    </row>
    <row r="451" spans="1:5" ht="13.5" thickBot="1">
      <c r="A451" s="514"/>
      <c r="B451" s="532" t="s">
        <v>926</v>
      </c>
      <c r="C451" s="533">
        <f>SUM(C450+C441)</f>
        <v>51997</v>
      </c>
      <c r="D451" s="533">
        <f>SUM(D450+D441)</f>
        <v>58988</v>
      </c>
      <c r="E451" s="907">
        <f>SUM(D451/C451)</f>
        <v>1.1344500644267939</v>
      </c>
    </row>
    <row r="452" spans="1:5" ht="13.5" thickBot="1">
      <c r="A452" s="514"/>
      <c r="B452" s="534" t="s">
        <v>927</v>
      </c>
      <c r="C452" s="535"/>
      <c r="D452" s="535"/>
      <c r="E452" s="906"/>
    </row>
    <row r="453" spans="1:5" ht="12.75">
      <c r="A453" s="514"/>
      <c r="B453" s="343" t="s">
        <v>171</v>
      </c>
      <c r="C453" s="536"/>
      <c r="D453" s="536">
        <v>22447</v>
      </c>
      <c r="E453" s="522"/>
    </row>
    <row r="454" spans="1:5" ht="12.75">
      <c r="A454" s="514"/>
      <c r="B454" s="276" t="s">
        <v>179</v>
      </c>
      <c r="C454" s="521">
        <v>489348</v>
      </c>
      <c r="D454" s="521">
        <v>500172</v>
      </c>
      <c r="E454" s="522">
        <f>SUM(D454/C454)</f>
        <v>1.0221192280340372</v>
      </c>
    </row>
    <row r="455" spans="1:5" ht="13.5" thickBot="1">
      <c r="A455" s="514"/>
      <c r="B455" s="299" t="s">
        <v>180</v>
      </c>
      <c r="C455" s="528"/>
      <c r="D455" s="528"/>
      <c r="E455" s="905"/>
    </row>
    <row r="456" spans="1:5" ht="13.5" thickBot="1">
      <c r="A456" s="514"/>
      <c r="B456" s="537" t="s">
        <v>919</v>
      </c>
      <c r="C456" s="538">
        <f>SUM(C454:C455)</f>
        <v>489348</v>
      </c>
      <c r="D456" s="538">
        <f>SUM(D453:D455)</f>
        <v>522619</v>
      </c>
      <c r="E456" s="907">
        <f>SUM(D456/C456)</f>
        <v>1.067990468950522</v>
      </c>
    </row>
    <row r="457" spans="1:5" ht="13.5" thickBot="1">
      <c r="A457" s="514"/>
      <c r="B457" s="539" t="s">
        <v>940</v>
      </c>
      <c r="C457" s="538"/>
      <c r="D457" s="538"/>
      <c r="E457" s="906"/>
    </row>
    <row r="458" spans="1:5" ht="15.75" thickBot="1">
      <c r="A458" s="514"/>
      <c r="B458" s="541" t="s">
        <v>938</v>
      </c>
      <c r="C458" s="542">
        <f>SUM(C451+C452+C456)</f>
        <v>541345</v>
      </c>
      <c r="D458" s="542">
        <f>SUM(D451+D452+D456)</f>
        <v>581607</v>
      </c>
      <c r="E458" s="907">
        <f>SUM(D458/C458)</f>
        <v>1.0743740128753383</v>
      </c>
    </row>
    <row r="459" spans="1:5" ht="12.75">
      <c r="A459" s="514"/>
      <c r="B459" s="543" t="s">
        <v>382</v>
      </c>
      <c r="C459" s="521">
        <v>296079</v>
      </c>
      <c r="D459" s="521">
        <v>321624</v>
      </c>
      <c r="E459" s="522">
        <f>SUM(D459/C459)</f>
        <v>1.0862776488707406</v>
      </c>
    </row>
    <row r="460" spans="1:5" ht="12.75">
      <c r="A460" s="514"/>
      <c r="B460" s="543" t="s">
        <v>383</v>
      </c>
      <c r="C460" s="521">
        <v>85499</v>
      </c>
      <c r="D460" s="521">
        <v>92239</v>
      </c>
      <c r="E460" s="522">
        <f>SUM(D460/C460)</f>
        <v>1.0788313313606006</v>
      </c>
    </row>
    <row r="461" spans="1:5" ht="12.75">
      <c r="A461" s="514"/>
      <c r="B461" s="543" t="s">
        <v>384</v>
      </c>
      <c r="C461" s="521">
        <v>151767</v>
      </c>
      <c r="D461" s="521">
        <v>157244</v>
      </c>
      <c r="E461" s="522">
        <f>SUM(D461/C461)</f>
        <v>1.036088214170406</v>
      </c>
    </row>
    <row r="462" spans="1:5" ht="12.75">
      <c r="A462" s="514"/>
      <c r="B462" s="544" t="s">
        <v>386</v>
      </c>
      <c r="C462" s="521"/>
      <c r="D462" s="521"/>
      <c r="E462" s="522"/>
    </row>
    <row r="463" spans="1:5" ht="13.5" thickBot="1">
      <c r="A463" s="514"/>
      <c r="B463" s="545" t="s">
        <v>385</v>
      </c>
      <c r="C463" s="528"/>
      <c r="D463" s="528"/>
      <c r="E463" s="905"/>
    </row>
    <row r="464" spans="1:5" ht="13.5" thickBot="1">
      <c r="A464" s="514"/>
      <c r="B464" s="546" t="s">
        <v>918</v>
      </c>
      <c r="C464" s="530">
        <f>SUM(C459:C463)</f>
        <v>533345</v>
      </c>
      <c r="D464" s="530">
        <f>SUM(D459:D463)</f>
        <v>571107</v>
      </c>
      <c r="E464" s="907">
        <f aca="true" t="shared" si="7" ref="E464:E525">SUM(D464/C464)</f>
        <v>1.0708022012018488</v>
      </c>
    </row>
    <row r="465" spans="1:5" ht="12.75">
      <c r="A465" s="514"/>
      <c r="B465" s="543" t="s">
        <v>253</v>
      </c>
      <c r="C465" s="521"/>
      <c r="D465" s="521">
        <v>2500</v>
      </c>
      <c r="E465" s="522"/>
    </row>
    <row r="466" spans="1:5" ht="12.75">
      <c r="A466" s="514"/>
      <c r="B466" s="543" t="s">
        <v>254</v>
      </c>
      <c r="C466" s="521">
        <v>8000</v>
      </c>
      <c r="D466" s="521">
        <v>8000</v>
      </c>
      <c r="E466" s="522">
        <f t="shared" si="7"/>
        <v>1</v>
      </c>
    </row>
    <row r="467" spans="1:5" ht="13.5" thickBot="1">
      <c r="A467" s="514"/>
      <c r="B467" s="545" t="s">
        <v>394</v>
      </c>
      <c r="C467" s="528"/>
      <c r="D467" s="528"/>
      <c r="E467" s="905"/>
    </row>
    <row r="468" spans="1:5" ht="13.5" thickBot="1">
      <c r="A468" s="514"/>
      <c r="B468" s="547" t="s">
        <v>925</v>
      </c>
      <c r="C468" s="530">
        <f>SUM(C466:C467)</f>
        <v>8000</v>
      </c>
      <c r="D468" s="530">
        <f>SUM(D465:D467)</f>
        <v>10500</v>
      </c>
      <c r="E468" s="907">
        <f t="shared" si="7"/>
        <v>1.3125</v>
      </c>
    </row>
    <row r="469" spans="1:5" ht="13.5" thickBot="1">
      <c r="A469" s="514"/>
      <c r="B469" s="549" t="s">
        <v>941</v>
      </c>
      <c r="C469" s="548"/>
      <c r="D469" s="548"/>
      <c r="E469" s="906"/>
    </row>
    <row r="470" spans="1:5" ht="15.75" thickBot="1">
      <c r="A470" s="509"/>
      <c r="B470" s="550" t="s">
        <v>31</v>
      </c>
      <c r="C470" s="542">
        <f>SUM(C464+C468+C469)</f>
        <v>541345</v>
      </c>
      <c r="D470" s="542">
        <f>SUM(D464+D468+D469)</f>
        <v>581607</v>
      </c>
      <c r="E470" s="907">
        <f t="shared" si="7"/>
        <v>1.0743740128753383</v>
      </c>
    </row>
    <row r="471" spans="1:5" ht="15">
      <c r="A471" s="563">
        <v>2898</v>
      </c>
      <c r="B471" s="554" t="s">
        <v>404</v>
      </c>
      <c r="C471" s="557"/>
      <c r="D471" s="557"/>
      <c r="E471" s="522"/>
    </row>
    <row r="472" spans="1:5" ht="12.75">
      <c r="A472" s="514"/>
      <c r="B472" s="516" t="s">
        <v>160</v>
      </c>
      <c r="C472" s="514"/>
      <c r="D472" s="514"/>
      <c r="E472" s="522"/>
    </row>
    <row r="473" spans="1:5" ht="13.5" thickBot="1">
      <c r="A473" s="514"/>
      <c r="B473" s="517" t="s">
        <v>161</v>
      </c>
      <c r="C473" s="509"/>
      <c r="D473" s="528">
        <f>SUM(D440+D407)</f>
        <v>6991</v>
      </c>
      <c r="E473" s="905"/>
    </row>
    <row r="474" spans="1:5" ht="13.5" thickBot="1">
      <c r="A474" s="514"/>
      <c r="B474" s="519" t="s">
        <v>182</v>
      </c>
      <c r="C474" s="509"/>
      <c r="D474" s="869">
        <f>SUM(D473)</f>
        <v>6991</v>
      </c>
      <c r="E474" s="906"/>
    </row>
    <row r="475" spans="1:5" ht="12.75">
      <c r="A475" s="514"/>
      <c r="B475" s="516" t="s">
        <v>163</v>
      </c>
      <c r="C475" s="521">
        <f aca="true" t="shared" si="8" ref="C475:C482">SUM(C442+C409)</f>
        <v>304</v>
      </c>
      <c r="D475" s="521">
        <f aca="true" t="shared" si="9" ref="D475:D482">SUM(D442+D409)</f>
        <v>304</v>
      </c>
      <c r="E475" s="522">
        <f t="shared" si="7"/>
        <v>1</v>
      </c>
    </row>
    <row r="476" spans="1:5" ht="12.75">
      <c r="A476" s="514"/>
      <c r="B476" s="523" t="s">
        <v>164</v>
      </c>
      <c r="C476" s="524">
        <f t="shared" si="8"/>
        <v>0</v>
      </c>
      <c r="D476" s="524">
        <f t="shared" si="9"/>
        <v>0</v>
      </c>
      <c r="E476" s="522"/>
    </row>
    <row r="477" spans="1:5" ht="12.75">
      <c r="A477" s="514"/>
      <c r="B477" s="523" t="s">
        <v>165</v>
      </c>
      <c r="C477" s="524">
        <f t="shared" si="8"/>
        <v>304</v>
      </c>
      <c r="D477" s="524">
        <f t="shared" si="9"/>
        <v>304</v>
      </c>
      <c r="E477" s="522">
        <f t="shared" si="7"/>
        <v>1</v>
      </c>
    </row>
    <row r="478" spans="1:5" ht="12.75">
      <c r="A478" s="514"/>
      <c r="B478" s="525" t="s">
        <v>166</v>
      </c>
      <c r="C478" s="521">
        <f t="shared" si="8"/>
        <v>5859</v>
      </c>
      <c r="D478" s="521">
        <f t="shared" si="9"/>
        <v>5859</v>
      </c>
      <c r="E478" s="522">
        <f t="shared" si="7"/>
        <v>1</v>
      </c>
    </row>
    <row r="479" spans="1:5" ht="12.75">
      <c r="A479" s="514"/>
      <c r="B479" s="525" t="s">
        <v>167</v>
      </c>
      <c r="C479" s="521">
        <f t="shared" si="8"/>
        <v>59215</v>
      </c>
      <c r="D479" s="521">
        <f t="shared" si="9"/>
        <v>65531</v>
      </c>
      <c r="E479" s="522">
        <f t="shared" si="7"/>
        <v>1.106662163303217</v>
      </c>
    </row>
    <row r="480" spans="1:5" ht="12.75">
      <c r="A480" s="514"/>
      <c r="B480" s="525" t="s">
        <v>168</v>
      </c>
      <c r="C480" s="521">
        <f t="shared" si="8"/>
        <v>16625</v>
      </c>
      <c r="D480" s="521">
        <f t="shared" si="9"/>
        <v>16625</v>
      </c>
      <c r="E480" s="522">
        <f t="shared" si="7"/>
        <v>1</v>
      </c>
    </row>
    <row r="481" spans="1:5" ht="12.75">
      <c r="A481" s="514"/>
      <c r="B481" s="526" t="s">
        <v>169</v>
      </c>
      <c r="C481" s="521">
        <f t="shared" si="8"/>
        <v>0</v>
      </c>
      <c r="D481" s="521">
        <f t="shared" si="9"/>
        <v>0</v>
      </c>
      <c r="E481" s="522"/>
    </row>
    <row r="482" spans="1:5" ht="13.5" thickBot="1">
      <c r="A482" s="514"/>
      <c r="B482" s="527" t="s">
        <v>170</v>
      </c>
      <c r="C482" s="521">
        <f t="shared" si="8"/>
        <v>6316</v>
      </c>
      <c r="D482" s="521">
        <f t="shared" si="9"/>
        <v>0</v>
      </c>
      <c r="E482" s="905">
        <f t="shared" si="7"/>
        <v>0</v>
      </c>
    </row>
    <row r="483" spans="1:5" ht="13.5" thickBot="1">
      <c r="A483" s="514"/>
      <c r="B483" s="529" t="s">
        <v>412</v>
      </c>
      <c r="C483" s="530">
        <f>SUM(C475+C478+C479+C480+C482)</f>
        <v>88319</v>
      </c>
      <c r="D483" s="530">
        <f>SUM(D475+D478+D479+D480+D482)</f>
        <v>88319</v>
      </c>
      <c r="E483" s="907">
        <f t="shared" si="7"/>
        <v>1</v>
      </c>
    </row>
    <row r="484" spans="1:5" ht="13.5" thickBot="1">
      <c r="A484" s="514"/>
      <c r="B484" s="532" t="s">
        <v>926</v>
      </c>
      <c r="C484" s="533">
        <f>SUM(C483+C474)</f>
        <v>88319</v>
      </c>
      <c r="D484" s="533">
        <f>SUM(D483+D474)</f>
        <v>95310</v>
      </c>
      <c r="E484" s="907">
        <f t="shared" si="7"/>
        <v>1.079156240446563</v>
      </c>
    </row>
    <row r="485" spans="1:5" ht="13.5" thickBot="1">
      <c r="A485" s="514"/>
      <c r="B485" s="534" t="s">
        <v>927</v>
      </c>
      <c r="C485" s="535"/>
      <c r="D485" s="535"/>
      <c r="E485" s="906"/>
    </row>
    <row r="486" spans="1:5" ht="12.75">
      <c r="A486" s="514"/>
      <c r="B486" s="343" t="s">
        <v>171</v>
      </c>
      <c r="C486" s="536"/>
      <c r="D486" s="536">
        <f>SUM(D453+D420)</f>
        <v>30191</v>
      </c>
      <c r="E486" s="522"/>
    </row>
    <row r="487" spans="1:5" ht="12.75">
      <c r="A487" s="514"/>
      <c r="B487" s="276" t="s">
        <v>179</v>
      </c>
      <c r="C487" s="521">
        <f>SUM(C454+C421)</f>
        <v>876311</v>
      </c>
      <c r="D487" s="521">
        <f>SUM(D454+D421)</f>
        <v>889922</v>
      </c>
      <c r="E487" s="522">
        <f t="shared" si="7"/>
        <v>1.0155321569625395</v>
      </c>
    </row>
    <row r="488" spans="1:5" ht="13.5" thickBot="1">
      <c r="A488" s="514"/>
      <c r="B488" s="299" t="s">
        <v>180</v>
      </c>
      <c r="C488" s="528">
        <f>SUM(C455+C422)</f>
        <v>2100</v>
      </c>
      <c r="D488" s="528">
        <f>SUM(D455+D422)</f>
        <v>2100</v>
      </c>
      <c r="E488" s="905">
        <f t="shared" si="7"/>
        <v>1</v>
      </c>
    </row>
    <row r="489" spans="1:5" ht="13.5" thickBot="1">
      <c r="A489" s="514"/>
      <c r="B489" s="537" t="s">
        <v>919</v>
      </c>
      <c r="C489" s="538">
        <f>SUM(C487:C488)</f>
        <v>878411</v>
      </c>
      <c r="D489" s="538">
        <f>SUM(D486:D488)</f>
        <v>922213</v>
      </c>
      <c r="E489" s="907">
        <f t="shared" si="7"/>
        <v>1.0498650403968075</v>
      </c>
    </row>
    <row r="490" spans="1:5" ht="13.5" thickBot="1">
      <c r="A490" s="514"/>
      <c r="B490" s="539" t="s">
        <v>940</v>
      </c>
      <c r="C490" s="538"/>
      <c r="D490" s="538"/>
      <c r="E490" s="906"/>
    </row>
    <row r="491" spans="1:5" ht="15.75" thickBot="1">
      <c r="A491" s="514"/>
      <c r="B491" s="541" t="s">
        <v>938</v>
      </c>
      <c r="C491" s="542">
        <f>SUM(C484+C485+C489)</f>
        <v>966730</v>
      </c>
      <c r="D491" s="542">
        <f>SUM(D484+D485+D489)</f>
        <v>1017523</v>
      </c>
      <c r="E491" s="907">
        <f t="shared" si="7"/>
        <v>1.0525410404145936</v>
      </c>
    </row>
    <row r="492" spans="1:5" ht="12.75">
      <c r="A492" s="514"/>
      <c r="B492" s="543" t="s">
        <v>382</v>
      </c>
      <c r="C492" s="521">
        <f aca="true" t="shared" si="10" ref="C492:D496">SUM(C459+C426)</f>
        <v>541423</v>
      </c>
      <c r="D492" s="521">
        <f t="shared" si="10"/>
        <v>573552</v>
      </c>
      <c r="E492" s="522">
        <f t="shared" si="7"/>
        <v>1.0593417715907893</v>
      </c>
    </row>
    <row r="493" spans="1:5" ht="12.75">
      <c r="A493" s="514"/>
      <c r="B493" s="543" t="s">
        <v>383</v>
      </c>
      <c r="C493" s="521">
        <f t="shared" si="10"/>
        <v>158134</v>
      </c>
      <c r="D493" s="521">
        <f t="shared" si="10"/>
        <v>166570</v>
      </c>
      <c r="E493" s="522">
        <f t="shared" si="7"/>
        <v>1.0533471612682914</v>
      </c>
    </row>
    <row r="494" spans="1:5" ht="12.75">
      <c r="A494" s="514"/>
      <c r="B494" s="543" t="s">
        <v>384</v>
      </c>
      <c r="C494" s="521">
        <f t="shared" si="10"/>
        <v>259173</v>
      </c>
      <c r="D494" s="521">
        <f t="shared" si="10"/>
        <v>266901</v>
      </c>
      <c r="E494" s="522">
        <f t="shared" si="7"/>
        <v>1.0298179208482365</v>
      </c>
    </row>
    <row r="495" spans="1:5" ht="12.75">
      <c r="A495" s="514"/>
      <c r="B495" s="544" t="s">
        <v>386</v>
      </c>
      <c r="C495" s="521">
        <f t="shared" si="10"/>
        <v>0</v>
      </c>
      <c r="D495" s="521">
        <f t="shared" si="10"/>
        <v>0</v>
      </c>
      <c r="E495" s="522"/>
    </row>
    <row r="496" spans="1:5" ht="13.5" thickBot="1">
      <c r="A496" s="514"/>
      <c r="B496" s="545" t="s">
        <v>385</v>
      </c>
      <c r="C496" s="521">
        <f t="shared" si="10"/>
        <v>0</v>
      </c>
      <c r="D496" s="521">
        <f t="shared" si="10"/>
        <v>0</v>
      </c>
      <c r="E496" s="905"/>
    </row>
    <row r="497" spans="1:5" ht="13.5" thickBot="1">
      <c r="A497" s="514"/>
      <c r="B497" s="546" t="s">
        <v>918</v>
      </c>
      <c r="C497" s="530">
        <f>SUM(C492:C496)</f>
        <v>958730</v>
      </c>
      <c r="D497" s="530">
        <f>SUM(D492:D496)</f>
        <v>1007023</v>
      </c>
      <c r="E497" s="907">
        <f t="shared" si="7"/>
        <v>1.050371846088054</v>
      </c>
    </row>
    <row r="498" spans="1:5" ht="12.75">
      <c r="A498" s="514"/>
      <c r="B498" s="543" t="s">
        <v>253</v>
      </c>
      <c r="C498" s="521"/>
      <c r="D498" s="521">
        <f>SUM(D465)</f>
        <v>2500</v>
      </c>
      <c r="E498" s="522"/>
    </row>
    <row r="499" spans="1:5" ht="12.75">
      <c r="A499" s="514"/>
      <c r="B499" s="543" t="s">
        <v>254</v>
      </c>
      <c r="C499" s="521">
        <f>SUM(C466)</f>
        <v>8000</v>
      </c>
      <c r="D499" s="521">
        <f>SUM(D466)</f>
        <v>8000</v>
      </c>
      <c r="E499" s="522">
        <f t="shared" si="7"/>
        <v>1</v>
      </c>
    </row>
    <row r="500" spans="1:5" ht="13.5" thickBot="1">
      <c r="A500" s="514"/>
      <c r="B500" s="545" t="s">
        <v>394</v>
      </c>
      <c r="C500" s="528"/>
      <c r="D500" s="528"/>
      <c r="E500" s="905"/>
    </row>
    <row r="501" spans="1:5" ht="13.5" thickBot="1">
      <c r="A501" s="514"/>
      <c r="B501" s="547" t="s">
        <v>925</v>
      </c>
      <c r="C501" s="530">
        <f>SUM(C499)</f>
        <v>8000</v>
      </c>
      <c r="D501" s="530">
        <f>SUM(D498:D500)</f>
        <v>10500</v>
      </c>
      <c r="E501" s="907">
        <f t="shared" si="7"/>
        <v>1.3125</v>
      </c>
    </row>
    <row r="502" spans="1:5" ht="13.5" thickBot="1">
      <c r="A502" s="514"/>
      <c r="B502" s="549" t="s">
        <v>941</v>
      </c>
      <c r="C502" s="548"/>
      <c r="D502" s="548"/>
      <c r="E502" s="906"/>
    </row>
    <row r="503" spans="1:5" ht="15.75" thickBot="1">
      <c r="A503" s="509"/>
      <c r="B503" s="550" t="s">
        <v>31</v>
      </c>
      <c r="C503" s="542">
        <f>SUM(C497+C501+C502)</f>
        <v>966730</v>
      </c>
      <c r="D503" s="542">
        <f>SUM(D497+D501+D502)</f>
        <v>1017523</v>
      </c>
      <c r="E503" s="907">
        <f t="shared" si="7"/>
        <v>1.0525410404145936</v>
      </c>
    </row>
    <row r="504" spans="1:5" ht="15">
      <c r="A504" s="552">
        <v>2985</v>
      </c>
      <c r="B504" s="553" t="s">
        <v>405</v>
      </c>
      <c r="C504" s="521"/>
      <c r="D504" s="521"/>
      <c r="E504" s="522"/>
    </row>
    <row r="505" spans="1:5" ht="12.75">
      <c r="A505" s="514"/>
      <c r="B505" s="516" t="s">
        <v>160</v>
      </c>
      <c r="C505" s="514"/>
      <c r="D505" s="514"/>
      <c r="E505" s="522"/>
    </row>
    <row r="506" spans="1:5" ht="13.5" thickBot="1">
      <c r="A506" s="514"/>
      <c r="B506" s="517" t="s">
        <v>161</v>
      </c>
      <c r="C506" s="509"/>
      <c r="D506" s="509"/>
      <c r="E506" s="905"/>
    </row>
    <row r="507" spans="1:5" ht="13.5" thickBot="1">
      <c r="A507" s="514"/>
      <c r="B507" s="519" t="s">
        <v>182</v>
      </c>
      <c r="C507" s="509"/>
      <c r="D507" s="509"/>
      <c r="E507" s="906"/>
    </row>
    <row r="508" spans="1:5" ht="12.75">
      <c r="A508" s="514"/>
      <c r="B508" s="516" t="s">
        <v>163</v>
      </c>
      <c r="C508" s="521">
        <v>65000</v>
      </c>
      <c r="D508" s="521">
        <v>65000</v>
      </c>
      <c r="E508" s="522">
        <f t="shared" si="7"/>
        <v>1</v>
      </c>
    </row>
    <row r="509" spans="1:5" ht="12.75">
      <c r="A509" s="514"/>
      <c r="B509" s="523" t="s">
        <v>164</v>
      </c>
      <c r="C509" s="524">
        <v>40000</v>
      </c>
      <c r="D509" s="524">
        <v>40000</v>
      </c>
      <c r="E509" s="910">
        <f t="shared" si="7"/>
        <v>1</v>
      </c>
    </row>
    <row r="510" spans="1:5" ht="12.75">
      <c r="A510" s="514"/>
      <c r="B510" s="523" t="s">
        <v>165</v>
      </c>
      <c r="C510" s="524">
        <v>25000</v>
      </c>
      <c r="D510" s="524">
        <v>25000</v>
      </c>
      <c r="E510" s="910">
        <f t="shared" si="7"/>
        <v>1</v>
      </c>
    </row>
    <row r="511" spans="1:5" ht="12.75">
      <c r="A511" s="514"/>
      <c r="B511" s="525" t="s">
        <v>166</v>
      </c>
      <c r="C511" s="521"/>
      <c r="D511" s="521"/>
      <c r="E511" s="522"/>
    </row>
    <row r="512" spans="1:5" ht="12.75">
      <c r="A512" s="514"/>
      <c r="B512" s="525" t="s">
        <v>167</v>
      </c>
      <c r="C512" s="521"/>
      <c r="D512" s="521"/>
      <c r="E512" s="522"/>
    </row>
    <row r="513" spans="1:5" ht="12.75">
      <c r="A513" s="514"/>
      <c r="B513" s="525" t="s">
        <v>168</v>
      </c>
      <c r="C513" s="521">
        <v>15000</v>
      </c>
      <c r="D513" s="521">
        <v>15000</v>
      </c>
      <c r="E513" s="522">
        <f t="shared" si="7"/>
        <v>1</v>
      </c>
    </row>
    <row r="514" spans="1:5" ht="12.75">
      <c r="A514" s="514"/>
      <c r="B514" s="526" t="s">
        <v>169</v>
      </c>
      <c r="C514" s="521"/>
      <c r="D514" s="521"/>
      <c r="E514" s="522"/>
    </row>
    <row r="515" spans="1:5" ht="13.5" thickBot="1">
      <c r="A515" s="514"/>
      <c r="B515" s="527" t="s">
        <v>170</v>
      </c>
      <c r="C515" s="521"/>
      <c r="D515" s="521"/>
      <c r="E515" s="905"/>
    </row>
    <row r="516" spans="1:5" ht="13.5" thickBot="1">
      <c r="A516" s="514"/>
      <c r="B516" s="529" t="s">
        <v>412</v>
      </c>
      <c r="C516" s="530">
        <f>SUM(C508+C511+C512+C513+C515)</f>
        <v>80000</v>
      </c>
      <c r="D516" s="530">
        <f>SUM(D508+D511+D512+D513+D515)</f>
        <v>80000</v>
      </c>
      <c r="E516" s="907">
        <f t="shared" si="7"/>
        <v>1</v>
      </c>
    </row>
    <row r="517" spans="1:5" ht="13.5" thickBot="1">
      <c r="A517" s="514"/>
      <c r="B517" s="532" t="s">
        <v>926</v>
      </c>
      <c r="C517" s="533">
        <f>SUM(C516+C507)</f>
        <v>80000</v>
      </c>
      <c r="D517" s="533">
        <f>SUM(D516+D507)</f>
        <v>80000</v>
      </c>
      <c r="E517" s="907">
        <f t="shared" si="7"/>
        <v>1</v>
      </c>
    </row>
    <row r="518" spans="1:5" ht="13.5" thickBot="1">
      <c r="A518" s="514"/>
      <c r="B518" s="534" t="s">
        <v>927</v>
      </c>
      <c r="C518" s="535"/>
      <c r="D518" s="535"/>
      <c r="E518" s="906"/>
    </row>
    <row r="519" spans="1:5" ht="12.75">
      <c r="A519" s="514"/>
      <c r="B519" s="343" t="s">
        <v>171</v>
      </c>
      <c r="C519" s="536"/>
      <c r="D519" s="536">
        <v>23339</v>
      </c>
      <c r="E519" s="522"/>
    </row>
    <row r="520" spans="1:5" ht="12.75">
      <c r="A520" s="514"/>
      <c r="B520" s="276" t="s">
        <v>179</v>
      </c>
      <c r="C520" s="521">
        <v>353600</v>
      </c>
      <c r="D520" s="521">
        <v>359076</v>
      </c>
      <c r="E520" s="522">
        <f t="shared" si="7"/>
        <v>1.0154864253393665</v>
      </c>
    </row>
    <row r="521" spans="1:5" ht="13.5" thickBot="1">
      <c r="A521" s="514"/>
      <c r="B521" s="299" t="s">
        <v>180</v>
      </c>
      <c r="C521" s="528"/>
      <c r="D521" s="528"/>
      <c r="E521" s="905"/>
    </row>
    <row r="522" spans="1:5" ht="13.5" thickBot="1">
      <c r="A522" s="514"/>
      <c r="B522" s="537" t="s">
        <v>919</v>
      </c>
      <c r="C522" s="538">
        <f>SUM(C520:C521)</f>
        <v>353600</v>
      </c>
      <c r="D522" s="538">
        <f>SUM(D519:D521)</f>
        <v>382415</v>
      </c>
      <c r="E522" s="907">
        <f t="shared" si="7"/>
        <v>1.0814903846153847</v>
      </c>
    </row>
    <row r="523" spans="1:5" ht="13.5" thickBot="1">
      <c r="A523" s="514"/>
      <c r="B523" s="539" t="s">
        <v>940</v>
      </c>
      <c r="C523" s="538"/>
      <c r="D523" s="538"/>
      <c r="E523" s="906"/>
    </row>
    <row r="524" spans="1:5" ht="15.75" thickBot="1">
      <c r="A524" s="514"/>
      <c r="B524" s="541" t="s">
        <v>938</v>
      </c>
      <c r="C524" s="542">
        <f>SUM(C517+C518+C522)</f>
        <v>433600</v>
      </c>
      <c r="D524" s="542">
        <f>SUM(D517+D518+D522)</f>
        <v>462415</v>
      </c>
      <c r="E524" s="907">
        <f t="shared" si="7"/>
        <v>1.066455258302583</v>
      </c>
    </row>
    <row r="525" spans="1:5" ht="12.75">
      <c r="A525" s="514"/>
      <c r="B525" s="543" t="s">
        <v>382</v>
      </c>
      <c r="C525" s="521">
        <v>127883</v>
      </c>
      <c r="D525" s="521">
        <v>130775</v>
      </c>
      <c r="E525" s="522">
        <f t="shared" si="7"/>
        <v>1.02261442099419</v>
      </c>
    </row>
    <row r="526" spans="1:5" ht="12.75">
      <c r="A526" s="514"/>
      <c r="B526" s="543" t="s">
        <v>383</v>
      </c>
      <c r="C526" s="521">
        <v>34443</v>
      </c>
      <c r="D526" s="521">
        <v>35265</v>
      </c>
      <c r="E526" s="522">
        <f aca="true" t="shared" si="11" ref="E526:E569">SUM(D526/C526)</f>
        <v>1.0238655169410331</v>
      </c>
    </row>
    <row r="527" spans="1:5" ht="12.75">
      <c r="A527" s="514"/>
      <c r="B527" s="543" t="s">
        <v>384</v>
      </c>
      <c r="C527" s="521">
        <v>258274</v>
      </c>
      <c r="D527" s="521">
        <v>278785</v>
      </c>
      <c r="E527" s="522">
        <f t="shared" si="11"/>
        <v>1.079415659338532</v>
      </c>
    </row>
    <row r="528" spans="1:5" ht="12.75">
      <c r="A528" s="514"/>
      <c r="B528" s="544" t="s">
        <v>386</v>
      </c>
      <c r="C528" s="521"/>
      <c r="D528" s="521"/>
      <c r="E528" s="522"/>
    </row>
    <row r="529" spans="1:5" ht="13.5" thickBot="1">
      <c r="A529" s="514"/>
      <c r="B529" s="545" t="s">
        <v>385</v>
      </c>
      <c r="C529" s="521"/>
      <c r="D529" s="521"/>
      <c r="E529" s="905"/>
    </row>
    <row r="530" spans="1:5" ht="13.5" thickBot="1">
      <c r="A530" s="514"/>
      <c r="B530" s="546" t="s">
        <v>918</v>
      </c>
      <c r="C530" s="530">
        <f>SUM(C525:C529)</f>
        <v>420600</v>
      </c>
      <c r="D530" s="530">
        <f>SUM(D525:D529)</f>
        <v>444825</v>
      </c>
      <c r="E530" s="907">
        <f t="shared" si="11"/>
        <v>1.0575962910128387</v>
      </c>
    </row>
    <row r="531" spans="1:5" ht="12.75">
      <c r="A531" s="514"/>
      <c r="B531" s="543" t="s">
        <v>253</v>
      </c>
      <c r="C531" s="521"/>
      <c r="D531" s="521">
        <v>4590</v>
      </c>
      <c r="E531" s="522"/>
    </row>
    <row r="532" spans="1:5" ht="12.75">
      <c r="A532" s="514"/>
      <c r="B532" s="543" t="s">
        <v>254</v>
      </c>
      <c r="C532" s="521">
        <v>13000</v>
      </c>
      <c r="D532" s="521">
        <v>13000</v>
      </c>
      <c r="E532" s="522">
        <f t="shared" si="11"/>
        <v>1</v>
      </c>
    </row>
    <row r="533" spans="1:5" ht="13.5" thickBot="1">
      <c r="A533" s="514"/>
      <c r="B533" s="545" t="s">
        <v>394</v>
      </c>
      <c r="C533" s="528"/>
      <c r="D533" s="528"/>
      <c r="E533" s="905"/>
    </row>
    <row r="534" spans="1:5" ht="13.5" thickBot="1">
      <c r="A534" s="514"/>
      <c r="B534" s="547" t="s">
        <v>925</v>
      </c>
      <c r="C534" s="530">
        <f>SUM(C532:C533)</f>
        <v>13000</v>
      </c>
      <c r="D534" s="530">
        <f>SUM(D531:D533)</f>
        <v>17590</v>
      </c>
      <c r="E534" s="907">
        <f t="shared" si="11"/>
        <v>1.353076923076923</v>
      </c>
    </row>
    <row r="535" spans="1:5" ht="13.5" thickBot="1">
      <c r="A535" s="514"/>
      <c r="B535" s="549" t="s">
        <v>941</v>
      </c>
      <c r="C535" s="548"/>
      <c r="D535" s="548"/>
      <c r="E535" s="906"/>
    </row>
    <row r="536" spans="1:5" ht="15.75" thickBot="1">
      <c r="A536" s="509"/>
      <c r="B536" s="550" t="s">
        <v>31</v>
      </c>
      <c r="C536" s="542">
        <f>SUM(C530+C534+C535)</f>
        <v>433600</v>
      </c>
      <c r="D536" s="542">
        <f>SUM(D530+D534+D535)</f>
        <v>462415</v>
      </c>
      <c r="E536" s="907">
        <f t="shared" si="11"/>
        <v>1.066455258302583</v>
      </c>
    </row>
    <row r="537" spans="1:5" ht="15">
      <c r="A537" s="563">
        <v>2991</v>
      </c>
      <c r="B537" s="553" t="s">
        <v>183</v>
      </c>
      <c r="C537" s="557"/>
      <c r="D537" s="557"/>
      <c r="E537" s="522"/>
    </row>
    <row r="538" spans="1:5" ht="12.75">
      <c r="A538" s="514"/>
      <c r="B538" s="516" t="s">
        <v>160</v>
      </c>
      <c r="C538" s="514"/>
      <c r="D538" s="514"/>
      <c r="E538" s="522"/>
    </row>
    <row r="539" spans="1:5" ht="13.5" thickBot="1">
      <c r="A539" s="514"/>
      <c r="B539" s="517" t="s">
        <v>161</v>
      </c>
      <c r="C539" s="509"/>
      <c r="D539" s="528">
        <f>SUM(D473)</f>
        <v>6991</v>
      </c>
      <c r="E539" s="905"/>
    </row>
    <row r="540" spans="1:5" ht="13.5" thickBot="1">
      <c r="A540" s="514"/>
      <c r="B540" s="519" t="s">
        <v>182</v>
      </c>
      <c r="C540" s="509"/>
      <c r="D540" s="869">
        <f>SUM(D539)</f>
        <v>6991</v>
      </c>
      <c r="E540" s="906"/>
    </row>
    <row r="541" spans="1:5" ht="12.75">
      <c r="A541" s="514"/>
      <c r="B541" s="516" t="s">
        <v>163</v>
      </c>
      <c r="C541" s="521">
        <f aca="true" t="shared" si="12" ref="C541:C548">SUM(C508+C475+C376)</f>
        <v>102459</v>
      </c>
      <c r="D541" s="521">
        <f aca="true" t="shared" si="13" ref="D541:D548">SUM(D508+D475+D376)</f>
        <v>102459</v>
      </c>
      <c r="E541" s="522">
        <f t="shared" si="11"/>
        <v>1</v>
      </c>
    </row>
    <row r="542" spans="1:5" ht="12.75">
      <c r="A542" s="514"/>
      <c r="B542" s="523" t="s">
        <v>164</v>
      </c>
      <c r="C542" s="524">
        <f t="shared" si="12"/>
        <v>41455</v>
      </c>
      <c r="D542" s="524">
        <f t="shared" si="13"/>
        <v>41455</v>
      </c>
      <c r="E542" s="910">
        <f t="shared" si="11"/>
        <v>1</v>
      </c>
    </row>
    <row r="543" spans="1:5" ht="12.75">
      <c r="A543" s="514"/>
      <c r="B543" s="523" t="s">
        <v>165</v>
      </c>
      <c r="C543" s="524">
        <f t="shared" si="12"/>
        <v>61004</v>
      </c>
      <c r="D543" s="524">
        <f t="shared" si="13"/>
        <v>61004</v>
      </c>
      <c r="E543" s="910">
        <f t="shared" si="11"/>
        <v>1</v>
      </c>
    </row>
    <row r="544" spans="1:5" ht="12.75">
      <c r="A544" s="514"/>
      <c r="B544" s="525" t="s">
        <v>166</v>
      </c>
      <c r="C544" s="521">
        <f t="shared" si="12"/>
        <v>27859</v>
      </c>
      <c r="D544" s="521">
        <f t="shared" si="13"/>
        <v>27859</v>
      </c>
      <c r="E544" s="522">
        <f t="shared" si="11"/>
        <v>1</v>
      </c>
    </row>
    <row r="545" spans="1:5" ht="12.75">
      <c r="A545" s="514"/>
      <c r="B545" s="525" t="s">
        <v>167</v>
      </c>
      <c r="C545" s="521">
        <f t="shared" si="12"/>
        <v>215947</v>
      </c>
      <c r="D545" s="521">
        <f t="shared" si="13"/>
        <v>222263</v>
      </c>
      <c r="E545" s="522">
        <f t="shared" si="11"/>
        <v>1.0292479173130444</v>
      </c>
    </row>
    <row r="546" spans="1:5" ht="12.75">
      <c r="A546" s="514"/>
      <c r="B546" s="525" t="s">
        <v>168</v>
      </c>
      <c r="C546" s="521">
        <f t="shared" si="12"/>
        <v>78433</v>
      </c>
      <c r="D546" s="521">
        <f t="shared" si="13"/>
        <v>78433</v>
      </c>
      <c r="E546" s="522">
        <f t="shared" si="11"/>
        <v>1</v>
      </c>
    </row>
    <row r="547" spans="1:5" ht="12.75">
      <c r="A547" s="514"/>
      <c r="B547" s="526" t="s">
        <v>169</v>
      </c>
      <c r="C547" s="521">
        <f t="shared" si="12"/>
        <v>0</v>
      </c>
      <c r="D547" s="521">
        <f t="shared" si="13"/>
        <v>0</v>
      </c>
      <c r="E547" s="522"/>
    </row>
    <row r="548" spans="1:5" ht="13.5" thickBot="1">
      <c r="A548" s="514"/>
      <c r="B548" s="527" t="s">
        <v>170</v>
      </c>
      <c r="C548" s="521">
        <f t="shared" si="12"/>
        <v>15021</v>
      </c>
      <c r="D548" s="521">
        <f t="shared" si="13"/>
        <v>8705</v>
      </c>
      <c r="E548" s="905">
        <f t="shared" si="11"/>
        <v>0.5795220025297916</v>
      </c>
    </row>
    <row r="549" spans="1:5" ht="13.5" thickBot="1">
      <c r="A549" s="514"/>
      <c r="B549" s="529" t="s">
        <v>412</v>
      </c>
      <c r="C549" s="530">
        <f>SUM(C541+C544+C545+C546+C548)</f>
        <v>439719</v>
      </c>
      <c r="D549" s="530">
        <f>SUM(D541+D544+D545+D546+D548)</f>
        <v>439719</v>
      </c>
      <c r="E549" s="907">
        <f t="shared" si="11"/>
        <v>1</v>
      </c>
    </row>
    <row r="550" spans="1:5" ht="13.5" thickBot="1">
      <c r="A550" s="514"/>
      <c r="B550" s="532" t="s">
        <v>926</v>
      </c>
      <c r="C550" s="533">
        <f>SUM(C549+C540)</f>
        <v>439719</v>
      </c>
      <c r="D550" s="533">
        <f>SUM(D549+D540)</f>
        <v>446710</v>
      </c>
      <c r="E550" s="907">
        <f t="shared" si="11"/>
        <v>1.0158987899090102</v>
      </c>
    </row>
    <row r="551" spans="1:5" ht="13.5" thickBot="1">
      <c r="A551" s="514"/>
      <c r="B551" s="534" t="s">
        <v>927</v>
      </c>
      <c r="C551" s="535"/>
      <c r="D551" s="535"/>
      <c r="E551" s="906"/>
    </row>
    <row r="552" spans="1:5" ht="12.75">
      <c r="A552" s="514"/>
      <c r="B552" s="343" t="s">
        <v>171</v>
      </c>
      <c r="C552" s="536"/>
      <c r="D552" s="536">
        <f>SUM(D519+D486+D387)</f>
        <v>96693</v>
      </c>
      <c r="E552" s="522"/>
    </row>
    <row r="553" spans="1:5" ht="12.75">
      <c r="A553" s="514"/>
      <c r="B553" s="276" t="s">
        <v>179</v>
      </c>
      <c r="C553" s="521">
        <f>SUM(C520+C487+C388)</f>
        <v>3214555</v>
      </c>
      <c r="D553" s="521">
        <f>SUM(D520+D487+D388)</f>
        <v>3304689</v>
      </c>
      <c r="E553" s="522">
        <f t="shared" si="11"/>
        <v>1.0280393398153087</v>
      </c>
    </row>
    <row r="554" spans="1:5" ht="13.5" thickBot="1">
      <c r="A554" s="514"/>
      <c r="B554" s="299" t="s">
        <v>180</v>
      </c>
      <c r="C554" s="528">
        <f>SUM(C521+C488+C389)</f>
        <v>227530</v>
      </c>
      <c r="D554" s="528">
        <f>SUM(D521+D488+D389)</f>
        <v>227530</v>
      </c>
      <c r="E554" s="905">
        <f t="shared" si="11"/>
        <v>1</v>
      </c>
    </row>
    <row r="555" spans="1:5" ht="13.5" thickBot="1">
      <c r="A555" s="514"/>
      <c r="B555" s="537" t="s">
        <v>919</v>
      </c>
      <c r="C555" s="538">
        <f>SUM(C553:C554)</f>
        <v>3442085</v>
      </c>
      <c r="D555" s="538">
        <f>SUM(D552:D554)</f>
        <v>3628912</v>
      </c>
      <c r="E555" s="907">
        <f t="shared" si="11"/>
        <v>1.054277276708739</v>
      </c>
    </row>
    <row r="556" spans="1:5" ht="13.5" thickBot="1">
      <c r="A556" s="514"/>
      <c r="B556" s="539" t="s">
        <v>940</v>
      </c>
      <c r="C556" s="538"/>
      <c r="D556" s="538"/>
      <c r="E556" s="906"/>
    </row>
    <row r="557" spans="1:5" ht="15.75" thickBot="1">
      <c r="A557" s="514"/>
      <c r="B557" s="541" t="s">
        <v>938</v>
      </c>
      <c r="C557" s="542">
        <f>SUM(C550+C551+C555)</f>
        <v>3881804</v>
      </c>
      <c r="D557" s="542">
        <f>SUM(D550+D551+D555)</f>
        <v>4075622</v>
      </c>
      <c r="E557" s="907">
        <f t="shared" si="11"/>
        <v>1.049929877963957</v>
      </c>
    </row>
    <row r="558" spans="1:5" ht="12.75">
      <c r="A558" s="514"/>
      <c r="B558" s="543" t="s">
        <v>382</v>
      </c>
      <c r="C558" s="521">
        <f aca="true" t="shared" si="14" ref="C558:D562">SUM(C525+C492+C393)</f>
        <v>1705990</v>
      </c>
      <c r="D558" s="521">
        <f t="shared" si="14"/>
        <v>1764662</v>
      </c>
      <c r="E558" s="522">
        <f t="shared" si="11"/>
        <v>1.0343917607957842</v>
      </c>
    </row>
    <row r="559" spans="1:5" ht="12.75">
      <c r="A559" s="514"/>
      <c r="B559" s="543" t="s">
        <v>383</v>
      </c>
      <c r="C559" s="521">
        <f t="shared" si="14"/>
        <v>483752</v>
      </c>
      <c r="D559" s="521">
        <f t="shared" si="14"/>
        <v>498832</v>
      </c>
      <c r="E559" s="522">
        <f t="shared" si="11"/>
        <v>1.0311729977343762</v>
      </c>
    </row>
    <row r="560" spans="1:5" ht="12.75">
      <c r="A560" s="514"/>
      <c r="B560" s="543" t="s">
        <v>384</v>
      </c>
      <c r="C560" s="521">
        <f t="shared" si="14"/>
        <v>1671062</v>
      </c>
      <c r="D560" s="521">
        <f t="shared" si="14"/>
        <v>1774038</v>
      </c>
      <c r="E560" s="522">
        <f t="shared" si="11"/>
        <v>1.0616230875933987</v>
      </c>
    </row>
    <row r="561" spans="1:5" ht="12.75">
      <c r="A561" s="514"/>
      <c r="B561" s="544" t="s">
        <v>386</v>
      </c>
      <c r="C561" s="521">
        <f t="shared" si="14"/>
        <v>0</v>
      </c>
      <c r="D561" s="521">
        <f t="shared" si="14"/>
        <v>0</v>
      </c>
      <c r="E561" s="522"/>
    </row>
    <row r="562" spans="1:5" ht="13.5" thickBot="1">
      <c r="A562" s="514"/>
      <c r="B562" s="545" t="s">
        <v>385</v>
      </c>
      <c r="C562" s="521">
        <f t="shared" si="14"/>
        <v>0</v>
      </c>
      <c r="D562" s="521">
        <f t="shared" si="14"/>
        <v>0</v>
      </c>
      <c r="E562" s="905"/>
    </row>
    <row r="563" spans="1:5" ht="13.5" thickBot="1">
      <c r="A563" s="514"/>
      <c r="B563" s="546" t="s">
        <v>918</v>
      </c>
      <c r="C563" s="530">
        <f>SUM(C558:C562)</f>
        <v>3860804</v>
      </c>
      <c r="D563" s="530">
        <f>SUM(D558:D562)</f>
        <v>4037532</v>
      </c>
      <c r="E563" s="907">
        <f t="shared" si="11"/>
        <v>1.045774921493036</v>
      </c>
    </row>
    <row r="564" spans="1:5" ht="12.75">
      <c r="A564" s="514"/>
      <c r="B564" s="543" t="s">
        <v>253</v>
      </c>
      <c r="C564" s="521"/>
      <c r="D564" s="521">
        <f>SUM(D399+D498+D531)</f>
        <v>15090</v>
      </c>
      <c r="E564" s="522"/>
    </row>
    <row r="565" spans="1:5" ht="12.75">
      <c r="A565" s="514"/>
      <c r="B565" s="543" t="s">
        <v>254</v>
      </c>
      <c r="C565" s="521">
        <f>SUM(C532+C499)</f>
        <v>21000</v>
      </c>
      <c r="D565" s="521">
        <f>SUM(D532+D499+D400)</f>
        <v>23000</v>
      </c>
      <c r="E565" s="522">
        <f t="shared" si="11"/>
        <v>1.0952380952380953</v>
      </c>
    </row>
    <row r="566" spans="1:5" ht="13.5" thickBot="1">
      <c r="A566" s="514"/>
      <c r="B566" s="545" t="s">
        <v>394</v>
      </c>
      <c r="C566" s="528"/>
      <c r="D566" s="528"/>
      <c r="E566" s="905"/>
    </row>
    <row r="567" spans="1:5" ht="13.5" thickBot="1">
      <c r="A567" s="514"/>
      <c r="B567" s="547" t="s">
        <v>925</v>
      </c>
      <c r="C567" s="530">
        <f>SUM(C565)</f>
        <v>21000</v>
      </c>
      <c r="D567" s="530">
        <f>SUM(D564:D566)</f>
        <v>38090</v>
      </c>
      <c r="E567" s="907">
        <f t="shared" si="11"/>
        <v>1.8138095238095238</v>
      </c>
    </row>
    <row r="568" spans="1:5" ht="13.5" thickBot="1">
      <c r="A568" s="514"/>
      <c r="B568" s="549" t="s">
        <v>941</v>
      </c>
      <c r="C568" s="548"/>
      <c r="D568" s="548"/>
      <c r="E568" s="906"/>
    </row>
    <row r="569" spans="1:5" ht="15.75" thickBot="1">
      <c r="A569" s="509"/>
      <c r="B569" s="550" t="s">
        <v>31</v>
      </c>
      <c r="C569" s="542">
        <f>SUM(C563+C565)</f>
        <v>3881804</v>
      </c>
      <c r="D569" s="542">
        <f>SUM(D563+D567)</f>
        <v>4075622</v>
      </c>
      <c r="E569" s="907">
        <f t="shared" si="11"/>
        <v>1.049929877963957</v>
      </c>
    </row>
  </sheetData>
  <sheetProtection/>
  <mergeCells count="7">
    <mergeCell ref="E5:E7"/>
    <mergeCell ref="A2:E2"/>
    <mergeCell ref="A1:E1"/>
    <mergeCell ref="C5:C7"/>
    <mergeCell ref="B5:B7"/>
    <mergeCell ref="A5:A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4" max="255" man="1"/>
    <brk id="140" max="255" man="1"/>
    <brk id="206" max="255" man="1"/>
    <brk id="272" max="255" man="1"/>
    <brk id="338" max="255" man="1"/>
    <brk id="404" max="255" man="1"/>
    <brk id="470" max="255" man="1"/>
    <brk id="53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showZeros="0" zoomScalePageLayoutView="0" workbookViewId="0" topLeftCell="A37">
      <selection activeCell="C32" sqref="C32"/>
    </sheetView>
  </sheetViews>
  <sheetFormatPr defaultColWidth="9.125" defaultRowHeight="12.75"/>
  <cols>
    <col min="1" max="1" width="6.875" style="61" customWidth="1"/>
    <col min="2" max="2" width="50.125" style="62" customWidth="1"/>
    <col min="3" max="4" width="13.75390625" style="62" customWidth="1"/>
    <col min="5" max="5" width="8.75390625" style="62" customWidth="1"/>
    <col min="6" max="16384" width="9.125" style="62" customWidth="1"/>
  </cols>
  <sheetData>
    <row r="1" spans="1:5" ht="12">
      <c r="A1" s="972" t="s">
        <v>369</v>
      </c>
      <c r="B1" s="973"/>
      <c r="C1" s="974"/>
      <c r="D1" s="974"/>
      <c r="E1" s="974"/>
    </row>
    <row r="2" spans="1:5" ht="12.75">
      <c r="A2" s="972" t="s">
        <v>952</v>
      </c>
      <c r="B2" s="973"/>
      <c r="C2" s="974"/>
      <c r="D2" s="974"/>
      <c r="E2" s="974"/>
    </row>
    <row r="3" spans="1:2" s="1" customFormat="1" ht="11.25" customHeight="1">
      <c r="A3" s="83"/>
      <c r="B3" s="83"/>
    </row>
    <row r="4" spans="3:5" ht="11.25" customHeight="1">
      <c r="C4" s="162"/>
      <c r="D4" s="162"/>
      <c r="E4" s="162" t="s">
        <v>142</v>
      </c>
    </row>
    <row r="5" spans="1:5" s="60" customFormat="1" ht="11.25" customHeight="1">
      <c r="A5" s="14"/>
      <c r="B5" s="84"/>
      <c r="C5" s="955" t="s">
        <v>908</v>
      </c>
      <c r="D5" s="955" t="s">
        <v>602</v>
      </c>
      <c r="E5" s="970" t="s">
        <v>279</v>
      </c>
    </row>
    <row r="6" spans="1:5" s="60" customFormat="1" ht="12" customHeight="1">
      <c r="A6" s="80" t="s">
        <v>314</v>
      </c>
      <c r="B6" s="85" t="s">
        <v>330</v>
      </c>
      <c r="C6" s="941"/>
      <c r="D6" s="943"/>
      <c r="E6" s="970"/>
    </row>
    <row r="7" spans="1:5" s="60" customFormat="1" ht="12.75" customHeight="1" thickBot="1">
      <c r="A7" s="74"/>
      <c r="B7" s="86"/>
      <c r="C7" s="942"/>
      <c r="D7" s="942"/>
      <c r="E7" s="971"/>
    </row>
    <row r="8" spans="1:5" s="60" customFormat="1" ht="12" customHeight="1">
      <c r="A8" s="88" t="s">
        <v>113</v>
      </c>
      <c r="B8" s="117" t="s">
        <v>114</v>
      </c>
      <c r="C8" s="18" t="s">
        <v>115</v>
      </c>
      <c r="D8" s="18" t="s">
        <v>116</v>
      </c>
      <c r="E8" s="18" t="s">
        <v>117</v>
      </c>
    </row>
    <row r="9" spans="1:5" ht="12" customHeight="1">
      <c r="A9" s="14">
        <v>3010</v>
      </c>
      <c r="B9" s="89" t="s">
        <v>899</v>
      </c>
      <c r="C9" s="82">
        <f>SUM(C19)</f>
        <v>10533</v>
      </c>
      <c r="D9" s="82">
        <f>SUM(D19)</f>
        <v>10880</v>
      </c>
      <c r="E9" s="383">
        <f>SUM(D9/C9)</f>
        <v>1.0329440805088768</v>
      </c>
    </row>
    <row r="10" spans="1:5" ht="12" customHeight="1">
      <c r="A10" s="15">
        <v>3011</v>
      </c>
      <c r="B10" s="70" t="s">
        <v>35</v>
      </c>
      <c r="C10" s="82"/>
      <c r="D10" s="82"/>
      <c r="E10" s="383"/>
    </row>
    <row r="11" spans="1:5" ht="12" customHeight="1">
      <c r="A11" s="64"/>
      <c r="B11" s="65" t="s">
        <v>36</v>
      </c>
      <c r="C11" s="71">
        <v>3100</v>
      </c>
      <c r="D11" s="71">
        <v>3128</v>
      </c>
      <c r="E11" s="896">
        <f aca="true" t="shared" si="0" ref="E11:E66">SUM(D11/C11)</f>
        <v>1.0090322580645161</v>
      </c>
    </row>
    <row r="12" spans="1:5" ht="12" customHeight="1">
      <c r="A12" s="64"/>
      <c r="B12" s="7" t="s">
        <v>340</v>
      </c>
      <c r="C12" s="71">
        <v>900</v>
      </c>
      <c r="D12" s="71">
        <v>952</v>
      </c>
      <c r="E12" s="896">
        <f t="shared" si="0"/>
        <v>1.0577777777777777</v>
      </c>
    </row>
    <row r="13" spans="1:5" ht="12" customHeight="1">
      <c r="A13" s="78"/>
      <c r="B13" s="79" t="s">
        <v>320</v>
      </c>
      <c r="C13" s="71">
        <v>4533</v>
      </c>
      <c r="D13" s="71">
        <v>4800</v>
      </c>
      <c r="E13" s="896">
        <f t="shared" si="0"/>
        <v>1.0589013898080741</v>
      </c>
    </row>
    <row r="14" spans="1:5" ht="12" customHeight="1">
      <c r="A14" s="64"/>
      <c r="B14" s="10" t="s">
        <v>44</v>
      </c>
      <c r="C14" s="71"/>
      <c r="D14" s="71"/>
      <c r="E14" s="896"/>
    </row>
    <row r="15" spans="1:5" ht="12" customHeight="1">
      <c r="A15" s="64"/>
      <c r="B15" s="7" t="s">
        <v>332</v>
      </c>
      <c r="C15" s="66"/>
      <c r="D15" s="66"/>
      <c r="E15" s="896"/>
    </row>
    <row r="16" spans="1:5" ht="12" customHeight="1">
      <c r="A16" s="78"/>
      <c r="B16" s="65" t="s">
        <v>255</v>
      </c>
      <c r="C16" s="71">
        <v>1500</v>
      </c>
      <c r="D16" s="71">
        <v>1500</v>
      </c>
      <c r="E16" s="896">
        <f t="shared" si="0"/>
        <v>1</v>
      </c>
    </row>
    <row r="17" spans="1:5" ht="12" customHeight="1">
      <c r="A17" s="78"/>
      <c r="B17" s="68" t="s">
        <v>256</v>
      </c>
      <c r="C17" s="66">
        <v>500</v>
      </c>
      <c r="D17" s="66">
        <v>500</v>
      </c>
      <c r="E17" s="896">
        <f t="shared" si="0"/>
        <v>1</v>
      </c>
    </row>
    <row r="18" spans="1:5" ht="12" customHeight="1" thickBot="1">
      <c r="A18" s="64"/>
      <c r="B18" s="53" t="s">
        <v>32</v>
      </c>
      <c r="C18" s="72"/>
      <c r="D18" s="72"/>
      <c r="E18" s="902"/>
    </row>
    <row r="19" spans="1:5" ht="12" customHeight="1" thickBot="1">
      <c r="A19" s="74"/>
      <c r="B19" s="52" t="s">
        <v>312</v>
      </c>
      <c r="C19" s="76">
        <f>SUM(C11:C18)</f>
        <v>10533</v>
      </c>
      <c r="D19" s="76">
        <f>SUM(D11:D18)</f>
        <v>10880</v>
      </c>
      <c r="E19" s="911">
        <f t="shared" si="0"/>
        <v>1.0329440805088768</v>
      </c>
    </row>
    <row r="20" spans="1:5" s="60" customFormat="1" ht="12" customHeight="1">
      <c r="A20" s="99">
        <v>3020</v>
      </c>
      <c r="B20" s="90" t="s">
        <v>973</v>
      </c>
      <c r="C20" s="91">
        <f>SUM(C30+C50)</f>
        <v>1701940</v>
      </c>
      <c r="D20" s="91">
        <f>SUM(D30+D50)</f>
        <v>1803059</v>
      </c>
      <c r="E20" s="897">
        <f t="shared" si="0"/>
        <v>1.0594139628894086</v>
      </c>
    </row>
    <row r="21" spans="1:5" s="60" customFormat="1" ht="12" customHeight="1">
      <c r="A21" s="80">
        <v>3021</v>
      </c>
      <c r="B21" s="92" t="s">
        <v>37</v>
      </c>
      <c r="C21" s="82"/>
      <c r="D21" s="82"/>
      <c r="E21" s="383"/>
    </row>
    <row r="22" spans="1:5" ht="12" customHeight="1">
      <c r="A22" s="64"/>
      <c r="B22" s="65" t="s">
        <v>36</v>
      </c>
      <c r="C22" s="71">
        <v>921803</v>
      </c>
      <c r="D22" s="71">
        <v>943827</v>
      </c>
      <c r="E22" s="896">
        <f t="shared" si="0"/>
        <v>1.0238923067076153</v>
      </c>
    </row>
    <row r="23" spans="1:5" ht="12" customHeight="1">
      <c r="A23" s="64"/>
      <c r="B23" s="7" t="s">
        <v>340</v>
      </c>
      <c r="C23" s="71">
        <v>257599</v>
      </c>
      <c r="D23" s="71">
        <v>277050</v>
      </c>
      <c r="E23" s="896">
        <f t="shared" si="0"/>
        <v>1.0755088334970244</v>
      </c>
    </row>
    <row r="24" spans="1:5" ht="12" customHeight="1">
      <c r="A24" s="78"/>
      <c r="B24" s="79" t="s">
        <v>320</v>
      </c>
      <c r="C24" s="71">
        <v>301293</v>
      </c>
      <c r="D24" s="71">
        <v>311526</v>
      </c>
      <c r="E24" s="896">
        <f t="shared" si="0"/>
        <v>1.0339636168115423</v>
      </c>
    </row>
    <row r="25" spans="1:5" ht="12" customHeight="1">
      <c r="A25" s="64"/>
      <c r="B25" s="10" t="s">
        <v>44</v>
      </c>
      <c r="C25" s="71"/>
      <c r="D25" s="71"/>
      <c r="E25" s="896"/>
    </row>
    <row r="26" spans="1:5" ht="12" customHeight="1">
      <c r="A26" s="64"/>
      <c r="B26" s="7" t="s">
        <v>332</v>
      </c>
      <c r="C26" s="71"/>
      <c r="D26" s="71"/>
      <c r="E26" s="896"/>
    </row>
    <row r="27" spans="1:5" ht="12" customHeight="1">
      <c r="A27" s="78"/>
      <c r="B27" s="65" t="s">
        <v>255</v>
      </c>
      <c r="C27" s="66">
        <v>96700</v>
      </c>
      <c r="D27" s="66">
        <v>36200</v>
      </c>
      <c r="E27" s="896">
        <f t="shared" si="0"/>
        <v>0.37435367114788004</v>
      </c>
    </row>
    <row r="28" spans="1:5" ht="12" customHeight="1">
      <c r="A28" s="78"/>
      <c r="B28" s="68" t="s">
        <v>256</v>
      </c>
      <c r="C28" s="66"/>
      <c r="D28" s="66">
        <v>62000</v>
      </c>
      <c r="E28" s="383"/>
    </row>
    <row r="29" spans="1:5" ht="12" customHeight="1" thickBot="1">
      <c r="A29" s="64"/>
      <c r="B29" s="53" t="s">
        <v>32</v>
      </c>
      <c r="C29" s="72"/>
      <c r="D29" s="72"/>
      <c r="E29" s="902"/>
    </row>
    <row r="30" spans="1:5" ht="12" customHeight="1" thickBot="1">
      <c r="A30" s="74"/>
      <c r="B30" s="52" t="s">
        <v>312</v>
      </c>
      <c r="C30" s="76">
        <f>SUM(C22:C29)</f>
        <v>1577395</v>
      </c>
      <c r="D30" s="76">
        <f>SUM(D22:D29)</f>
        <v>1630603</v>
      </c>
      <c r="E30" s="899">
        <f t="shared" si="0"/>
        <v>1.0337315637490927</v>
      </c>
    </row>
    <row r="31" spans="1:5" ht="12" customHeight="1">
      <c r="A31" s="80">
        <v>3024</v>
      </c>
      <c r="B31" s="67" t="s">
        <v>930</v>
      </c>
      <c r="C31" s="91"/>
      <c r="D31" s="91"/>
      <c r="E31" s="897"/>
    </row>
    <row r="32" spans="1:5" ht="12" customHeight="1">
      <c r="A32" s="80"/>
      <c r="B32" s="65" t="s">
        <v>36</v>
      </c>
      <c r="C32" s="71">
        <v>60000</v>
      </c>
      <c r="D32" s="71">
        <v>70183</v>
      </c>
      <c r="E32" s="896">
        <f t="shared" si="0"/>
        <v>1.1697166666666667</v>
      </c>
    </row>
    <row r="33" spans="1:5" ht="12" customHeight="1">
      <c r="A33" s="80"/>
      <c r="B33" s="7" t="s">
        <v>340</v>
      </c>
      <c r="C33" s="71">
        <v>16000</v>
      </c>
      <c r="D33" s="71">
        <v>18900</v>
      </c>
      <c r="E33" s="896">
        <f t="shared" si="0"/>
        <v>1.18125</v>
      </c>
    </row>
    <row r="34" spans="1:5" ht="12" customHeight="1">
      <c r="A34" s="80"/>
      <c r="B34" s="79" t="s">
        <v>320</v>
      </c>
      <c r="C34" s="71">
        <v>30000</v>
      </c>
      <c r="D34" s="71">
        <v>32523</v>
      </c>
      <c r="E34" s="896">
        <f t="shared" si="0"/>
        <v>1.0841</v>
      </c>
    </row>
    <row r="35" spans="1:5" ht="12" customHeight="1">
      <c r="A35" s="80"/>
      <c r="B35" s="10" t="s">
        <v>44</v>
      </c>
      <c r="C35" s="71"/>
      <c r="D35" s="71"/>
      <c r="E35" s="383"/>
    </row>
    <row r="36" spans="1:5" ht="12" customHeight="1">
      <c r="A36" s="80"/>
      <c r="B36" s="7" t="s">
        <v>332</v>
      </c>
      <c r="C36" s="71"/>
      <c r="D36" s="71"/>
      <c r="E36" s="383"/>
    </row>
    <row r="37" spans="1:5" ht="12" customHeight="1">
      <c r="A37" s="80"/>
      <c r="B37" s="65" t="s">
        <v>255</v>
      </c>
      <c r="C37" s="66"/>
      <c r="D37" s="66"/>
      <c r="E37" s="383"/>
    </row>
    <row r="38" spans="1:5" ht="12" customHeight="1">
      <c r="A38" s="80"/>
      <c r="B38" s="68" t="s">
        <v>256</v>
      </c>
      <c r="C38" s="66"/>
      <c r="D38" s="66"/>
      <c r="E38" s="383"/>
    </row>
    <row r="39" spans="1:5" ht="12" customHeight="1" thickBot="1">
      <c r="A39" s="80"/>
      <c r="B39" s="53" t="s">
        <v>32</v>
      </c>
      <c r="C39" s="72"/>
      <c r="D39" s="72"/>
      <c r="E39" s="902"/>
    </row>
    <row r="40" spans="1:5" ht="12" customHeight="1" thickBot="1">
      <c r="A40" s="49"/>
      <c r="B40" s="52" t="s">
        <v>312</v>
      </c>
      <c r="C40" s="76">
        <f>SUM(C32:C39)</f>
        <v>106000</v>
      </c>
      <c r="D40" s="76">
        <f>SUM(D32:D39)</f>
        <v>121606</v>
      </c>
      <c r="E40" s="899">
        <f t="shared" si="0"/>
        <v>1.1472264150943396</v>
      </c>
    </row>
    <row r="41" spans="1:5" ht="12" customHeight="1">
      <c r="A41" s="63">
        <v>3026</v>
      </c>
      <c r="B41" s="94" t="s">
        <v>336</v>
      </c>
      <c r="C41" s="82"/>
      <c r="D41" s="82"/>
      <c r="E41" s="897"/>
    </row>
    <row r="42" spans="1:5" ht="12" customHeight="1">
      <c r="A42" s="15"/>
      <c r="B42" s="65" t="s">
        <v>36</v>
      </c>
      <c r="C42" s="71"/>
      <c r="D42" s="71"/>
      <c r="E42" s="383"/>
    </row>
    <row r="43" spans="1:5" ht="12" customHeight="1">
      <c r="A43" s="15"/>
      <c r="B43" s="7" t="s">
        <v>340</v>
      </c>
      <c r="C43" s="71"/>
      <c r="D43" s="71"/>
      <c r="E43" s="383"/>
    </row>
    <row r="44" spans="1:5" ht="12" customHeight="1">
      <c r="A44" s="15"/>
      <c r="B44" s="79" t="s">
        <v>320</v>
      </c>
      <c r="C44" s="71">
        <v>60645</v>
      </c>
      <c r="D44" s="71">
        <v>73002</v>
      </c>
      <c r="E44" s="896">
        <f t="shared" si="0"/>
        <v>1.20375958446698</v>
      </c>
    </row>
    <row r="45" spans="1:5" ht="12" customHeight="1">
      <c r="A45" s="15"/>
      <c r="B45" s="10" t="s">
        <v>44</v>
      </c>
      <c r="C45" s="43"/>
      <c r="D45" s="43"/>
      <c r="E45" s="896"/>
    </row>
    <row r="46" spans="1:5" ht="12" customHeight="1">
      <c r="A46" s="15"/>
      <c r="B46" s="7" t="s">
        <v>332</v>
      </c>
      <c r="C46" s="96"/>
      <c r="D46" s="96"/>
      <c r="E46" s="896"/>
    </row>
    <row r="47" spans="1:5" ht="12" customHeight="1">
      <c r="A47" s="15"/>
      <c r="B47" s="65" t="s">
        <v>255</v>
      </c>
      <c r="C47" s="151">
        <v>63900</v>
      </c>
      <c r="D47" s="151">
        <v>99454</v>
      </c>
      <c r="E47" s="896">
        <f t="shared" si="0"/>
        <v>1.5564006259780907</v>
      </c>
    </row>
    <row r="48" spans="1:5" ht="12" customHeight="1">
      <c r="A48" s="15"/>
      <c r="B48" s="68" t="s">
        <v>256</v>
      </c>
      <c r="C48" s="151"/>
      <c r="D48" s="151"/>
      <c r="E48" s="383"/>
    </row>
    <row r="49" spans="1:5" ht="12" customHeight="1" thickBot="1">
      <c r="A49" s="15"/>
      <c r="B49" s="53" t="s">
        <v>32</v>
      </c>
      <c r="C49" s="411"/>
      <c r="D49" s="411"/>
      <c r="E49" s="902"/>
    </row>
    <row r="50" spans="1:5" ht="12" customHeight="1" thickBot="1">
      <c r="A50" s="49"/>
      <c r="B50" s="52" t="s">
        <v>312</v>
      </c>
      <c r="C50" s="76">
        <f>SUM(C41:C47)</f>
        <v>124545</v>
      </c>
      <c r="D50" s="76">
        <f>SUM(D41:D47)</f>
        <v>172456</v>
      </c>
      <c r="E50" s="899">
        <f t="shared" si="0"/>
        <v>1.3846882652856398</v>
      </c>
    </row>
    <row r="51" spans="1:5" ht="12" customHeight="1">
      <c r="A51" s="80">
        <v>3000</v>
      </c>
      <c r="B51" s="100" t="s">
        <v>39</v>
      </c>
      <c r="C51" s="71"/>
      <c r="D51" s="71"/>
      <c r="E51" s="897"/>
    </row>
    <row r="52" spans="1:5" ht="12" customHeight="1">
      <c r="A52" s="80"/>
      <c r="B52" s="190" t="s">
        <v>931</v>
      </c>
      <c r="C52" s="71"/>
      <c r="D52" s="71"/>
      <c r="E52" s="383"/>
    </row>
    <row r="53" spans="1:5" ht="12" customHeight="1">
      <c r="A53" s="64"/>
      <c r="B53" s="65" t="s">
        <v>36</v>
      </c>
      <c r="C53" s="71">
        <f>SUM(C22+C11+C32)</f>
        <v>984903</v>
      </c>
      <c r="D53" s="71">
        <f>SUM(D22+D11+D32)</f>
        <v>1017138</v>
      </c>
      <c r="E53" s="896">
        <f t="shared" si="0"/>
        <v>1.0327291113947261</v>
      </c>
    </row>
    <row r="54" spans="1:5" ht="12" customHeight="1">
      <c r="A54" s="64"/>
      <c r="B54" s="7" t="s">
        <v>340</v>
      </c>
      <c r="C54" s="71">
        <f>SUM(C23+C12+C33)</f>
        <v>274499</v>
      </c>
      <c r="D54" s="71">
        <f>SUM(D23+D12+D33)</f>
        <v>296902</v>
      </c>
      <c r="E54" s="896">
        <f t="shared" si="0"/>
        <v>1.0816141406708222</v>
      </c>
    </row>
    <row r="55" spans="1:5" ht="12" customHeight="1">
      <c r="A55" s="78"/>
      <c r="B55" s="10" t="s">
        <v>337</v>
      </c>
      <c r="C55" s="71">
        <f>SUM(C24+C13+C44+C34)</f>
        <v>396471</v>
      </c>
      <c r="D55" s="71">
        <f>SUM(D24+D13+D44+D34)</f>
        <v>421851</v>
      </c>
      <c r="E55" s="896">
        <f t="shared" si="0"/>
        <v>1.0640147703110694</v>
      </c>
    </row>
    <row r="56" spans="1:5" ht="12" customHeight="1">
      <c r="A56" s="64"/>
      <c r="B56" s="10" t="s">
        <v>44</v>
      </c>
      <c r="C56" s="71">
        <f>SUM(C14)</f>
        <v>0</v>
      </c>
      <c r="D56" s="71">
        <f>SUM(D14)</f>
        <v>0</v>
      </c>
      <c r="E56" s="383"/>
    </row>
    <row r="57" spans="1:5" ht="12" customHeight="1">
      <c r="A57" s="64"/>
      <c r="B57" s="7" t="s">
        <v>332</v>
      </c>
      <c r="C57" s="71">
        <f>SUM(C25+C15)</f>
        <v>0</v>
      </c>
      <c r="D57" s="71">
        <f>SUM(D25+D15)</f>
        <v>0</v>
      </c>
      <c r="E57" s="383"/>
    </row>
    <row r="58" spans="1:5" ht="12" customHeight="1">
      <c r="A58" s="64"/>
      <c r="B58" s="155" t="s">
        <v>918</v>
      </c>
      <c r="C58" s="238">
        <f>SUM(C53:C57)</f>
        <v>1655873</v>
      </c>
      <c r="D58" s="238">
        <f>SUM(D53:D57)</f>
        <v>1735891</v>
      </c>
      <c r="E58" s="383">
        <f t="shared" si="0"/>
        <v>1.048323754297582</v>
      </c>
    </row>
    <row r="59" spans="1:5" ht="12" customHeight="1">
      <c r="A59" s="64"/>
      <c r="B59" s="237" t="s">
        <v>932</v>
      </c>
      <c r="C59" s="71"/>
      <c r="D59" s="71"/>
      <c r="E59" s="383"/>
    </row>
    <row r="60" spans="1:5" ht="12" customHeight="1">
      <c r="A60" s="64"/>
      <c r="B60" s="65" t="s">
        <v>257</v>
      </c>
      <c r="C60" s="71">
        <f>SUM(C28+C17)</f>
        <v>500</v>
      </c>
      <c r="D60" s="71">
        <f>SUM(D28+D17)</f>
        <v>62500</v>
      </c>
      <c r="E60" s="896">
        <f t="shared" si="0"/>
        <v>125</v>
      </c>
    </row>
    <row r="61" spans="1:5" ht="12" customHeight="1">
      <c r="A61" s="64"/>
      <c r="B61" s="68" t="s">
        <v>41</v>
      </c>
      <c r="C61" s="71">
        <f>SUM(C27+C16+C47)</f>
        <v>162100</v>
      </c>
      <c r="D61" s="71">
        <f>SUM(D27+D16+D47)</f>
        <v>137154</v>
      </c>
      <c r="E61" s="896">
        <f t="shared" si="0"/>
        <v>0.8461073411474399</v>
      </c>
    </row>
    <row r="62" spans="1:5" ht="12" customHeight="1">
      <c r="A62" s="64"/>
      <c r="B62" s="10" t="s">
        <v>258</v>
      </c>
      <c r="C62" s="71"/>
      <c r="D62" s="71"/>
      <c r="E62" s="383"/>
    </row>
    <row r="63" spans="1:5" ht="12" customHeight="1" thickBot="1">
      <c r="A63" s="64"/>
      <c r="B63" s="155" t="s">
        <v>933</v>
      </c>
      <c r="C63" s="238">
        <f>SUM(C60:C62)</f>
        <v>162600</v>
      </c>
      <c r="D63" s="238">
        <f>SUM(D60:D62)</f>
        <v>199654</v>
      </c>
      <c r="E63" s="902">
        <f t="shared" si="0"/>
        <v>1.2278843788437885</v>
      </c>
    </row>
    <row r="64" spans="1:5" ht="12" customHeight="1" thickBot="1">
      <c r="A64" s="74"/>
      <c r="B64" s="52" t="s">
        <v>283</v>
      </c>
      <c r="C64" s="76">
        <f>SUM(C58+C63)</f>
        <v>1818473</v>
      </c>
      <c r="D64" s="76">
        <f>SUM(D58+D63)</f>
        <v>1935545</v>
      </c>
      <c r="E64" s="899">
        <f t="shared" si="0"/>
        <v>1.0643792896567614</v>
      </c>
    </row>
    <row r="65" spans="1:5" ht="12.75" thickBot="1">
      <c r="A65" s="64"/>
      <c r="B65" s="53" t="s">
        <v>59</v>
      </c>
      <c r="C65" s="53"/>
      <c r="D65" s="53"/>
      <c r="E65" s="899"/>
    </row>
    <row r="66" spans="1:5" ht="12.75" thickBot="1">
      <c r="A66" s="476"/>
      <c r="B66" s="203" t="s">
        <v>958</v>
      </c>
      <c r="C66" s="234">
        <f>SUM(C64+C65)</f>
        <v>1818473</v>
      </c>
      <c r="D66" s="234">
        <f>SUM(D64+D65)</f>
        <v>1935545</v>
      </c>
      <c r="E66" s="899">
        <f t="shared" si="0"/>
        <v>1.0643792896567614</v>
      </c>
    </row>
    <row r="68" spans="3:4" ht="12">
      <c r="C68" s="26"/>
      <c r="D68" s="26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7">
      <selection activeCell="D33" sqref="D33"/>
    </sheetView>
  </sheetViews>
  <sheetFormatPr defaultColWidth="9.125" defaultRowHeight="12.75"/>
  <cols>
    <col min="1" max="1" width="9.125" style="216" customWidth="1"/>
    <col min="2" max="2" width="60.00390625" style="216" customWidth="1"/>
    <col min="3" max="4" width="10.875" style="216" customWidth="1"/>
    <col min="5" max="5" width="9.375" style="216" customWidth="1"/>
    <col min="6" max="16384" width="9.125" style="216" customWidth="1"/>
  </cols>
  <sheetData>
    <row r="2" spans="1:5" ht="15">
      <c r="A2" s="977" t="s">
        <v>367</v>
      </c>
      <c r="B2" s="974"/>
      <c r="C2" s="974"/>
      <c r="D2" s="974"/>
      <c r="E2" s="974"/>
    </row>
    <row r="3" spans="1:5" ht="12.75">
      <c r="A3" s="976" t="s">
        <v>239</v>
      </c>
      <c r="B3" s="974"/>
      <c r="C3" s="974"/>
      <c r="D3" s="974"/>
      <c r="E3" s="974"/>
    </row>
    <row r="4" ht="12.75">
      <c r="B4" s="217"/>
    </row>
    <row r="5" ht="12.75">
      <c r="B5" s="217"/>
    </row>
    <row r="6" spans="3:5" ht="12.75">
      <c r="C6" s="388"/>
      <c r="D6" s="388"/>
      <c r="E6" s="388" t="s">
        <v>142</v>
      </c>
    </row>
    <row r="7" spans="1:5" ht="12.75" customHeight="1">
      <c r="A7" s="224"/>
      <c r="B7" s="218" t="s">
        <v>112</v>
      </c>
      <c r="C7" s="978" t="s">
        <v>908</v>
      </c>
      <c r="D7" s="955" t="s">
        <v>602</v>
      </c>
      <c r="E7" s="975" t="s">
        <v>238</v>
      </c>
    </row>
    <row r="8" spans="1:5" ht="12.75">
      <c r="A8" s="223"/>
      <c r="B8" s="219" t="s">
        <v>315</v>
      </c>
      <c r="C8" s="943"/>
      <c r="D8" s="943"/>
      <c r="E8" s="946"/>
    </row>
    <row r="9" spans="1:5" ht="13.5" thickBot="1">
      <c r="A9" s="470"/>
      <c r="B9" s="221"/>
      <c r="C9" s="979"/>
      <c r="D9" s="942"/>
      <c r="E9" s="947"/>
    </row>
    <row r="10" spans="1:5" ht="13.5" thickBot="1">
      <c r="A10" s="469" t="s">
        <v>113</v>
      </c>
      <c r="B10" s="221" t="s">
        <v>114</v>
      </c>
      <c r="C10" s="222" t="s">
        <v>115</v>
      </c>
      <c r="D10" s="222" t="s">
        <v>116</v>
      </c>
      <c r="E10" s="387" t="s">
        <v>117</v>
      </c>
    </row>
    <row r="11" spans="1:5" ht="15" customHeight="1">
      <c r="A11" s="225">
        <v>3030</v>
      </c>
      <c r="B11" s="226" t="s">
        <v>939</v>
      </c>
      <c r="C11" s="220"/>
      <c r="D11" s="220"/>
      <c r="E11" s="475"/>
    </row>
    <row r="12" spans="1:5" ht="15" customHeight="1">
      <c r="A12" s="225"/>
      <c r="B12" s="516" t="s">
        <v>160</v>
      </c>
      <c r="C12" s="220"/>
      <c r="D12" s="220"/>
      <c r="E12" s="223"/>
    </row>
    <row r="13" spans="1:5" ht="15" customHeight="1" thickBot="1">
      <c r="A13" s="225"/>
      <c r="B13" s="517" t="s">
        <v>161</v>
      </c>
      <c r="C13" s="222"/>
      <c r="D13" s="611">
        <v>1614</v>
      </c>
      <c r="E13" s="470"/>
    </row>
    <row r="14" spans="1:5" ht="15" customHeight="1" thickBot="1">
      <c r="A14" s="615"/>
      <c r="B14" s="519" t="s">
        <v>182</v>
      </c>
      <c r="C14" s="607"/>
      <c r="D14" s="610">
        <f>SUM(D13)</f>
        <v>1614</v>
      </c>
      <c r="E14" s="608"/>
    </row>
    <row r="15" spans="1:5" ht="15" customHeight="1">
      <c r="A15" s="225"/>
      <c r="B15" s="516" t="s">
        <v>163</v>
      </c>
      <c r="C15" s="606">
        <f>SUM(C16)</f>
        <v>2000</v>
      </c>
      <c r="D15" s="606">
        <f>SUM(D16)</f>
        <v>2000</v>
      </c>
      <c r="E15" s="912">
        <f>SUM(D15/C15)</f>
        <v>1</v>
      </c>
    </row>
    <row r="16" spans="1:5" ht="15" customHeight="1">
      <c r="A16" s="225"/>
      <c r="B16" s="523" t="s">
        <v>164</v>
      </c>
      <c r="C16" s="243">
        <v>2000</v>
      </c>
      <c r="D16" s="243">
        <v>2000</v>
      </c>
      <c r="E16" s="874">
        <f>SUM(D16/C16)</f>
        <v>1</v>
      </c>
    </row>
    <row r="17" spans="1:5" ht="15" customHeight="1">
      <c r="A17" s="225"/>
      <c r="B17" s="523" t="s">
        <v>165</v>
      </c>
      <c r="C17" s="606"/>
      <c r="D17" s="606"/>
      <c r="E17" s="223"/>
    </row>
    <row r="18" spans="1:5" ht="15" customHeight="1">
      <c r="A18" s="225"/>
      <c r="B18" s="525" t="s">
        <v>166</v>
      </c>
      <c r="C18" s="606"/>
      <c r="D18" s="606"/>
      <c r="E18" s="223"/>
    </row>
    <row r="19" spans="1:5" ht="15" customHeight="1">
      <c r="A19" s="225"/>
      <c r="B19" s="525" t="s">
        <v>167</v>
      </c>
      <c r="C19" s="606"/>
      <c r="D19" s="606"/>
      <c r="E19" s="223"/>
    </row>
    <row r="20" spans="1:5" ht="15" customHeight="1">
      <c r="A20" s="225"/>
      <c r="B20" s="525" t="s">
        <v>168</v>
      </c>
      <c r="C20" s="606"/>
      <c r="D20" s="243">
        <v>438</v>
      </c>
      <c r="E20" s="223"/>
    </row>
    <row r="21" spans="1:5" ht="15" customHeight="1">
      <c r="A21" s="225"/>
      <c r="B21" s="526" t="s">
        <v>169</v>
      </c>
      <c r="C21" s="606"/>
      <c r="D21" s="243">
        <v>122</v>
      </c>
      <c r="E21" s="223"/>
    </row>
    <row r="22" spans="1:5" ht="15" customHeight="1" thickBot="1">
      <c r="A22" s="614"/>
      <c r="B22" s="527" t="s">
        <v>170</v>
      </c>
      <c r="C22" s="609"/>
      <c r="D22" s="609"/>
      <c r="E22" s="470"/>
    </row>
    <row r="23" spans="1:5" ht="15" customHeight="1" thickBot="1">
      <c r="A23" s="615"/>
      <c r="B23" s="529" t="s">
        <v>412</v>
      </c>
      <c r="C23" s="609">
        <f>SUM(C16:C22)</f>
        <v>2000</v>
      </c>
      <c r="D23" s="609">
        <f>SUM(D16:D22)</f>
        <v>2560</v>
      </c>
      <c r="E23" s="912">
        <f>SUM(D23/C23)</f>
        <v>1.28</v>
      </c>
    </row>
    <row r="24" spans="1:5" ht="15" customHeight="1" thickBot="1">
      <c r="A24" s="615"/>
      <c r="B24" s="532" t="s">
        <v>926</v>
      </c>
      <c r="C24" s="610">
        <f>SUM(C23)</f>
        <v>2000</v>
      </c>
      <c r="D24" s="610">
        <f>SUM(D23+D14)</f>
        <v>4174</v>
      </c>
      <c r="E24" s="912">
        <f>SUM(D24/C24)</f>
        <v>2.087</v>
      </c>
    </row>
    <row r="25" spans="1:5" ht="15" customHeight="1" thickBot="1">
      <c r="A25" s="615"/>
      <c r="B25" s="534" t="s">
        <v>927</v>
      </c>
      <c r="C25" s="610"/>
      <c r="D25" s="610"/>
      <c r="E25" s="608"/>
    </row>
    <row r="26" spans="1:5" ht="15" customHeight="1">
      <c r="A26" s="225"/>
      <c r="B26" s="343" t="s">
        <v>171</v>
      </c>
      <c r="C26" s="606"/>
      <c r="D26" s="243">
        <v>15606</v>
      </c>
      <c r="E26" s="223"/>
    </row>
    <row r="27" spans="1:5" ht="15" customHeight="1" thickBot="1">
      <c r="A27" s="225"/>
      <c r="B27" s="299" t="s">
        <v>179</v>
      </c>
      <c r="C27" s="611">
        <v>378982</v>
      </c>
      <c r="D27" s="611">
        <v>379920</v>
      </c>
      <c r="E27" s="612">
        <f>SUM(D27/C27)</f>
        <v>1.0024750515855634</v>
      </c>
    </row>
    <row r="28" spans="1:5" ht="15" customHeight="1" thickBot="1">
      <c r="A28" s="615"/>
      <c r="B28" s="537" t="s">
        <v>919</v>
      </c>
      <c r="C28" s="610">
        <f>SUM(C27)</f>
        <v>378982</v>
      </c>
      <c r="D28" s="610">
        <f>SUM(D26:D27)</f>
        <v>395526</v>
      </c>
      <c r="E28" s="875">
        <f>SUM(D28/C28)</f>
        <v>1.0436537883065686</v>
      </c>
    </row>
    <row r="29" spans="1:5" ht="15" customHeight="1">
      <c r="A29" s="225"/>
      <c r="B29" s="343" t="s">
        <v>171</v>
      </c>
      <c r="C29" s="606"/>
      <c r="D29" s="606"/>
      <c r="E29" s="873"/>
    </row>
    <row r="30" spans="1:5" ht="15" customHeight="1" thickBot="1">
      <c r="A30" s="225"/>
      <c r="B30" s="299" t="s">
        <v>179</v>
      </c>
      <c r="C30" s="611">
        <v>14000</v>
      </c>
      <c r="D30" s="611">
        <v>14000</v>
      </c>
      <c r="E30" s="612">
        <f aca="true" t="shared" si="0" ref="E30:E45">SUM(D30/C30)</f>
        <v>1</v>
      </c>
    </row>
    <row r="31" spans="1:5" ht="15" customHeight="1" thickBot="1">
      <c r="A31" s="615"/>
      <c r="B31" s="537" t="s">
        <v>922</v>
      </c>
      <c r="C31" s="610">
        <f>SUM(C30)</f>
        <v>14000</v>
      </c>
      <c r="D31" s="610">
        <f>SUM(D30)</f>
        <v>14000</v>
      </c>
      <c r="E31" s="875">
        <f t="shared" si="0"/>
        <v>1</v>
      </c>
    </row>
    <row r="32" spans="1:5" ht="15" customHeight="1" thickBot="1">
      <c r="A32" s="225"/>
      <c r="B32" s="539" t="s">
        <v>940</v>
      </c>
      <c r="C32" s="610"/>
      <c r="D32" s="610"/>
      <c r="E32" s="913"/>
    </row>
    <row r="33" spans="1:5" ht="15" customHeight="1" thickBot="1">
      <c r="A33" s="615"/>
      <c r="B33" s="541" t="s">
        <v>938</v>
      </c>
      <c r="C33" s="609">
        <f>SUM(C31+C28+C24)</f>
        <v>394982</v>
      </c>
      <c r="D33" s="609">
        <f>SUM(D31+D28+D24)</f>
        <v>413700</v>
      </c>
      <c r="E33" s="914">
        <f t="shared" si="0"/>
        <v>1.0473895012937298</v>
      </c>
    </row>
    <row r="34" spans="1:5" ht="15" customHeight="1">
      <c r="A34" s="225"/>
      <c r="B34" s="543" t="s">
        <v>382</v>
      </c>
      <c r="C34" s="243">
        <v>208450</v>
      </c>
      <c r="D34" s="243">
        <v>212955</v>
      </c>
      <c r="E34" s="874">
        <f t="shared" si="0"/>
        <v>1.021611897337491</v>
      </c>
    </row>
    <row r="35" spans="1:5" ht="15" customHeight="1">
      <c r="A35" s="225"/>
      <c r="B35" s="543" t="s">
        <v>383</v>
      </c>
      <c r="C35" s="243">
        <v>56282</v>
      </c>
      <c r="D35" s="243">
        <v>59011</v>
      </c>
      <c r="E35" s="874">
        <f t="shared" si="0"/>
        <v>1.0484879712874453</v>
      </c>
    </row>
    <row r="36" spans="1:5" ht="15" customHeight="1">
      <c r="A36" s="225"/>
      <c r="B36" s="543" t="s">
        <v>384</v>
      </c>
      <c r="C36" s="243">
        <v>116250</v>
      </c>
      <c r="D36" s="243">
        <v>127734</v>
      </c>
      <c r="E36" s="874">
        <f t="shared" si="0"/>
        <v>1.0987870967741935</v>
      </c>
    </row>
    <row r="37" spans="1:5" ht="15" customHeight="1">
      <c r="A37" s="225"/>
      <c r="B37" s="544" t="s">
        <v>386</v>
      </c>
      <c r="C37" s="606"/>
      <c r="D37" s="606"/>
      <c r="E37" s="874"/>
    </row>
    <row r="38" spans="1:5" ht="15" customHeight="1" thickBot="1">
      <c r="A38" s="225"/>
      <c r="B38" s="545" t="s">
        <v>385</v>
      </c>
      <c r="C38" s="609"/>
      <c r="D38" s="609"/>
      <c r="E38" s="612"/>
    </row>
    <row r="39" spans="1:5" ht="15" customHeight="1" thickBot="1">
      <c r="A39" s="615"/>
      <c r="B39" s="546" t="s">
        <v>918</v>
      </c>
      <c r="C39" s="610">
        <f>SUM(C34:C38)</f>
        <v>380982</v>
      </c>
      <c r="D39" s="610">
        <f>SUM(D34:D38)</f>
        <v>399700</v>
      </c>
      <c r="E39" s="914">
        <f t="shared" si="0"/>
        <v>1.049130930070187</v>
      </c>
    </row>
    <row r="40" spans="1:5" ht="15" customHeight="1">
      <c r="A40" s="225"/>
      <c r="B40" s="543" t="s">
        <v>253</v>
      </c>
      <c r="C40" s="613">
        <v>14000</v>
      </c>
      <c r="D40" s="613">
        <v>14000</v>
      </c>
      <c r="E40" s="874">
        <f t="shared" si="0"/>
        <v>1</v>
      </c>
    </row>
    <row r="41" spans="1:5" ht="15" customHeight="1">
      <c r="A41" s="225"/>
      <c r="B41" s="543" t="s">
        <v>254</v>
      </c>
      <c r="C41" s="606"/>
      <c r="D41" s="606"/>
      <c r="E41" s="874"/>
    </row>
    <row r="42" spans="1:5" ht="15" customHeight="1" thickBot="1">
      <c r="A42" s="225"/>
      <c r="B42" s="545" t="s">
        <v>394</v>
      </c>
      <c r="C42" s="609"/>
      <c r="D42" s="609"/>
      <c r="E42" s="612"/>
    </row>
    <row r="43" spans="1:5" ht="15" customHeight="1" thickBot="1">
      <c r="A43" s="615"/>
      <c r="B43" s="547" t="s">
        <v>925</v>
      </c>
      <c r="C43" s="610">
        <f>SUM(C40:C42)</f>
        <v>14000</v>
      </c>
      <c r="D43" s="610">
        <f>SUM(D40:D42)</f>
        <v>14000</v>
      </c>
      <c r="E43" s="914">
        <f t="shared" si="0"/>
        <v>1</v>
      </c>
    </row>
    <row r="44" spans="1:5" ht="15" customHeight="1" thickBot="1">
      <c r="A44" s="615"/>
      <c r="B44" s="549" t="s">
        <v>941</v>
      </c>
      <c r="C44" s="610"/>
      <c r="D44" s="610"/>
      <c r="E44" s="913"/>
    </row>
    <row r="45" spans="1:5" ht="15" customHeight="1" thickBot="1">
      <c r="A45" s="614"/>
      <c r="B45" s="550" t="s">
        <v>31</v>
      </c>
      <c r="C45" s="610">
        <f>SUM(C43,C39)</f>
        <v>394982</v>
      </c>
      <c r="D45" s="610">
        <f>SUM(D43,D39)</f>
        <v>413700</v>
      </c>
      <c r="E45" s="875">
        <f t="shared" si="0"/>
        <v>1.0473895012937298</v>
      </c>
    </row>
  </sheetData>
  <sheetProtection/>
  <mergeCells count="5">
    <mergeCell ref="E7:E9"/>
    <mergeCell ref="A3:E3"/>
    <mergeCell ref="A2:E2"/>
    <mergeCell ref="C7:C9"/>
    <mergeCell ref="D7:D9"/>
  </mergeCells>
  <printOptions/>
  <pageMargins left="0.75" right="0.75" top="1" bottom="1" header="0.5" footer="0.5"/>
  <pageSetup firstPageNumber="25" useFirstPageNumber="1" horizontalDpi="600" verticalDpi="600" orientation="portrait" paperSize="9" scale="77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05"/>
  <sheetViews>
    <sheetView showZeros="0" zoomScaleSheetLayoutView="100" zoomScalePageLayoutView="0" workbookViewId="0" topLeftCell="A533">
      <selection activeCell="E273" sqref="E273"/>
    </sheetView>
  </sheetViews>
  <sheetFormatPr defaultColWidth="9.125" defaultRowHeight="12.75"/>
  <cols>
    <col min="1" max="1" width="6.125" style="46" customWidth="1"/>
    <col min="2" max="2" width="50.875" style="62" customWidth="1"/>
    <col min="3" max="4" width="14.625" style="104" customWidth="1"/>
    <col min="5" max="5" width="9.375" style="104" customWidth="1"/>
    <col min="6" max="6" width="39.75390625" style="104" customWidth="1"/>
    <col min="7" max="7" width="11.375" style="104" customWidth="1"/>
    <col min="8" max="8" width="12.375" style="104" customWidth="1"/>
    <col min="9" max="16384" width="9.125" style="62" customWidth="1"/>
  </cols>
  <sheetData>
    <row r="1" spans="1:8" ht="12.75">
      <c r="A1" s="980" t="s">
        <v>368</v>
      </c>
      <c r="B1" s="981"/>
      <c r="C1" s="981"/>
      <c r="D1" s="981"/>
      <c r="E1" s="981"/>
      <c r="F1" s="981"/>
      <c r="G1" s="981"/>
      <c r="H1" s="128"/>
    </row>
    <row r="2" spans="1:8" ht="12.75">
      <c r="A2" s="982" t="s">
        <v>900</v>
      </c>
      <c r="B2" s="983"/>
      <c r="C2" s="983"/>
      <c r="D2" s="983"/>
      <c r="E2" s="983"/>
      <c r="F2" s="983"/>
      <c r="G2" s="983"/>
      <c r="H2" s="135"/>
    </row>
    <row r="3" spans="1:8" ht="12.75">
      <c r="A3" s="135"/>
      <c r="B3" s="135"/>
      <c r="C3" s="135"/>
      <c r="D3" s="135"/>
      <c r="E3" s="135"/>
      <c r="F3" s="135"/>
      <c r="G3" s="135"/>
      <c r="H3" s="135"/>
    </row>
    <row r="4" spans="3:11" ht="12">
      <c r="C4" s="391"/>
      <c r="D4" s="391"/>
      <c r="E4" s="391"/>
      <c r="F4" s="186" t="s">
        <v>142</v>
      </c>
      <c r="G4" s="134"/>
      <c r="H4" s="134"/>
      <c r="I4" s="47"/>
      <c r="J4" s="47"/>
      <c r="K4" s="47"/>
    </row>
    <row r="5" spans="1:6" s="60" customFormat="1" ht="12" customHeight="1">
      <c r="A5" s="14"/>
      <c r="B5" s="84"/>
      <c r="C5" s="955" t="s">
        <v>910</v>
      </c>
      <c r="D5" s="955" t="s">
        <v>602</v>
      </c>
      <c r="E5" s="984" t="s">
        <v>280</v>
      </c>
      <c r="F5" s="3" t="s">
        <v>91</v>
      </c>
    </row>
    <row r="6" spans="1:6" s="60" customFormat="1" ht="12" customHeight="1">
      <c r="A6" s="80" t="s">
        <v>314</v>
      </c>
      <c r="B6" s="85" t="s">
        <v>330</v>
      </c>
      <c r="C6" s="941"/>
      <c r="D6" s="943"/>
      <c r="E6" s="943"/>
      <c r="F6" s="15" t="s">
        <v>92</v>
      </c>
    </row>
    <row r="7" spans="1:6" s="60" customFormat="1" ht="12.75" customHeight="1" thickBot="1">
      <c r="A7" s="80"/>
      <c r="B7" s="86"/>
      <c r="C7" s="942"/>
      <c r="D7" s="942"/>
      <c r="E7" s="979"/>
      <c r="F7" s="49"/>
    </row>
    <row r="8" spans="1:6" s="60" customFormat="1" ht="12">
      <c r="A8" s="88" t="s">
        <v>113</v>
      </c>
      <c r="B8" s="30" t="s">
        <v>114</v>
      </c>
      <c r="C8" s="18" t="s">
        <v>115</v>
      </c>
      <c r="D8" s="18" t="s">
        <v>116</v>
      </c>
      <c r="E8" s="18" t="s">
        <v>117</v>
      </c>
      <c r="F8" s="30" t="s">
        <v>882</v>
      </c>
    </row>
    <row r="9" spans="1:7" s="60" customFormat="1" ht="12" customHeight="1">
      <c r="A9" s="80">
        <v>3050</v>
      </c>
      <c r="B9" s="877" t="s">
        <v>284</v>
      </c>
      <c r="C9" s="878">
        <f>SUM(C17)</f>
        <v>2000</v>
      </c>
      <c r="D9" s="878">
        <f>SUM(D17)</f>
        <v>4500</v>
      </c>
      <c r="E9" s="866">
        <f>SUM(D9/C9)</f>
        <v>2.25</v>
      </c>
      <c r="F9" s="5"/>
      <c r="G9" s="191"/>
    </row>
    <row r="10" spans="1:8" ht="12" customHeight="1">
      <c r="A10" s="413">
        <v>3052</v>
      </c>
      <c r="B10" s="414" t="s">
        <v>847</v>
      </c>
      <c r="C10" s="415"/>
      <c r="D10" s="415"/>
      <c r="E10" s="866"/>
      <c r="F10" s="876"/>
      <c r="G10" s="62"/>
      <c r="H10" s="62"/>
    </row>
    <row r="11" spans="1:8" ht="12" customHeight="1">
      <c r="A11" s="416"/>
      <c r="B11" s="417" t="s">
        <v>36</v>
      </c>
      <c r="C11" s="458"/>
      <c r="D11" s="458"/>
      <c r="E11" s="866"/>
      <c r="F11" s="501"/>
      <c r="G11" s="62"/>
      <c r="H11" s="62"/>
    </row>
    <row r="12" spans="1:8" ht="12" customHeight="1">
      <c r="A12" s="416"/>
      <c r="B12" s="420" t="s">
        <v>340</v>
      </c>
      <c r="C12" s="458"/>
      <c r="D12" s="458"/>
      <c r="E12" s="866"/>
      <c r="F12" s="501"/>
      <c r="G12" s="62"/>
      <c r="H12" s="62"/>
    </row>
    <row r="13" spans="1:8" ht="12" customHeight="1">
      <c r="A13" s="416"/>
      <c r="B13" s="421" t="s">
        <v>320</v>
      </c>
      <c r="C13" s="453">
        <v>2000</v>
      </c>
      <c r="D13" s="453">
        <v>4500</v>
      </c>
      <c r="E13" s="917">
        <f>SUM(D13/C13)</f>
        <v>2.25</v>
      </c>
      <c r="F13" s="501"/>
      <c r="G13" s="62"/>
      <c r="H13" s="62"/>
    </row>
    <row r="14" spans="1:8" ht="12" customHeight="1">
      <c r="A14" s="416"/>
      <c r="B14" s="422" t="s">
        <v>44</v>
      </c>
      <c r="C14" s="453"/>
      <c r="D14" s="453"/>
      <c r="E14" s="866"/>
      <c r="F14" s="501"/>
      <c r="G14" s="62"/>
      <c r="H14" s="62"/>
    </row>
    <row r="15" spans="1:8" ht="12" customHeight="1">
      <c r="A15" s="416"/>
      <c r="B15" s="422" t="s">
        <v>332</v>
      </c>
      <c r="C15" s="458"/>
      <c r="D15" s="458"/>
      <c r="E15" s="866"/>
      <c r="F15" s="501"/>
      <c r="G15" s="62"/>
      <c r="H15" s="62"/>
    </row>
    <row r="16" spans="1:8" ht="12" customHeight="1" thickBot="1">
      <c r="A16" s="416"/>
      <c r="B16" s="423" t="s">
        <v>971</v>
      </c>
      <c r="C16" s="460"/>
      <c r="D16" s="460"/>
      <c r="E16" s="915"/>
      <c r="F16" s="502"/>
      <c r="G16" s="62"/>
      <c r="H16" s="62"/>
    </row>
    <row r="17" spans="1:8" ht="13.5" customHeight="1" thickBot="1">
      <c r="A17" s="450"/>
      <c r="B17" s="425" t="s">
        <v>79</v>
      </c>
      <c r="C17" s="471">
        <f>SUM(C13:C16)</f>
        <v>2000</v>
      </c>
      <c r="D17" s="471">
        <f>SUM(D13:D16)</f>
        <v>4500</v>
      </c>
      <c r="E17" s="916">
        <f>SUM(D17/C17)</f>
        <v>2.25</v>
      </c>
      <c r="F17" s="503"/>
      <c r="G17" s="62"/>
      <c r="H17" s="62"/>
    </row>
    <row r="18" spans="1:8" ht="12">
      <c r="A18" s="413">
        <v>3060</v>
      </c>
      <c r="B18" s="451" t="s">
        <v>969</v>
      </c>
      <c r="C18" s="452">
        <f>SUM(C26+C34)</f>
        <v>5000</v>
      </c>
      <c r="D18" s="452">
        <f>SUM(D26+D34)</f>
        <v>5566</v>
      </c>
      <c r="E18" s="866">
        <f>SUM(D18/C18)</f>
        <v>1.1132</v>
      </c>
      <c r="F18" s="500"/>
      <c r="G18" s="62"/>
      <c r="H18" s="62"/>
    </row>
    <row r="19" spans="1:8" ht="12" customHeight="1">
      <c r="A19" s="413">
        <v>3061</v>
      </c>
      <c r="B19" s="446" t="s">
        <v>45</v>
      </c>
      <c r="C19" s="415"/>
      <c r="D19" s="415"/>
      <c r="E19" s="866"/>
      <c r="F19" s="392"/>
      <c r="G19" s="62"/>
      <c r="H19" s="62"/>
    </row>
    <row r="20" spans="1:8" ht="12" customHeight="1">
      <c r="A20" s="416"/>
      <c r="B20" s="417" t="s">
        <v>36</v>
      </c>
      <c r="C20" s="418"/>
      <c r="D20" s="418"/>
      <c r="E20" s="866"/>
      <c r="F20" s="392"/>
      <c r="G20" s="62"/>
      <c r="H20" s="62"/>
    </row>
    <row r="21" spans="1:8" ht="12" customHeight="1">
      <c r="A21" s="416"/>
      <c r="B21" s="420" t="s">
        <v>340</v>
      </c>
      <c r="C21" s="418"/>
      <c r="D21" s="418"/>
      <c r="E21" s="866"/>
      <c r="F21" s="392"/>
      <c r="G21" s="62"/>
      <c r="H21" s="62"/>
    </row>
    <row r="22" spans="1:8" ht="12" customHeight="1">
      <c r="A22" s="140"/>
      <c r="B22" s="421" t="s">
        <v>320</v>
      </c>
      <c r="C22" s="418">
        <v>2000</v>
      </c>
      <c r="D22" s="418">
        <v>2566</v>
      </c>
      <c r="E22" s="917">
        <f>SUM(D22/C22)</f>
        <v>1.283</v>
      </c>
      <c r="F22" s="392"/>
      <c r="G22" s="62"/>
      <c r="H22" s="62"/>
    </row>
    <row r="23" spans="1:8" ht="12" customHeight="1">
      <c r="A23" s="140"/>
      <c r="B23" s="422" t="s">
        <v>44</v>
      </c>
      <c r="C23" s="418"/>
      <c r="D23" s="418"/>
      <c r="E23" s="866"/>
      <c r="F23" s="392"/>
      <c r="G23" s="62"/>
      <c r="H23" s="62"/>
    </row>
    <row r="24" spans="1:8" ht="12" customHeight="1">
      <c r="A24" s="140"/>
      <c r="B24" s="422" t="s">
        <v>332</v>
      </c>
      <c r="C24" s="418"/>
      <c r="D24" s="418"/>
      <c r="E24" s="866"/>
      <c r="F24" s="392"/>
      <c r="G24" s="62"/>
      <c r="H24" s="62"/>
    </row>
    <row r="25" spans="1:8" ht="12" customHeight="1" thickBot="1">
      <c r="A25" s="140"/>
      <c r="B25" s="423" t="s">
        <v>971</v>
      </c>
      <c r="C25" s="449"/>
      <c r="D25" s="449"/>
      <c r="E25" s="915"/>
      <c r="F25" s="393"/>
      <c r="G25" s="62"/>
      <c r="H25" s="62"/>
    </row>
    <row r="26" spans="1:8" ht="12" customHeight="1" thickBot="1">
      <c r="A26" s="424"/>
      <c r="B26" s="425" t="s">
        <v>79</v>
      </c>
      <c r="C26" s="426">
        <f>SUM(C20:C25)</f>
        <v>2000</v>
      </c>
      <c r="D26" s="426">
        <f>SUM(D20:D25)</f>
        <v>2566</v>
      </c>
      <c r="E26" s="916">
        <f>SUM(D26/C26)</f>
        <v>1.283</v>
      </c>
      <c r="F26" s="394"/>
      <c r="G26" s="62"/>
      <c r="H26" s="62"/>
    </row>
    <row r="27" spans="1:8" ht="12" customHeight="1">
      <c r="A27" s="428">
        <v>3071</v>
      </c>
      <c r="B27" s="414" t="s">
        <v>84</v>
      </c>
      <c r="C27" s="415"/>
      <c r="D27" s="415"/>
      <c r="E27" s="866"/>
      <c r="F27" s="4" t="s">
        <v>108</v>
      </c>
      <c r="G27" s="62"/>
      <c r="H27" s="62"/>
    </row>
    <row r="28" spans="1:8" ht="12" customHeight="1">
      <c r="A28" s="140"/>
      <c r="B28" s="417" t="s">
        <v>36</v>
      </c>
      <c r="C28" s="418"/>
      <c r="D28" s="418"/>
      <c r="E28" s="866"/>
      <c r="F28" s="5" t="s">
        <v>109</v>
      </c>
      <c r="G28" s="62"/>
      <c r="H28" s="62"/>
    </row>
    <row r="29" spans="1:8" ht="12" customHeight="1">
      <c r="A29" s="416"/>
      <c r="B29" s="420" t="s">
        <v>340</v>
      </c>
      <c r="C29" s="418"/>
      <c r="D29" s="418"/>
      <c r="E29" s="866"/>
      <c r="F29" s="5"/>
      <c r="G29" s="62"/>
      <c r="H29" s="62"/>
    </row>
    <row r="30" spans="1:8" ht="12" customHeight="1">
      <c r="A30" s="416"/>
      <c r="B30" s="421" t="s">
        <v>320</v>
      </c>
      <c r="C30" s="418">
        <v>3000</v>
      </c>
      <c r="D30" s="418">
        <v>3000</v>
      </c>
      <c r="E30" s="917">
        <f>SUM(D30/C30)</f>
        <v>1</v>
      </c>
      <c r="F30" s="169"/>
      <c r="G30" s="62"/>
      <c r="H30" s="62"/>
    </row>
    <row r="31" spans="1:8" ht="12" customHeight="1">
      <c r="A31" s="416"/>
      <c r="B31" s="422" t="s">
        <v>44</v>
      </c>
      <c r="C31" s="418"/>
      <c r="D31" s="418"/>
      <c r="E31" s="866"/>
      <c r="F31" s="169"/>
      <c r="G31" s="62"/>
      <c r="H31" s="62"/>
    </row>
    <row r="32" spans="1:8" ht="12" customHeight="1">
      <c r="A32" s="416"/>
      <c r="B32" s="422" t="s">
        <v>332</v>
      </c>
      <c r="C32" s="418"/>
      <c r="D32" s="418"/>
      <c r="E32" s="866"/>
      <c r="F32" s="174"/>
      <c r="G32" s="62"/>
      <c r="H32" s="62"/>
    </row>
    <row r="33" spans="1:8" ht="12" customHeight="1" thickBot="1">
      <c r="A33" s="416"/>
      <c r="B33" s="423" t="s">
        <v>971</v>
      </c>
      <c r="C33" s="449"/>
      <c r="D33" s="449"/>
      <c r="E33" s="915"/>
      <c r="F33" s="171"/>
      <c r="G33" s="62"/>
      <c r="H33" s="62"/>
    </row>
    <row r="34" spans="1:8" ht="12" customHeight="1" thickBot="1">
      <c r="A34" s="447"/>
      <c r="B34" s="425" t="s">
        <v>79</v>
      </c>
      <c r="C34" s="426">
        <f>SUM(C28:C33)</f>
        <v>3000</v>
      </c>
      <c r="D34" s="426">
        <f>SUM(D28:D33)</f>
        <v>3000</v>
      </c>
      <c r="E34" s="916">
        <f>SUM(D34/C34)</f>
        <v>1</v>
      </c>
      <c r="F34" s="170"/>
      <c r="G34" s="62"/>
      <c r="H34" s="62"/>
    </row>
    <row r="35" spans="1:8" ht="12" customHeight="1">
      <c r="A35" s="428">
        <v>3080</v>
      </c>
      <c r="B35" s="445" t="s">
        <v>972</v>
      </c>
      <c r="C35" s="415">
        <f>SUM(C43)</f>
        <v>21500</v>
      </c>
      <c r="D35" s="415">
        <f>SUM(D43)</f>
        <v>21500</v>
      </c>
      <c r="E35" s="866">
        <f>SUM(D35/C35)</f>
        <v>1</v>
      </c>
      <c r="F35" s="4"/>
      <c r="G35" s="62"/>
      <c r="H35" s="62"/>
    </row>
    <row r="36" spans="1:8" ht="12" customHeight="1">
      <c r="A36" s="428">
        <v>3081</v>
      </c>
      <c r="B36" s="446" t="s">
        <v>89</v>
      </c>
      <c r="C36" s="415"/>
      <c r="D36" s="415"/>
      <c r="E36" s="866"/>
      <c r="F36" s="5"/>
      <c r="G36" s="62"/>
      <c r="H36" s="62"/>
    </row>
    <row r="37" spans="1:8" ht="12" customHeight="1">
      <c r="A37" s="140"/>
      <c r="B37" s="417" t="s">
        <v>36</v>
      </c>
      <c r="C37" s="418"/>
      <c r="D37" s="418"/>
      <c r="E37" s="866"/>
      <c r="F37" s="5"/>
      <c r="G37" s="62"/>
      <c r="H37" s="62"/>
    </row>
    <row r="38" spans="1:8" ht="12" customHeight="1">
      <c r="A38" s="140"/>
      <c r="B38" s="420" t="s">
        <v>340</v>
      </c>
      <c r="C38" s="418"/>
      <c r="D38" s="418"/>
      <c r="E38" s="866"/>
      <c r="F38" s="5"/>
      <c r="G38" s="62"/>
      <c r="H38" s="62"/>
    </row>
    <row r="39" spans="1:8" ht="12" customHeight="1">
      <c r="A39" s="140"/>
      <c r="B39" s="421" t="s">
        <v>320</v>
      </c>
      <c r="C39" s="418">
        <v>13700</v>
      </c>
      <c r="D39" s="418">
        <v>13700</v>
      </c>
      <c r="E39" s="917">
        <f>SUM(D39/C39)</f>
        <v>1</v>
      </c>
      <c r="F39" s="336"/>
      <c r="G39" s="62"/>
      <c r="H39" s="62"/>
    </row>
    <row r="40" spans="1:8" ht="12" customHeight="1">
      <c r="A40" s="140"/>
      <c r="B40" s="421" t="s">
        <v>970</v>
      </c>
      <c r="C40" s="418">
        <v>7800</v>
      </c>
      <c r="D40" s="418">
        <v>7800</v>
      </c>
      <c r="E40" s="917">
        <f>SUM(D40/C40)</f>
        <v>1</v>
      </c>
      <c r="F40" s="336"/>
      <c r="G40" s="62"/>
      <c r="H40" s="62"/>
    </row>
    <row r="41" spans="1:8" ht="12" customHeight="1">
      <c r="A41" s="140"/>
      <c r="B41" s="422" t="s">
        <v>332</v>
      </c>
      <c r="C41" s="418"/>
      <c r="D41" s="418"/>
      <c r="E41" s="866"/>
      <c r="F41" s="5"/>
      <c r="G41" s="62"/>
      <c r="H41" s="62"/>
    </row>
    <row r="42" spans="1:8" ht="12" customHeight="1" thickBot="1">
      <c r="A42" s="416"/>
      <c r="B42" s="423" t="s">
        <v>971</v>
      </c>
      <c r="C42" s="449"/>
      <c r="D42" s="449"/>
      <c r="E42" s="915"/>
      <c r="F42" s="171"/>
      <c r="G42" s="62"/>
      <c r="H42" s="62"/>
    </row>
    <row r="43" spans="1:8" ht="12" customHeight="1" thickBot="1">
      <c r="A43" s="447"/>
      <c r="B43" s="425" t="s">
        <v>79</v>
      </c>
      <c r="C43" s="426">
        <f>SUM(C37:C42)</f>
        <v>21500</v>
      </c>
      <c r="D43" s="426">
        <f>SUM(D37:D42)</f>
        <v>21500</v>
      </c>
      <c r="E43" s="916">
        <f>SUM(D43/C43)</f>
        <v>1</v>
      </c>
      <c r="F43" s="170"/>
      <c r="G43" s="62"/>
      <c r="H43" s="62"/>
    </row>
    <row r="44" spans="1:8" ht="12" customHeight="1" thickBot="1">
      <c r="A44" s="437">
        <v>3130</v>
      </c>
      <c r="B44" s="304" t="s">
        <v>449</v>
      </c>
      <c r="C44" s="426">
        <f>SUM(C45+C70)</f>
        <v>691204</v>
      </c>
      <c r="D44" s="426">
        <f>SUM(D45+D70)</f>
        <v>1074791</v>
      </c>
      <c r="E44" s="916">
        <f>SUM(D44/C44)</f>
        <v>1.5549548324373124</v>
      </c>
      <c r="F44" s="170"/>
      <c r="G44" s="62"/>
      <c r="H44" s="62"/>
    </row>
    <row r="45" spans="1:8" ht="12" customHeight="1" thickBot="1">
      <c r="A45" s="428">
        <v>3110</v>
      </c>
      <c r="B45" s="304" t="s">
        <v>448</v>
      </c>
      <c r="C45" s="426">
        <f>SUM(C53+C61+C69)</f>
        <v>627204</v>
      </c>
      <c r="D45" s="426">
        <f>SUM(D53+D61+D69)</f>
        <v>1007630</v>
      </c>
      <c r="E45" s="916">
        <f>SUM(D45/C45)</f>
        <v>1.6065426878655111</v>
      </c>
      <c r="F45" s="170"/>
      <c r="G45" s="62"/>
      <c r="H45" s="62"/>
    </row>
    <row r="46" spans="1:8" ht="12" customHeight="1">
      <c r="A46" s="440">
        <v>3111</v>
      </c>
      <c r="B46" s="448" t="s">
        <v>107</v>
      </c>
      <c r="C46" s="415"/>
      <c r="D46" s="415"/>
      <c r="E46" s="866"/>
      <c r="F46" s="18" t="s">
        <v>110</v>
      </c>
      <c r="G46" s="62"/>
      <c r="H46" s="62"/>
    </row>
    <row r="47" spans="1:8" ht="12" customHeight="1">
      <c r="A47" s="416"/>
      <c r="B47" s="417" t="s">
        <v>36</v>
      </c>
      <c r="C47" s="418"/>
      <c r="D47" s="418"/>
      <c r="E47" s="866"/>
      <c r="F47" s="169"/>
      <c r="G47" s="62"/>
      <c r="H47" s="62"/>
    </row>
    <row r="48" spans="1:8" ht="12" customHeight="1">
      <c r="A48" s="416"/>
      <c r="B48" s="420" t="s">
        <v>340</v>
      </c>
      <c r="C48" s="418"/>
      <c r="D48" s="418"/>
      <c r="E48" s="866"/>
      <c r="F48" s="169"/>
      <c r="G48" s="62"/>
      <c r="H48" s="62"/>
    </row>
    <row r="49" spans="1:8" ht="12" customHeight="1">
      <c r="A49" s="416"/>
      <c r="B49" s="421" t="s">
        <v>320</v>
      </c>
      <c r="C49" s="418"/>
      <c r="D49" s="418"/>
      <c r="E49" s="866"/>
      <c r="F49" s="169"/>
      <c r="G49" s="62"/>
      <c r="H49" s="62"/>
    </row>
    <row r="50" spans="1:8" ht="12" customHeight="1">
      <c r="A50" s="416"/>
      <c r="B50" s="422" t="s">
        <v>44</v>
      </c>
      <c r="C50" s="418"/>
      <c r="D50" s="418"/>
      <c r="E50" s="866"/>
      <c r="F50" s="169"/>
      <c r="G50" s="62"/>
      <c r="H50" s="62"/>
    </row>
    <row r="51" spans="1:8" ht="12" customHeight="1">
      <c r="A51" s="416"/>
      <c r="B51" s="422" t="s">
        <v>332</v>
      </c>
      <c r="C51" s="418"/>
      <c r="D51" s="418"/>
      <c r="E51" s="866"/>
      <c r="F51" s="169"/>
      <c r="G51" s="62"/>
      <c r="H51" s="62"/>
    </row>
    <row r="52" spans="1:8" ht="12" customHeight="1" thickBot="1">
      <c r="A52" s="416"/>
      <c r="B52" s="423" t="s">
        <v>32</v>
      </c>
      <c r="C52" s="418">
        <v>500000</v>
      </c>
      <c r="D52" s="418">
        <v>861675</v>
      </c>
      <c r="E52" s="917">
        <f>SUM(D52/C52)</f>
        <v>1.72335</v>
      </c>
      <c r="F52" s="169"/>
      <c r="G52" s="62"/>
      <c r="H52" s="62"/>
    </row>
    <row r="53" spans="1:8" ht="12" customHeight="1" thickBot="1">
      <c r="A53" s="447"/>
      <c r="B53" s="425" t="s">
        <v>79</v>
      </c>
      <c r="C53" s="426">
        <f>SUM(C47:C52)</f>
        <v>500000</v>
      </c>
      <c r="D53" s="426">
        <f>SUM(D47:D52)</f>
        <v>861675</v>
      </c>
      <c r="E53" s="915">
        <f>SUM(D53/C53)</f>
        <v>1.72335</v>
      </c>
      <c r="F53" s="170"/>
      <c r="G53" s="62"/>
      <c r="H53" s="62"/>
    </row>
    <row r="54" spans="1:8" ht="12" customHeight="1">
      <c r="A54" s="80">
        <v>3113</v>
      </c>
      <c r="B54" s="90" t="s">
        <v>158</v>
      </c>
      <c r="C54" s="82"/>
      <c r="D54" s="82"/>
      <c r="E54" s="866"/>
      <c r="F54" s="4"/>
      <c r="G54" s="62"/>
      <c r="H54" s="62"/>
    </row>
    <row r="55" spans="1:8" ht="12" customHeight="1">
      <c r="A55" s="78"/>
      <c r="B55" s="65" t="s">
        <v>36</v>
      </c>
      <c r="C55" s="71"/>
      <c r="D55" s="71"/>
      <c r="E55" s="866"/>
      <c r="F55" s="169"/>
      <c r="G55" s="62"/>
      <c r="H55" s="62"/>
    </row>
    <row r="56" spans="1:8" ht="12" customHeight="1">
      <c r="A56" s="78"/>
      <c r="B56" s="7" t="s">
        <v>340</v>
      </c>
      <c r="C56" s="71"/>
      <c r="D56" s="71"/>
      <c r="E56" s="866"/>
      <c r="F56" s="169"/>
      <c r="G56" s="62"/>
      <c r="H56" s="62"/>
    </row>
    <row r="57" spans="1:8" ht="12" customHeight="1">
      <c r="A57" s="78"/>
      <c r="B57" s="79" t="s">
        <v>320</v>
      </c>
      <c r="C57" s="71">
        <v>19500</v>
      </c>
      <c r="D57" s="71">
        <v>19627</v>
      </c>
      <c r="E57" s="917">
        <f>SUM(D57/C57)</f>
        <v>1.0065128205128204</v>
      </c>
      <c r="F57" s="169"/>
      <c r="G57" s="62"/>
      <c r="H57" s="62"/>
    </row>
    <row r="58" spans="1:8" ht="12" customHeight="1">
      <c r="A58" s="78"/>
      <c r="B58" s="10" t="s">
        <v>44</v>
      </c>
      <c r="C58" s="71"/>
      <c r="D58" s="71"/>
      <c r="E58" s="866"/>
      <c r="F58" s="169"/>
      <c r="G58" s="62"/>
      <c r="H58" s="62"/>
    </row>
    <row r="59" spans="1:8" ht="12" customHeight="1">
      <c r="A59" s="78"/>
      <c r="B59" s="10" t="s">
        <v>332</v>
      </c>
      <c r="C59" s="71"/>
      <c r="D59" s="71"/>
      <c r="E59" s="866"/>
      <c r="F59" s="169"/>
      <c r="G59" s="62"/>
      <c r="H59" s="62"/>
    </row>
    <row r="60" spans="1:8" ht="12" customHeight="1" thickBot="1">
      <c r="A60" s="78"/>
      <c r="B60" s="423" t="s">
        <v>971</v>
      </c>
      <c r="C60" s="72"/>
      <c r="D60" s="72"/>
      <c r="E60" s="915"/>
      <c r="F60" s="169"/>
      <c r="G60" s="62"/>
      <c r="H60" s="62"/>
    </row>
    <row r="61" spans="1:8" ht="12" customHeight="1" thickBot="1">
      <c r="A61" s="74"/>
      <c r="B61" s="425" t="s">
        <v>79</v>
      </c>
      <c r="C61" s="76">
        <f>SUM(C55:C60)</f>
        <v>19500</v>
      </c>
      <c r="D61" s="76">
        <f>SUM(D55:D60)</f>
        <v>19627</v>
      </c>
      <c r="E61" s="918">
        <f>SUM(D61/C61)</f>
        <v>1.0065128205128204</v>
      </c>
      <c r="F61" s="170"/>
      <c r="G61" s="62"/>
      <c r="H61" s="62"/>
    </row>
    <row r="62" spans="1:8" ht="12" customHeight="1">
      <c r="A62" s="80">
        <v>3114</v>
      </c>
      <c r="B62" s="95" t="s">
        <v>48</v>
      </c>
      <c r="C62" s="82"/>
      <c r="D62" s="82"/>
      <c r="E62" s="866"/>
      <c r="F62" s="98"/>
      <c r="G62" s="62"/>
      <c r="H62" s="62"/>
    </row>
    <row r="63" spans="1:8" ht="12" customHeight="1">
      <c r="A63" s="78"/>
      <c r="B63" s="65" t="s">
        <v>36</v>
      </c>
      <c r="C63" s="71"/>
      <c r="D63" s="71"/>
      <c r="E63" s="866"/>
      <c r="F63" s="169"/>
      <c r="G63" s="62"/>
      <c r="H63" s="62"/>
    </row>
    <row r="64" spans="1:8" ht="12" customHeight="1">
      <c r="A64" s="78"/>
      <c r="B64" s="7" t="s">
        <v>340</v>
      </c>
      <c r="C64" s="71"/>
      <c r="D64" s="71"/>
      <c r="E64" s="866"/>
      <c r="F64" s="169"/>
      <c r="G64" s="62"/>
      <c r="H64" s="62"/>
    </row>
    <row r="65" spans="1:8" ht="12" customHeight="1">
      <c r="A65" s="78"/>
      <c r="B65" s="79" t="s">
        <v>320</v>
      </c>
      <c r="C65" s="71">
        <v>107704</v>
      </c>
      <c r="D65" s="71">
        <v>126328</v>
      </c>
      <c r="E65" s="917">
        <f>SUM(D65/C65)</f>
        <v>1.172918368862809</v>
      </c>
      <c r="F65" s="169"/>
      <c r="G65" s="62"/>
      <c r="H65" s="62"/>
    </row>
    <row r="66" spans="1:8" ht="12" customHeight="1">
      <c r="A66" s="78"/>
      <c r="B66" s="10" t="s">
        <v>44</v>
      </c>
      <c r="C66" s="71"/>
      <c r="D66" s="71"/>
      <c r="E66" s="866"/>
      <c r="F66" s="169"/>
      <c r="G66" s="62"/>
      <c r="H66" s="62"/>
    </row>
    <row r="67" spans="1:8" ht="12" customHeight="1">
      <c r="A67" s="78"/>
      <c r="B67" s="10" t="s">
        <v>332</v>
      </c>
      <c r="C67" s="71"/>
      <c r="D67" s="71"/>
      <c r="E67" s="866"/>
      <c r="F67" s="169"/>
      <c r="G67" s="62"/>
      <c r="H67" s="62"/>
    </row>
    <row r="68" spans="1:8" ht="12" customHeight="1" thickBot="1">
      <c r="A68" s="64"/>
      <c r="B68" s="423" t="s">
        <v>971</v>
      </c>
      <c r="C68" s="72"/>
      <c r="D68" s="72"/>
      <c r="E68" s="915"/>
      <c r="F68" s="51"/>
      <c r="G68" s="62"/>
      <c r="H68" s="62"/>
    </row>
    <row r="69" spans="1:8" ht="12" customHeight="1" thickBot="1">
      <c r="A69" s="49"/>
      <c r="B69" s="425" t="s">
        <v>79</v>
      </c>
      <c r="C69" s="76">
        <f>SUM(C63:C68)</f>
        <v>107704</v>
      </c>
      <c r="D69" s="76">
        <f>SUM(D63:D68)</f>
        <v>126328</v>
      </c>
      <c r="E69" s="916">
        <f>SUM(D69/C69)</f>
        <v>1.172918368862809</v>
      </c>
      <c r="F69" s="170"/>
      <c r="G69" s="62"/>
      <c r="H69" s="62"/>
    </row>
    <row r="70" spans="1:8" ht="12" customHeight="1" thickBot="1">
      <c r="A70" s="131">
        <v>3120</v>
      </c>
      <c r="B70" s="304" t="s">
        <v>450</v>
      </c>
      <c r="C70" s="76">
        <f>SUM(C78+C86+C94+C102+C110)</f>
        <v>64000</v>
      </c>
      <c r="D70" s="76">
        <f>SUM(D78+D86+D94+D102+D110)</f>
        <v>67161</v>
      </c>
      <c r="E70" s="916">
        <f>SUM(D70/C70)</f>
        <v>1.049390625</v>
      </c>
      <c r="F70" s="170"/>
      <c r="G70" s="62"/>
      <c r="H70" s="62"/>
    </row>
    <row r="71" spans="1:8" ht="12" customHeight="1">
      <c r="A71" s="15">
        <v>3121</v>
      </c>
      <c r="B71" s="167" t="s">
        <v>150</v>
      </c>
      <c r="C71" s="82"/>
      <c r="D71" s="82"/>
      <c r="E71" s="866"/>
      <c r="F71" s="4"/>
      <c r="G71" s="62"/>
      <c r="H71" s="62"/>
    </row>
    <row r="72" spans="1:8" ht="12" customHeight="1">
      <c r="A72" s="15"/>
      <c r="B72" s="65" t="s">
        <v>36</v>
      </c>
      <c r="C72" s="82"/>
      <c r="D72" s="82"/>
      <c r="E72" s="866"/>
      <c r="F72" s="5"/>
      <c r="G72" s="62"/>
      <c r="H72" s="62"/>
    </row>
    <row r="73" spans="1:8" ht="12" customHeight="1">
      <c r="A73" s="15"/>
      <c r="B73" s="7" t="s">
        <v>340</v>
      </c>
      <c r="C73" s="82"/>
      <c r="D73" s="82"/>
      <c r="E73" s="866"/>
      <c r="F73" s="5"/>
      <c r="G73" s="62"/>
      <c r="H73" s="62"/>
    </row>
    <row r="74" spans="1:8" ht="12" customHeight="1">
      <c r="A74" s="80"/>
      <c r="B74" s="79" t="s">
        <v>320</v>
      </c>
      <c r="C74" s="227">
        <v>5000</v>
      </c>
      <c r="D74" s="227">
        <v>5000</v>
      </c>
      <c r="E74" s="917">
        <f>SUM(D74/C74)</f>
        <v>1</v>
      </c>
      <c r="F74" s="199"/>
      <c r="G74" s="62"/>
      <c r="H74" s="62"/>
    </row>
    <row r="75" spans="1:8" ht="12" customHeight="1">
      <c r="A75" s="80"/>
      <c r="B75" s="10" t="s">
        <v>332</v>
      </c>
      <c r="C75" s="227"/>
      <c r="D75" s="227"/>
      <c r="E75" s="866"/>
      <c r="F75" s="199"/>
      <c r="G75" s="62"/>
      <c r="H75" s="62"/>
    </row>
    <row r="76" spans="1:8" ht="12" customHeight="1">
      <c r="A76" s="15"/>
      <c r="B76" s="10" t="s">
        <v>332</v>
      </c>
      <c r="C76" s="82"/>
      <c r="D76" s="82"/>
      <c r="E76" s="866"/>
      <c r="F76" s="5"/>
      <c r="G76" s="62"/>
      <c r="H76" s="62"/>
    </row>
    <row r="77" spans="1:8" ht="12" customHeight="1" thickBot="1">
      <c r="A77" s="15"/>
      <c r="B77" s="423" t="s">
        <v>971</v>
      </c>
      <c r="C77" s="44"/>
      <c r="D77" s="44"/>
      <c r="E77" s="915"/>
      <c r="F77" s="3"/>
      <c r="G77" s="62"/>
      <c r="H77" s="62"/>
    </row>
    <row r="78" spans="1:8" ht="12" customHeight="1" thickBot="1">
      <c r="A78" s="49"/>
      <c r="B78" s="425" t="s">
        <v>79</v>
      </c>
      <c r="C78" s="76">
        <f>SUM(C74:C77)</f>
        <v>5000</v>
      </c>
      <c r="D78" s="76">
        <f>SUM(D74:D77)</f>
        <v>5000</v>
      </c>
      <c r="E78" s="916">
        <f>SUM(D78/C78)</f>
        <v>1</v>
      </c>
      <c r="F78" s="170"/>
      <c r="G78" s="62"/>
      <c r="H78" s="62"/>
    </row>
    <row r="79" spans="1:8" ht="12" customHeight="1">
      <c r="A79" s="80">
        <v>3122</v>
      </c>
      <c r="B79" s="95" t="s">
        <v>140</v>
      </c>
      <c r="C79" s="82"/>
      <c r="D79" s="82"/>
      <c r="E79" s="866"/>
      <c r="F79" s="21"/>
      <c r="G79" s="62"/>
      <c r="H79" s="62"/>
    </row>
    <row r="80" spans="1:8" ht="12" customHeight="1">
      <c r="A80" s="78"/>
      <c r="B80" s="65" t="s">
        <v>36</v>
      </c>
      <c r="C80" s="71"/>
      <c r="D80" s="71"/>
      <c r="E80" s="866"/>
      <c r="F80" s="169"/>
      <c r="G80" s="62"/>
      <c r="H80" s="62"/>
    </row>
    <row r="81" spans="1:8" ht="12" customHeight="1">
      <c r="A81" s="78"/>
      <c r="B81" s="7" t="s">
        <v>340</v>
      </c>
      <c r="C81" s="71"/>
      <c r="D81" s="71"/>
      <c r="E81" s="866"/>
      <c r="F81" s="169"/>
      <c r="G81" s="62"/>
      <c r="H81" s="62"/>
    </row>
    <row r="82" spans="1:8" ht="12" customHeight="1">
      <c r="A82" s="78"/>
      <c r="B82" s="79" t="s">
        <v>320</v>
      </c>
      <c r="C82" s="71">
        <v>15000</v>
      </c>
      <c r="D82" s="71">
        <v>15000</v>
      </c>
      <c r="E82" s="917">
        <f>SUM(D82/C82)</f>
        <v>1</v>
      </c>
      <c r="F82" s="169"/>
      <c r="G82" s="62"/>
      <c r="H82" s="62"/>
    </row>
    <row r="83" spans="1:8" ht="12" customHeight="1">
      <c r="A83" s="78"/>
      <c r="B83" s="10" t="s">
        <v>44</v>
      </c>
      <c r="C83" s="71"/>
      <c r="D83" s="71"/>
      <c r="E83" s="866"/>
      <c r="F83" s="169"/>
      <c r="G83" s="62"/>
      <c r="H83" s="62"/>
    </row>
    <row r="84" spans="1:8" ht="12" customHeight="1">
      <c r="A84" s="78"/>
      <c r="B84" s="10" t="s">
        <v>332</v>
      </c>
      <c r="C84" s="71"/>
      <c r="D84" s="71"/>
      <c r="E84" s="866"/>
      <c r="F84" s="169"/>
      <c r="G84" s="62"/>
      <c r="H84" s="62"/>
    </row>
    <row r="85" spans="1:8" ht="12" customHeight="1" thickBot="1">
      <c r="A85" s="78"/>
      <c r="B85" s="423" t="s">
        <v>971</v>
      </c>
      <c r="C85" s="72"/>
      <c r="D85" s="72"/>
      <c r="E85" s="915"/>
      <c r="F85" s="169"/>
      <c r="G85" s="62"/>
      <c r="H85" s="62"/>
    </row>
    <row r="86" spans="1:8" ht="12" customHeight="1" thickBot="1">
      <c r="A86" s="74"/>
      <c r="B86" s="425" t="s">
        <v>79</v>
      </c>
      <c r="C86" s="76">
        <f>SUM(C80:C85)</f>
        <v>15000</v>
      </c>
      <c r="D86" s="76">
        <f>SUM(D80:D85)</f>
        <v>15000</v>
      </c>
      <c r="E86" s="916">
        <f>SUM(D86/C86)</f>
        <v>1</v>
      </c>
      <c r="F86" s="170"/>
      <c r="G86" s="62"/>
      <c r="H86" s="62"/>
    </row>
    <row r="87" spans="1:8" ht="12" customHeight="1">
      <c r="A87" s="80">
        <v>3123</v>
      </c>
      <c r="B87" s="90" t="s">
        <v>47</v>
      </c>
      <c r="C87" s="82"/>
      <c r="D87" s="82"/>
      <c r="E87" s="866"/>
      <c r="F87" s="18"/>
      <c r="G87" s="62"/>
      <c r="H87" s="62"/>
    </row>
    <row r="88" spans="1:8" ht="12" customHeight="1">
      <c r="A88" s="78"/>
      <c r="B88" s="65" t="s">
        <v>36</v>
      </c>
      <c r="C88" s="71"/>
      <c r="D88" s="71"/>
      <c r="E88" s="866"/>
      <c r="F88" s="169"/>
      <c r="G88" s="62"/>
      <c r="H88" s="62"/>
    </row>
    <row r="89" spans="1:8" ht="12" customHeight="1">
      <c r="A89" s="78"/>
      <c r="B89" s="7" t="s">
        <v>340</v>
      </c>
      <c r="C89" s="71"/>
      <c r="D89" s="71"/>
      <c r="E89" s="866"/>
      <c r="F89" s="169"/>
      <c r="G89" s="62"/>
      <c r="H89" s="62"/>
    </row>
    <row r="90" spans="1:8" ht="12" customHeight="1">
      <c r="A90" s="78"/>
      <c r="B90" s="79" t="s">
        <v>320</v>
      </c>
      <c r="C90" s="71">
        <v>10000</v>
      </c>
      <c r="D90" s="71">
        <v>11239</v>
      </c>
      <c r="E90" s="917">
        <f>SUM(D90/C90)</f>
        <v>1.1239</v>
      </c>
      <c r="F90" s="169"/>
      <c r="G90" s="62"/>
      <c r="H90" s="62"/>
    </row>
    <row r="91" spans="1:8" ht="12" customHeight="1">
      <c r="A91" s="78"/>
      <c r="B91" s="10" t="s">
        <v>44</v>
      </c>
      <c r="C91" s="71"/>
      <c r="D91" s="71"/>
      <c r="E91" s="866"/>
      <c r="F91" s="169"/>
      <c r="G91" s="62"/>
      <c r="H91" s="62"/>
    </row>
    <row r="92" spans="1:8" ht="12" customHeight="1">
      <c r="A92" s="78"/>
      <c r="B92" s="10" t="s">
        <v>332</v>
      </c>
      <c r="C92" s="71"/>
      <c r="D92" s="71"/>
      <c r="E92" s="866"/>
      <c r="F92" s="169"/>
      <c r="G92" s="62"/>
      <c r="H92" s="62"/>
    </row>
    <row r="93" spans="1:8" ht="12" customHeight="1" thickBot="1">
      <c r="A93" s="78"/>
      <c r="B93" s="423" t="s">
        <v>971</v>
      </c>
      <c r="C93" s="72"/>
      <c r="D93" s="72"/>
      <c r="E93" s="915"/>
      <c r="F93" s="169"/>
      <c r="G93" s="62"/>
      <c r="H93" s="62"/>
    </row>
    <row r="94" spans="1:8" ht="12" customHeight="1" thickBot="1">
      <c r="A94" s="74"/>
      <c r="B94" s="425" t="s">
        <v>79</v>
      </c>
      <c r="C94" s="76">
        <f>SUM(C88:C93)</f>
        <v>10000</v>
      </c>
      <c r="D94" s="76">
        <f>SUM(D88:D93)</f>
        <v>11239</v>
      </c>
      <c r="E94" s="916">
        <f>SUM(D94/C94)</f>
        <v>1.1239</v>
      </c>
      <c r="F94" s="170"/>
      <c r="G94" s="62"/>
      <c r="H94" s="62"/>
    </row>
    <row r="95" spans="1:8" ht="12" customHeight="1">
      <c r="A95" s="80">
        <v>3124</v>
      </c>
      <c r="B95" s="90" t="s">
        <v>50</v>
      </c>
      <c r="C95" s="82"/>
      <c r="D95" s="82"/>
      <c r="E95" s="866"/>
      <c r="F95" s="18" t="s">
        <v>110</v>
      </c>
      <c r="G95" s="62"/>
      <c r="H95" s="62"/>
    </row>
    <row r="96" spans="1:8" ht="12" customHeight="1">
      <c r="A96" s="78"/>
      <c r="B96" s="65" t="s">
        <v>36</v>
      </c>
      <c r="C96" s="71"/>
      <c r="D96" s="71"/>
      <c r="E96" s="866"/>
      <c r="F96" s="169"/>
      <c r="G96" s="62"/>
      <c r="H96" s="62"/>
    </row>
    <row r="97" spans="1:8" ht="12" customHeight="1">
      <c r="A97" s="78"/>
      <c r="B97" s="7" t="s">
        <v>340</v>
      </c>
      <c r="C97" s="71"/>
      <c r="D97" s="71"/>
      <c r="E97" s="866"/>
      <c r="F97" s="169"/>
      <c r="G97" s="62"/>
      <c r="H97" s="62"/>
    </row>
    <row r="98" spans="1:8" ht="12" customHeight="1">
      <c r="A98" s="78"/>
      <c r="B98" s="79" t="s">
        <v>320</v>
      </c>
      <c r="C98" s="71">
        <v>30000</v>
      </c>
      <c r="D98" s="71">
        <v>31922</v>
      </c>
      <c r="E98" s="917">
        <f>SUM(D98/C98)</f>
        <v>1.0640666666666667</v>
      </c>
      <c r="F98" s="169"/>
      <c r="G98" s="62"/>
      <c r="H98" s="62"/>
    </row>
    <row r="99" spans="1:8" ht="12" customHeight="1">
      <c r="A99" s="78"/>
      <c r="B99" s="10" t="s">
        <v>332</v>
      </c>
      <c r="C99" s="71"/>
      <c r="D99" s="71"/>
      <c r="E99" s="866"/>
      <c r="F99" s="169"/>
      <c r="G99" s="62"/>
      <c r="H99" s="62"/>
    </row>
    <row r="100" spans="1:8" ht="12" customHeight="1">
      <c r="A100" s="78"/>
      <c r="B100" s="10" t="s">
        <v>332</v>
      </c>
      <c r="C100" s="71"/>
      <c r="D100" s="71"/>
      <c r="E100" s="866"/>
      <c r="F100" s="169"/>
      <c r="G100" s="62"/>
      <c r="H100" s="62"/>
    </row>
    <row r="101" spans="1:8" ht="12" customHeight="1" thickBot="1">
      <c r="A101" s="78"/>
      <c r="B101" s="423" t="s">
        <v>971</v>
      </c>
      <c r="C101" s="72"/>
      <c r="D101" s="72"/>
      <c r="E101" s="915"/>
      <c r="F101" s="169"/>
      <c r="G101" s="62"/>
      <c r="H101" s="62"/>
    </row>
    <row r="102" spans="1:8" ht="12" customHeight="1" thickBot="1">
      <c r="A102" s="74"/>
      <c r="B102" s="425" t="s">
        <v>79</v>
      </c>
      <c r="C102" s="76">
        <f>SUM(C96:C101)</f>
        <v>30000</v>
      </c>
      <c r="D102" s="76">
        <f>SUM(D96:D101)</f>
        <v>31922</v>
      </c>
      <c r="E102" s="916">
        <f>SUM(D102/C102)</f>
        <v>1.0640666666666667</v>
      </c>
      <c r="F102" s="170"/>
      <c r="G102" s="62"/>
      <c r="H102" s="62"/>
    </row>
    <row r="103" spans="1:8" ht="12" customHeight="1">
      <c r="A103" s="80">
        <v>3125</v>
      </c>
      <c r="B103" s="90" t="s">
        <v>870</v>
      </c>
      <c r="C103" s="82"/>
      <c r="D103" s="82"/>
      <c r="E103" s="866"/>
      <c r="F103" s="18"/>
      <c r="G103" s="62"/>
      <c r="H103" s="62"/>
    </row>
    <row r="104" spans="1:8" ht="12" customHeight="1">
      <c r="A104" s="78"/>
      <c r="B104" s="65" t="s">
        <v>36</v>
      </c>
      <c r="C104" s="71"/>
      <c r="D104" s="71"/>
      <c r="E104" s="866"/>
      <c r="F104" s="169"/>
      <c r="G104" s="62"/>
      <c r="H104" s="62"/>
    </row>
    <row r="105" spans="1:8" ht="12" customHeight="1">
      <c r="A105" s="78"/>
      <c r="B105" s="7" t="s">
        <v>340</v>
      </c>
      <c r="C105" s="71"/>
      <c r="D105" s="71"/>
      <c r="E105" s="866"/>
      <c r="F105" s="169"/>
      <c r="G105" s="62"/>
      <c r="H105" s="62"/>
    </row>
    <row r="106" spans="1:8" ht="12" customHeight="1">
      <c r="A106" s="78"/>
      <c r="B106" s="79" t="s">
        <v>320</v>
      </c>
      <c r="C106" s="71">
        <v>4000</v>
      </c>
      <c r="D106" s="71">
        <v>4000</v>
      </c>
      <c r="E106" s="917">
        <f>SUM(D106/C106)</f>
        <v>1</v>
      </c>
      <c r="F106" s="169"/>
      <c r="G106" s="62"/>
      <c r="H106" s="62"/>
    </row>
    <row r="107" spans="1:8" ht="12" customHeight="1">
      <c r="A107" s="78"/>
      <c r="B107" s="10" t="s">
        <v>44</v>
      </c>
      <c r="C107" s="71"/>
      <c r="D107" s="71"/>
      <c r="E107" s="866"/>
      <c r="F107" s="169"/>
      <c r="G107" s="62"/>
      <c r="H107" s="62"/>
    </row>
    <row r="108" spans="1:8" ht="12" customHeight="1">
      <c r="A108" s="78"/>
      <c r="B108" s="10" t="s">
        <v>332</v>
      </c>
      <c r="C108" s="71"/>
      <c r="D108" s="71"/>
      <c r="E108" s="866"/>
      <c r="F108" s="169"/>
      <c r="G108" s="62"/>
      <c r="H108" s="62"/>
    </row>
    <row r="109" spans="1:8" ht="12" customHeight="1" thickBot="1">
      <c r="A109" s="78"/>
      <c r="B109" s="423" t="s">
        <v>971</v>
      </c>
      <c r="C109" s="72"/>
      <c r="D109" s="72"/>
      <c r="E109" s="915"/>
      <c r="F109" s="169"/>
      <c r="G109" s="62"/>
      <c r="H109" s="62"/>
    </row>
    <row r="110" spans="1:8" ht="12" customHeight="1" thickBot="1">
      <c r="A110" s="74"/>
      <c r="B110" s="425" t="s">
        <v>79</v>
      </c>
      <c r="C110" s="76">
        <f>SUM(C104:C109)</f>
        <v>4000</v>
      </c>
      <c r="D110" s="76">
        <f>SUM(D104:D109)</f>
        <v>4000</v>
      </c>
      <c r="E110" s="916">
        <f>SUM(D110/C110)</f>
        <v>1</v>
      </c>
      <c r="F110" s="170"/>
      <c r="G110" s="62"/>
      <c r="H110" s="62"/>
    </row>
    <row r="111" spans="1:8" ht="12" customHeight="1" thickBot="1">
      <c r="A111" s="131">
        <v>3140</v>
      </c>
      <c r="B111" s="81" t="s">
        <v>52</v>
      </c>
      <c r="C111" s="76">
        <f>SUM(C119+C127+C135+C143+C151)</f>
        <v>44500</v>
      </c>
      <c r="D111" s="76">
        <f>SUM(D119+D127+D135+D143+D151)</f>
        <v>52085</v>
      </c>
      <c r="E111" s="916">
        <f>SUM(D111/C111)</f>
        <v>1.1704494382022472</v>
      </c>
      <c r="F111" s="170"/>
      <c r="G111" s="62"/>
      <c r="H111" s="62"/>
    </row>
    <row r="112" spans="1:8" ht="12" customHeight="1">
      <c r="A112" s="80">
        <v>3141</v>
      </c>
      <c r="B112" s="90" t="s">
        <v>77</v>
      </c>
      <c r="C112" s="82"/>
      <c r="D112" s="82"/>
      <c r="E112" s="866"/>
      <c r="F112" s="169"/>
      <c r="G112" s="62"/>
      <c r="H112" s="62"/>
    </row>
    <row r="113" spans="1:8" ht="12" customHeight="1">
      <c r="A113" s="78"/>
      <c r="B113" s="65" t="s">
        <v>36</v>
      </c>
      <c r="C113" s="71"/>
      <c r="D113" s="71"/>
      <c r="E113" s="866"/>
      <c r="F113" s="169"/>
      <c r="G113" s="62"/>
      <c r="H113" s="62"/>
    </row>
    <row r="114" spans="1:8" ht="12" customHeight="1">
      <c r="A114" s="78"/>
      <c r="B114" s="7" t="s">
        <v>340</v>
      </c>
      <c r="C114" s="71"/>
      <c r="D114" s="71"/>
      <c r="E114" s="866"/>
      <c r="F114" s="169"/>
      <c r="G114" s="62"/>
      <c r="H114" s="62"/>
    </row>
    <row r="115" spans="1:8" ht="12" customHeight="1">
      <c r="A115" s="78"/>
      <c r="B115" s="79" t="s">
        <v>320</v>
      </c>
      <c r="C115" s="71"/>
      <c r="D115" s="71"/>
      <c r="E115" s="866"/>
      <c r="F115" s="169"/>
      <c r="G115" s="62"/>
      <c r="H115" s="62"/>
    </row>
    <row r="116" spans="1:8" ht="12" customHeight="1">
      <c r="A116" s="78"/>
      <c r="B116" s="10" t="s">
        <v>44</v>
      </c>
      <c r="C116" s="71"/>
      <c r="D116" s="71"/>
      <c r="E116" s="866"/>
      <c r="F116" s="169"/>
      <c r="G116" s="62"/>
      <c r="H116" s="62"/>
    </row>
    <row r="117" spans="1:8" ht="12" customHeight="1">
      <c r="A117" s="78"/>
      <c r="B117" s="10" t="s">
        <v>332</v>
      </c>
      <c r="C117" s="227">
        <v>20000</v>
      </c>
      <c r="D117" s="227">
        <v>20835</v>
      </c>
      <c r="E117" s="917">
        <f>SUM(D117/C117)</f>
        <v>1.04175</v>
      </c>
      <c r="F117" s="169"/>
      <c r="G117" s="62"/>
      <c r="H117" s="62"/>
    </row>
    <row r="118" spans="1:8" ht="12" customHeight="1" thickBot="1">
      <c r="A118" s="78"/>
      <c r="B118" s="423" t="s">
        <v>971</v>
      </c>
      <c r="C118" s="72"/>
      <c r="D118" s="72"/>
      <c r="E118" s="915"/>
      <c r="F118" s="29"/>
      <c r="G118" s="62"/>
      <c r="H118" s="62"/>
    </row>
    <row r="119" spans="1:8" ht="12" customHeight="1" thickBot="1">
      <c r="A119" s="74"/>
      <c r="B119" s="425" t="s">
        <v>79</v>
      </c>
      <c r="C119" s="76">
        <f>SUM(C113:C118)</f>
        <v>20000</v>
      </c>
      <c r="D119" s="76">
        <f>SUM(D113:D118)</f>
        <v>20835</v>
      </c>
      <c r="E119" s="916">
        <f>SUM(D119/C119)</f>
        <v>1.04175</v>
      </c>
      <c r="F119" s="170"/>
      <c r="G119" s="62"/>
      <c r="H119" s="62"/>
    </row>
    <row r="120" spans="1:8" ht="12" customHeight="1">
      <c r="A120" s="80">
        <v>3142</v>
      </c>
      <c r="B120" s="67" t="s">
        <v>853</v>
      </c>
      <c r="C120" s="82"/>
      <c r="D120" s="82"/>
      <c r="E120" s="866"/>
      <c r="F120" s="4"/>
      <c r="G120" s="62"/>
      <c r="H120" s="62"/>
    </row>
    <row r="121" spans="1:8" ht="12" customHeight="1">
      <c r="A121" s="80"/>
      <c r="B121" s="65" t="s">
        <v>36</v>
      </c>
      <c r="C121" s="71">
        <v>2000</v>
      </c>
      <c r="D121" s="71">
        <v>2000</v>
      </c>
      <c r="E121" s="917">
        <f>SUM(D121/C121)</f>
        <v>1</v>
      </c>
      <c r="F121" s="5"/>
      <c r="G121" s="62"/>
      <c r="H121" s="62"/>
    </row>
    <row r="122" spans="1:8" ht="12" customHeight="1">
      <c r="A122" s="80"/>
      <c r="B122" s="7" t="s">
        <v>340</v>
      </c>
      <c r="C122" s="71">
        <v>750</v>
      </c>
      <c r="D122" s="71">
        <v>750</v>
      </c>
      <c r="E122" s="917">
        <f>SUM(D122/C122)</f>
        <v>1</v>
      </c>
      <c r="F122" s="199"/>
      <c r="G122" s="62"/>
      <c r="H122" s="62"/>
    </row>
    <row r="123" spans="1:8" ht="12" customHeight="1">
      <c r="A123" s="80"/>
      <c r="B123" s="79" t="s">
        <v>320</v>
      </c>
      <c r="C123" s="227">
        <v>6250</v>
      </c>
      <c r="D123" s="227">
        <v>6523</v>
      </c>
      <c r="E123" s="917">
        <f>SUM(D123/C123)</f>
        <v>1.04368</v>
      </c>
      <c r="F123" s="169"/>
      <c r="G123" s="62"/>
      <c r="H123" s="62"/>
    </row>
    <row r="124" spans="1:8" ht="12" customHeight="1">
      <c r="A124" s="80"/>
      <c r="B124" s="10" t="s">
        <v>44</v>
      </c>
      <c r="C124" s="227"/>
      <c r="D124" s="227"/>
      <c r="E124" s="866"/>
      <c r="F124" s="169"/>
      <c r="G124" s="62"/>
      <c r="H124" s="62"/>
    </row>
    <row r="125" spans="1:8" ht="12" customHeight="1">
      <c r="A125" s="80"/>
      <c r="B125" s="10" t="s">
        <v>332</v>
      </c>
      <c r="C125" s="227"/>
      <c r="D125" s="227">
        <v>5136</v>
      </c>
      <c r="E125" s="866"/>
      <c r="F125" s="199"/>
      <c r="G125" s="62"/>
      <c r="H125" s="62"/>
    </row>
    <row r="126" spans="1:8" ht="12" customHeight="1" thickBot="1">
      <c r="A126" s="80"/>
      <c r="B126" s="423" t="s">
        <v>971</v>
      </c>
      <c r="C126" s="44"/>
      <c r="D126" s="44"/>
      <c r="E126" s="915"/>
      <c r="F126" s="29"/>
      <c r="G126" s="62"/>
      <c r="H126" s="62"/>
    </row>
    <row r="127" spans="1:8" ht="12" customHeight="1" thickBot="1">
      <c r="A127" s="74"/>
      <c r="B127" s="425" t="s">
        <v>79</v>
      </c>
      <c r="C127" s="76">
        <f>SUM(C121:C126)</f>
        <v>9000</v>
      </c>
      <c r="D127" s="76">
        <f>SUM(D121:D126)</f>
        <v>14409</v>
      </c>
      <c r="E127" s="916">
        <f>SUM(D127/C127)</f>
        <v>1.601</v>
      </c>
      <c r="F127" s="170"/>
      <c r="G127" s="62"/>
      <c r="H127" s="62"/>
    </row>
    <row r="128" spans="1:8" ht="12" customHeight="1">
      <c r="A128" s="99">
        <v>3143</v>
      </c>
      <c r="B128" s="90" t="s">
        <v>872</v>
      </c>
      <c r="C128" s="82"/>
      <c r="D128" s="82"/>
      <c r="E128" s="866"/>
      <c r="F128" s="30" t="s">
        <v>144</v>
      </c>
      <c r="G128" s="62"/>
      <c r="H128" s="62"/>
    </row>
    <row r="129" spans="1:8" ht="12" customHeight="1">
      <c r="A129" s="78"/>
      <c r="B129" s="65" t="s">
        <v>36</v>
      </c>
      <c r="C129" s="71"/>
      <c r="D129" s="71"/>
      <c r="E129" s="866"/>
      <c r="F129" s="169"/>
      <c r="G129" s="62"/>
      <c r="H129" s="62"/>
    </row>
    <row r="130" spans="1:8" ht="12" customHeight="1">
      <c r="A130" s="78"/>
      <c r="B130" s="7" t="s">
        <v>340</v>
      </c>
      <c r="C130" s="71"/>
      <c r="D130" s="71"/>
      <c r="E130" s="866"/>
      <c r="F130" s="169"/>
      <c r="G130" s="62"/>
      <c r="H130" s="62"/>
    </row>
    <row r="131" spans="1:8" ht="12" customHeight="1">
      <c r="A131" s="78"/>
      <c r="B131" s="79" t="s">
        <v>320</v>
      </c>
      <c r="C131" s="227"/>
      <c r="D131" s="227"/>
      <c r="E131" s="866"/>
      <c r="F131" s="199"/>
      <c r="G131" s="62"/>
      <c r="H131" s="62"/>
    </row>
    <row r="132" spans="1:8" ht="12" customHeight="1">
      <c r="A132" s="78"/>
      <c r="B132" s="10" t="s">
        <v>44</v>
      </c>
      <c r="C132" s="227"/>
      <c r="D132" s="227"/>
      <c r="E132" s="866"/>
      <c r="F132" s="337"/>
      <c r="G132" s="62"/>
      <c r="H132" s="62"/>
    </row>
    <row r="133" spans="1:8" ht="12" customHeight="1">
      <c r="A133" s="78"/>
      <c r="B133" s="10" t="s">
        <v>332</v>
      </c>
      <c r="C133" s="71">
        <v>8000</v>
      </c>
      <c r="D133" s="71">
        <v>8000</v>
      </c>
      <c r="E133" s="917">
        <f>SUM(D133/C133)</f>
        <v>1</v>
      </c>
      <c r="F133" s="169"/>
      <c r="G133" s="62"/>
      <c r="H133" s="62"/>
    </row>
    <row r="134" spans="1:8" ht="12" customHeight="1" thickBot="1">
      <c r="A134" s="78"/>
      <c r="B134" s="423" t="s">
        <v>971</v>
      </c>
      <c r="C134" s="71"/>
      <c r="D134" s="71"/>
      <c r="E134" s="915"/>
      <c r="F134" s="5"/>
      <c r="G134" s="62"/>
      <c r="H134" s="62"/>
    </row>
    <row r="135" spans="1:8" ht="12" customHeight="1" thickBot="1">
      <c r="A135" s="74"/>
      <c r="B135" s="425" t="s">
        <v>79</v>
      </c>
      <c r="C135" s="76">
        <f>SUM(C129:C134)</f>
        <v>8000</v>
      </c>
      <c r="D135" s="76">
        <f>SUM(D129:D134)</f>
        <v>8000</v>
      </c>
      <c r="E135" s="916">
        <f>SUM(D135/C135)</f>
        <v>1</v>
      </c>
      <c r="F135" s="170"/>
      <c r="G135" s="62"/>
      <c r="H135" s="62"/>
    </row>
    <row r="136" spans="1:8" ht="12" customHeight="1">
      <c r="A136" s="80">
        <v>3144</v>
      </c>
      <c r="B136" s="90" t="s">
        <v>78</v>
      </c>
      <c r="C136" s="82"/>
      <c r="D136" s="82"/>
      <c r="E136" s="866"/>
      <c r="F136" s="169"/>
      <c r="G136" s="62"/>
      <c r="H136" s="62"/>
    </row>
    <row r="137" spans="1:8" ht="12" customHeight="1">
      <c r="A137" s="78"/>
      <c r="B137" s="65" t="s">
        <v>36</v>
      </c>
      <c r="C137" s="71"/>
      <c r="D137" s="71"/>
      <c r="E137" s="866"/>
      <c r="F137" s="169"/>
      <c r="G137" s="62"/>
      <c r="H137" s="62"/>
    </row>
    <row r="138" spans="1:8" ht="12" customHeight="1">
      <c r="A138" s="78"/>
      <c r="B138" s="7" t="s">
        <v>340</v>
      </c>
      <c r="C138" s="71"/>
      <c r="D138" s="71"/>
      <c r="E138" s="866"/>
      <c r="F138" s="199"/>
      <c r="G138" s="62"/>
      <c r="H138" s="62"/>
    </row>
    <row r="139" spans="1:8" ht="12" customHeight="1">
      <c r="A139" s="78"/>
      <c r="B139" s="79" t="s">
        <v>320</v>
      </c>
      <c r="C139" s="71">
        <v>15</v>
      </c>
      <c r="D139" s="71">
        <v>15</v>
      </c>
      <c r="E139" s="917">
        <f>SUM(D139/C139)</f>
        <v>1</v>
      </c>
      <c r="F139" s="199"/>
      <c r="G139" s="62"/>
      <c r="H139" s="62"/>
    </row>
    <row r="140" spans="1:8" ht="12" customHeight="1">
      <c r="A140" s="78"/>
      <c r="B140" s="10" t="s">
        <v>44</v>
      </c>
      <c r="C140" s="71">
        <v>3485</v>
      </c>
      <c r="D140" s="71">
        <v>3485</v>
      </c>
      <c r="E140" s="917">
        <f>SUM(D140/C140)</f>
        <v>1</v>
      </c>
      <c r="F140" s="337"/>
      <c r="G140" s="62"/>
      <c r="H140" s="62"/>
    </row>
    <row r="141" spans="1:8" ht="12" customHeight="1">
      <c r="A141" s="78"/>
      <c r="B141" s="10" t="s">
        <v>332</v>
      </c>
      <c r="C141" s="71"/>
      <c r="D141" s="71"/>
      <c r="E141" s="866"/>
      <c r="F141" s="169"/>
      <c r="G141" s="62"/>
      <c r="H141" s="62"/>
    </row>
    <row r="142" spans="1:8" ht="12" customHeight="1" thickBot="1">
      <c r="A142" s="78"/>
      <c r="B142" s="423" t="s">
        <v>971</v>
      </c>
      <c r="C142" s="72"/>
      <c r="D142" s="72"/>
      <c r="E142" s="915"/>
      <c r="F142" s="29"/>
      <c r="G142" s="62"/>
      <c r="H142" s="62"/>
    </row>
    <row r="143" spans="1:8" ht="12" customHeight="1" thickBot="1">
      <c r="A143" s="74"/>
      <c r="B143" s="425" t="s">
        <v>79</v>
      </c>
      <c r="C143" s="76">
        <f>SUM(C137:C142)</f>
        <v>3500</v>
      </c>
      <c r="D143" s="76">
        <f>SUM(D137:D142)</f>
        <v>3500</v>
      </c>
      <c r="E143" s="916">
        <f>SUM(D143/C143)</f>
        <v>1</v>
      </c>
      <c r="F143" s="170"/>
      <c r="G143" s="62"/>
      <c r="H143" s="62"/>
    </row>
    <row r="144" spans="1:8" ht="12" customHeight="1">
      <c r="A144" s="428">
        <v>3145</v>
      </c>
      <c r="B144" s="414" t="s">
        <v>883</v>
      </c>
      <c r="C144" s="415"/>
      <c r="D144" s="415"/>
      <c r="E144" s="866"/>
      <c r="F144" s="419"/>
      <c r="G144" s="62"/>
      <c r="H144" s="62"/>
    </row>
    <row r="145" spans="1:8" ht="12" customHeight="1">
      <c r="A145" s="140"/>
      <c r="B145" s="417" t="s">
        <v>36</v>
      </c>
      <c r="C145" s="418">
        <v>300</v>
      </c>
      <c r="D145" s="418">
        <v>300</v>
      </c>
      <c r="E145" s="917">
        <f>SUM(D145/C145)</f>
        <v>1</v>
      </c>
      <c r="F145" s="419"/>
      <c r="G145" s="62"/>
      <c r="H145" s="62"/>
    </row>
    <row r="146" spans="1:8" ht="12" customHeight="1">
      <c r="A146" s="140"/>
      <c r="B146" s="420" t="s">
        <v>340</v>
      </c>
      <c r="C146" s="418"/>
      <c r="D146" s="418">
        <v>14</v>
      </c>
      <c r="E146" s="917"/>
      <c r="F146" s="419"/>
      <c r="G146" s="62"/>
      <c r="H146" s="62"/>
    </row>
    <row r="147" spans="1:8" ht="12" customHeight="1">
      <c r="A147" s="140"/>
      <c r="B147" s="421" t="s">
        <v>320</v>
      </c>
      <c r="C147" s="418">
        <v>3700</v>
      </c>
      <c r="D147" s="418">
        <v>5027</v>
      </c>
      <c r="E147" s="917">
        <f>SUM(D147/C147)</f>
        <v>1.3586486486486486</v>
      </c>
      <c r="F147" s="430"/>
      <c r="G147" s="62"/>
      <c r="H147" s="62"/>
    </row>
    <row r="148" spans="1:8" ht="12" customHeight="1">
      <c r="A148" s="140"/>
      <c r="B148" s="422" t="s">
        <v>44</v>
      </c>
      <c r="C148" s="418"/>
      <c r="D148" s="418"/>
      <c r="E148" s="866"/>
      <c r="F148" s="430"/>
      <c r="G148" s="62"/>
      <c r="H148" s="62"/>
    </row>
    <row r="149" spans="1:8" ht="12" customHeight="1">
      <c r="A149" s="140"/>
      <c r="B149" s="422" t="s">
        <v>332</v>
      </c>
      <c r="C149" s="418"/>
      <c r="D149" s="418"/>
      <c r="E149" s="866"/>
      <c r="F149" s="419"/>
      <c r="G149" s="62"/>
      <c r="H149" s="62"/>
    </row>
    <row r="150" spans="1:8" ht="12" customHeight="1" thickBot="1">
      <c r="A150" s="140"/>
      <c r="B150" s="423" t="s">
        <v>971</v>
      </c>
      <c r="C150" s="449"/>
      <c r="D150" s="449"/>
      <c r="E150" s="915"/>
      <c r="F150" s="429"/>
      <c r="G150" s="62"/>
      <c r="H150" s="62"/>
    </row>
    <row r="151" spans="1:8" ht="12" customHeight="1" thickBot="1">
      <c r="A151" s="424"/>
      <c r="B151" s="425" t="s">
        <v>79</v>
      </c>
      <c r="C151" s="426">
        <f>SUM(C145:C150)</f>
        <v>4000</v>
      </c>
      <c r="D151" s="426">
        <f>SUM(D145:D150)</f>
        <v>5341</v>
      </c>
      <c r="E151" s="916">
        <f>SUM(D151/C151)</f>
        <v>1.33525</v>
      </c>
      <c r="F151" s="427"/>
      <c r="G151" s="62"/>
      <c r="H151" s="62"/>
    </row>
    <row r="152" spans="1:8" ht="12.75" thickBot="1">
      <c r="A152" s="131"/>
      <c r="B152" s="57" t="s">
        <v>901</v>
      </c>
      <c r="C152" s="76">
        <f>SUM(C176+C184+C201+C209+C217+C250+C225+C233+C258+C168+C266+C274+C241+C160+C192+C282)</f>
        <v>2238560</v>
      </c>
      <c r="D152" s="76">
        <f>SUM(D176+D184+D201+D209+D217+D250+D225+D233+D258+D168+D266+D274+D241+D160+D192+D282)</f>
        <v>2435115</v>
      </c>
      <c r="E152" s="916">
        <f>SUM(D152/C152)</f>
        <v>1.0878042134229147</v>
      </c>
      <c r="F152" s="170"/>
      <c r="G152" s="62"/>
      <c r="H152" s="62"/>
    </row>
    <row r="153" spans="1:8" ht="12">
      <c r="A153" s="80">
        <v>3200</v>
      </c>
      <c r="B153" s="93" t="s">
        <v>38</v>
      </c>
      <c r="C153" s="91"/>
      <c r="D153" s="91"/>
      <c r="E153" s="866"/>
      <c r="F153" s="30"/>
      <c r="G153" s="62"/>
      <c r="H153" s="62"/>
    </row>
    <row r="154" spans="1:8" ht="12">
      <c r="A154" s="64"/>
      <c r="B154" s="65" t="s">
        <v>36</v>
      </c>
      <c r="C154" s="71">
        <v>41926</v>
      </c>
      <c r="D154" s="71">
        <v>41926</v>
      </c>
      <c r="E154" s="917">
        <f>SUM(D154/C154)</f>
        <v>1</v>
      </c>
      <c r="F154" s="68"/>
      <c r="G154" s="62"/>
      <c r="H154" s="62"/>
    </row>
    <row r="155" spans="1:8" ht="12">
      <c r="A155" s="64"/>
      <c r="B155" s="7" t="s">
        <v>340</v>
      </c>
      <c r="C155" s="71">
        <v>11341</v>
      </c>
      <c r="D155" s="71">
        <v>11341</v>
      </c>
      <c r="E155" s="917">
        <f>SUM(D155/C155)</f>
        <v>1</v>
      </c>
      <c r="F155" s="199"/>
      <c r="G155" s="62"/>
      <c r="H155" s="62"/>
    </row>
    <row r="156" spans="1:8" ht="12">
      <c r="A156" s="78"/>
      <c r="B156" s="79" t="s">
        <v>320</v>
      </c>
      <c r="C156" s="71">
        <v>1720</v>
      </c>
      <c r="D156" s="71">
        <v>1720</v>
      </c>
      <c r="E156" s="917">
        <f>SUM(D156/C156)</f>
        <v>1</v>
      </c>
      <c r="F156" s="5"/>
      <c r="G156" s="62"/>
      <c r="H156" s="62"/>
    </row>
    <row r="157" spans="1:8" ht="12">
      <c r="A157" s="78"/>
      <c r="B157" s="10" t="s">
        <v>44</v>
      </c>
      <c r="C157" s="71"/>
      <c r="D157" s="71"/>
      <c r="E157" s="866"/>
      <c r="F157" s="5"/>
      <c r="G157" s="62"/>
      <c r="H157" s="62"/>
    </row>
    <row r="158" spans="1:8" ht="12">
      <c r="A158" s="64"/>
      <c r="B158" s="10" t="s">
        <v>332</v>
      </c>
      <c r="C158" s="71"/>
      <c r="D158" s="71"/>
      <c r="E158" s="866"/>
      <c r="F158" s="68"/>
      <c r="G158" s="62"/>
      <c r="H158" s="62"/>
    </row>
    <row r="159" spans="1:8" ht="12.75" thickBot="1">
      <c r="A159" s="78"/>
      <c r="B159" s="423" t="s">
        <v>971</v>
      </c>
      <c r="C159" s="159"/>
      <c r="D159" s="159"/>
      <c r="E159" s="915"/>
      <c r="F159" s="171"/>
      <c r="G159" s="62"/>
      <c r="H159" s="62"/>
    </row>
    <row r="160" spans="1:8" ht="12.75" thickBot="1">
      <c r="A160" s="74"/>
      <c r="B160" s="425" t="s">
        <v>79</v>
      </c>
      <c r="C160" s="76">
        <f>SUM(C154:C159)</f>
        <v>54987</v>
      </c>
      <c r="D160" s="76">
        <f>SUM(D154:D159)</f>
        <v>54987</v>
      </c>
      <c r="E160" s="916">
        <f>SUM(D160/C160)</f>
        <v>1</v>
      </c>
      <c r="F160" s="170"/>
      <c r="G160" s="62"/>
      <c r="H160" s="62"/>
    </row>
    <row r="161" spans="1:8" ht="12">
      <c r="A161" s="80">
        <v>3201</v>
      </c>
      <c r="B161" s="304" t="s">
        <v>429</v>
      </c>
      <c r="C161" s="82"/>
      <c r="D161" s="82"/>
      <c r="E161" s="866"/>
      <c r="F161" s="30"/>
      <c r="G161" s="62"/>
      <c r="H161" s="62"/>
    </row>
    <row r="162" spans="1:8" ht="12">
      <c r="A162" s="80"/>
      <c r="B162" s="79" t="s">
        <v>36</v>
      </c>
      <c r="C162" s="227">
        <v>9000</v>
      </c>
      <c r="D162" s="227">
        <v>9900</v>
      </c>
      <c r="E162" s="917">
        <f>SUM(D162/C162)</f>
        <v>1.1</v>
      </c>
      <c r="F162" s="5"/>
      <c r="G162" s="62"/>
      <c r="H162" s="62"/>
    </row>
    <row r="163" spans="1:8" ht="12">
      <c r="A163" s="80"/>
      <c r="B163" s="7" t="s">
        <v>340</v>
      </c>
      <c r="C163" s="227">
        <v>2100</v>
      </c>
      <c r="D163" s="227">
        <v>2343</v>
      </c>
      <c r="E163" s="917">
        <f>SUM(D163/C163)</f>
        <v>1.1157142857142857</v>
      </c>
      <c r="F163" s="199"/>
      <c r="G163" s="62"/>
      <c r="H163" s="62"/>
    </row>
    <row r="164" spans="1:8" ht="12">
      <c r="A164" s="80"/>
      <c r="B164" s="79" t="s">
        <v>320</v>
      </c>
      <c r="C164" s="227">
        <v>70100</v>
      </c>
      <c r="D164" s="227">
        <v>73976</v>
      </c>
      <c r="E164" s="917">
        <f>SUM(D164/C164)</f>
        <v>1.0552924393723253</v>
      </c>
      <c r="F164" s="199"/>
      <c r="G164" s="62"/>
      <c r="H164" s="62"/>
    </row>
    <row r="165" spans="1:8" ht="12">
      <c r="A165" s="80"/>
      <c r="B165" s="166" t="s">
        <v>44</v>
      </c>
      <c r="C165" s="227">
        <v>300</v>
      </c>
      <c r="D165" s="227">
        <v>300</v>
      </c>
      <c r="E165" s="917">
        <f>SUM(D165/C165)</f>
        <v>1</v>
      </c>
      <c r="F165" s="199"/>
      <c r="G165" s="62"/>
      <c r="H165" s="62"/>
    </row>
    <row r="166" spans="1:8" ht="12">
      <c r="A166" s="80"/>
      <c r="B166" s="166" t="s">
        <v>332</v>
      </c>
      <c r="C166" s="227"/>
      <c r="D166" s="227"/>
      <c r="E166" s="866"/>
      <c r="F166" s="5"/>
      <c r="G166" s="62"/>
      <c r="H166" s="62"/>
    </row>
    <row r="167" spans="1:8" ht="12.75" thickBot="1">
      <c r="A167" s="80"/>
      <c r="B167" s="423" t="s">
        <v>971</v>
      </c>
      <c r="C167" s="82"/>
      <c r="D167" s="82"/>
      <c r="E167" s="915"/>
      <c r="F167" s="5"/>
      <c r="G167" s="62"/>
      <c r="H167" s="62"/>
    </row>
    <row r="168" spans="1:8" ht="12.75" thickBot="1">
      <c r="A168" s="49"/>
      <c r="B168" s="425" t="s">
        <v>79</v>
      </c>
      <c r="C168" s="76">
        <f>SUM(C162:C167)</f>
        <v>81500</v>
      </c>
      <c r="D168" s="76">
        <f>SUM(D162:D167)</f>
        <v>86519</v>
      </c>
      <c r="E168" s="916">
        <f>SUM(D168/C168)</f>
        <v>1.0615828220858896</v>
      </c>
      <c r="F168" s="170"/>
      <c r="G168" s="62"/>
      <c r="H168" s="62"/>
    </row>
    <row r="169" spans="1:8" ht="12">
      <c r="A169" s="15">
        <v>3202</v>
      </c>
      <c r="B169" s="67" t="s">
        <v>321</v>
      </c>
      <c r="C169" s="82"/>
      <c r="D169" s="82"/>
      <c r="E169" s="866"/>
      <c r="F169" s="3" t="s">
        <v>144</v>
      </c>
      <c r="G169" s="62"/>
      <c r="H169" s="62"/>
    </row>
    <row r="170" spans="1:8" ht="12">
      <c r="A170" s="15"/>
      <c r="B170" s="65" t="s">
        <v>36</v>
      </c>
      <c r="C170" s="227">
        <v>3000</v>
      </c>
      <c r="D170" s="227">
        <v>3000</v>
      </c>
      <c r="E170" s="917">
        <f>SUM(D170/C170)</f>
        <v>1</v>
      </c>
      <c r="F170" s="5"/>
      <c r="G170" s="62"/>
      <c r="H170" s="62"/>
    </row>
    <row r="171" spans="1:8" ht="12">
      <c r="A171" s="15"/>
      <c r="B171" s="7" t="s">
        <v>340</v>
      </c>
      <c r="C171" s="227">
        <v>1000</v>
      </c>
      <c r="D171" s="227">
        <v>1000</v>
      </c>
      <c r="E171" s="917">
        <f>SUM(D171/C171)</f>
        <v>1</v>
      </c>
      <c r="F171" s="199"/>
      <c r="G171" s="62"/>
      <c r="H171" s="62"/>
    </row>
    <row r="172" spans="1:8" ht="12">
      <c r="A172" s="15"/>
      <c r="B172" s="79" t="s">
        <v>320</v>
      </c>
      <c r="C172" s="227">
        <v>9000</v>
      </c>
      <c r="D172" s="227">
        <v>10288</v>
      </c>
      <c r="E172" s="917">
        <f>SUM(D172/C172)</f>
        <v>1.1431111111111112</v>
      </c>
      <c r="F172" s="199"/>
      <c r="G172" s="62"/>
      <c r="H172" s="62"/>
    </row>
    <row r="173" spans="1:8" ht="12">
      <c r="A173" s="15"/>
      <c r="B173" s="10" t="s">
        <v>44</v>
      </c>
      <c r="C173" s="227"/>
      <c r="D173" s="227"/>
      <c r="E173" s="866"/>
      <c r="F173" s="199"/>
      <c r="G173" s="62"/>
      <c r="H173" s="62"/>
    </row>
    <row r="174" spans="1:8" ht="12">
      <c r="A174" s="15"/>
      <c r="B174" s="10" t="s">
        <v>332</v>
      </c>
      <c r="C174" s="82"/>
      <c r="D174" s="227">
        <v>172</v>
      </c>
      <c r="E174" s="866"/>
      <c r="F174" s="199"/>
      <c r="G174" s="62"/>
      <c r="H174" s="62"/>
    </row>
    <row r="175" spans="1:8" ht="12.75" thickBot="1">
      <c r="A175" s="15"/>
      <c r="B175" s="423" t="s">
        <v>728</v>
      </c>
      <c r="C175" s="44"/>
      <c r="D175" s="411">
        <v>2000</v>
      </c>
      <c r="E175" s="915"/>
      <c r="F175" s="171"/>
      <c r="G175" s="62"/>
      <c r="H175" s="62"/>
    </row>
    <row r="176" spans="1:8" ht="12.75" thickBot="1">
      <c r="A176" s="49"/>
      <c r="B176" s="425" t="s">
        <v>79</v>
      </c>
      <c r="C176" s="76">
        <f>SUM(C170:C175)</f>
        <v>13000</v>
      </c>
      <c r="D176" s="76">
        <f>SUM(D170:D175)</f>
        <v>16460</v>
      </c>
      <c r="E176" s="916">
        <f>SUM(D176/C176)</f>
        <v>1.2661538461538462</v>
      </c>
      <c r="F176" s="170"/>
      <c r="G176" s="62"/>
      <c r="H176" s="62"/>
    </row>
    <row r="177" spans="1:8" ht="12">
      <c r="A177" s="15">
        <v>3203</v>
      </c>
      <c r="B177" s="95" t="s">
        <v>121</v>
      </c>
      <c r="C177" s="82"/>
      <c r="D177" s="82"/>
      <c r="E177" s="866"/>
      <c r="F177" s="4" t="s">
        <v>108</v>
      </c>
      <c r="G177" s="62"/>
      <c r="H177" s="62"/>
    </row>
    <row r="178" spans="1:8" ht="12" customHeight="1">
      <c r="A178" s="64"/>
      <c r="B178" s="65" t="s">
        <v>36</v>
      </c>
      <c r="C178" s="71"/>
      <c r="D178" s="71"/>
      <c r="E178" s="866"/>
      <c r="F178" s="5" t="s">
        <v>109</v>
      </c>
      <c r="G178" s="62"/>
      <c r="H178" s="62"/>
    </row>
    <row r="179" spans="1:8" ht="12" customHeight="1">
      <c r="A179" s="64"/>
      <c r="B179" s="7" t="s">
        <v>340</v>
      </c>
      <c r="C179" s="71"/>
      <c r="D179" s="71"/>
      <c r="E179" s="866"/>
      <c r="F179" s="4"/>
      <c r="G179" s="62"/>
      <c r="H179" s="62"/>
    </row>
    <row r="180" spans="1:8" ht="12" customHeight="1">
      <c r="A180" s="64"/>
      <c r="B180" s="79" t="s">
        <v>320</v>
      </c>
      <c r="C180" s="71">
        <v>10000</v>
      </c>
      <c r="D180" s="71">
        <v>11425</v>
      </c>
      <c r="E180" s="917">
        <f>SUM(D180/C180)</f>
        <v>1.1425</v>
      </c>
      <c r="F180" s="337"/>
      <c r="G180" s="62"/>
      <c r="H180" s="62"/>
    </row>
    <row r="181" spans="1:8" ht="12" customHeight="1">
      <c r="A181" s="64"/>
      <c r="B181" s="10" t="s">
        <v>44</v>
      </c>
      <c r="C181" s="71"/>
      <c r="D181" s="71"/>
      <c r="E181" s="866"/>
      <c r="F181" s="337"/>
      <c r="G181" s="62"/>
      <c r="H181" s="62"/>
    </row>
    <row r="182" spans="1:8" ht="12" customHeight="1">
      <c r="A182" s="64"/>
      <c r="B182" s="10" t="s">
        <v>332</v>
      </c>
      <c r="C182" s="71"/>
      <c r="D182" s="71"/>
      <c r="E182" s="866"/>
      <c r="F182" s="337"/>
      <c r="G182" s="62"/>
      <c r="H182" s="62"/>
    </row>
    <row r="183" spans="1:8" ht="12" customHeight="1" thickBot="1">
      <c r="A183" s="64"/>
      <c r="B183" s="423" t="s">
        <v>728</v>
      </c>
      <c r="C183" s="71"/>
      <c r="D183" s="71">
        <v>5380</v>
      </c>
      <c r="E183" s="915"/>
      <c r="F183" s="3"/>
      <c r="G183" s="62"/>
      <c r="H183" s="62"/>
    </row>
    <row r="184" spans="1:8" ht="12" customHeight="1" thickBot="1">
      <c r="A184" s="49"/>
      <c r="B184" s="425" t="s">
        <v>79</v>
      </c>
      <c r="C184" s="76">
        <f>SUM(C178:C183)</f>
        <v>10000</v>
      </c>
      <c r="D184" s="76">
        <f>SUM(D178:D183)</f>
        <v>16805</v>
      </c>
      <c r="E184" s="916">
        <f>SUM(D184/C184)</f>
        <v>1.6805</v>
      </c>
      <c r="F184" s="170"/>
      <c r="G184" s="62"/>
      <c r="H184" s="62"/>
    </row>
    <row r="185" spans="1:8" ht="12" customHeight="1">
      <c r="A185" s="15">
        <v>3204</v>
      </c>
      <c r="B185" s="95" t="s">
        <v>61</v>
      </c>
      <c r="C185" s="82"/>
      <c r="D185" s="82"/>
      <c r="E185" s="866"/>
      <c r="F185" s="4"/>
      <c r="G185" s="62"/>
      <c r="H185" s="62"/>
    </row>
    <row r="186" spans="1:8" ht="12" customHeight="1">
      <c r="A186" s="64"/>
      <c r="B186" s="65" t="s">
        <v>36</v>
      </c>
      <c r="C186" s="71"/>
      <c r="D186" s="71"/>
      <c r="E186" s="866"/>
      <c r="F186" s="5"/>
      <c r="G186" s="62"/>
      <c r="H186" s="62"/>
    </row>
    <row r="187" spans="1:8" ht="12" customHeight="1">
      <c r="A187" s="64"/>
      <c r="B187" s="7" t="s">
        <v>340</v>
      </c>
      <c r="C187" s="71"/>
      <c r="D187" s="71"/>
      <c r="E187" s="866"/>
      <c r="F187" s="4"/>
      <c r="G187" s="62"/>
      <c r="H187" s="62"/>
    </row>
    <row r="188" spans="1:8" ht="12" customHeight="1">
      <c r="A188" s="64"/>
      <c r="B188" s="79" t="s">
        <v>320</v>
      </c>
      <c r="C188" s="71">
        <v>5000</v>
      </c>
      <c r="D188" s="71">
        <v>7500</v>
      </c>
      <c r="E188" s="917">
        <f>SUM(D188/C188)</f>
        <v>1.5</v>
      </c>
      <c r="F188" s="337"/>
      <c r="G188" s="62"/>
      <c r="H188" s="62"/>
    </row>
    <row r="189" spans="1:8" ht="12" customHeight="1">
      <c r="A189" s="64"/>
      <c r="B189" s="10" t="s">
        <v>332</v>
      </c>
      <c r="C189" s="71"/>
      <c r="D189" s="71"/>
      <c r="E189" s="866"/>
      <c r="F189" s="337"/>
      <c r="G189" s="62"/>
      <c r="H189" s="62"/>
    </row>
    <row r="190" spans="1:8" ht="12" customHeight="1">
      <c r="A190" s="64"/>
      <c r="B190" s="10" t="s">
        <v>44</v>
      </c>
      <c r="C190" s="71"/>
      <c r="D190" s="71"/>
      <c r="E190" s="866"/>
      <c r="F190" s="5"/>
      <c r="G190" s="62"/>
      <c r="H190" s="62"/>
    </row>
    <row r="191" spans="1:8" ht="12" customHeight="1" thickBot="1">
      <c r="A191" s="64"/>
      <c r="B191" s="423" t="s">
        <v>971</v>
      </c>
      <c r="C191" s="71"/>
      <c r="D191" s="71"/>
      <c r="E191" s="915"/>
      <c r="F191" s="3"/>
      <c r="G191" s="62"/>
      <c r="H191" s="62"/>
    </row>
    <row r="192" spans="1:8" ht="12" customHeight="1" thickBot="1">
      <c r="A192" s="49"/>
      <c r="B192" s="425" t="s">
        <v>79</v>
      </c>
      <c r="C192" s="76">
        <f>SUM(C186:C191)</f>
        <v>5000</v>
      </c>
      <c r="D192" s="76">
        <f>SUM(D186:D191)</f>
        <v>7500</v>
      </c>
      <c r="E192" s="916">
        <f>SUM(D192/C192)</f>
        <v>1.5</v>
      </c>
      <c r="F192" s="170"/>
      <c r="G192" s="62"/>
      <c r="H192" s="62"/>
    </row>
    <row r="193" spans="1:8" ht="12" customHeight="1">
      <c r="A193" s="15">
        <v>3205</v>
      </c>
      <c r="B193" s="95" t="s">
        <v>436</v>
      </c>
      <c r="C193" s="82"/>
      <c r="D193" s="82"/>
      <c r="E193" s="866"/>
      <c r="F193" s="4" t="s">
        <v>108</v>
      </c>
      <c r="G193" s="62"/>
      <c r="H193" s="62"/>
    </row>
    <row r="194" spans="1:8" ht="12" customHeight="1">
      <c r="A194" s="64"/>
      <c r="B194" s="65" t="s">
        <v>36</v>
      </c>
      <c r="C194" s="71">
        <v>1700</v>
      </c>
      <c r="D194" s="71">
        <v>1700</v>
      </c>
      <c r="E194" s="917">
        <f>SUM(D194/C194)</f>
        <v>1</v>
      </c>
      <c r="F194" s="5" t="s">
        <v>109</v>
      </c>
      <c r="G194" s="62"/>
      <c r="H194" s="62"/>
    </row>
    <row r="195" spans="1:8" ht="12" customHeight="1">
      <c r="A195" s="64"/>
      <c r="B195" s="7" t="s">
        <v>340</v>
      </c>
      <c r="C195" s="71">
        <v>460</v>
      </c>
      <c r="D195" s="71">
        <v>460</v>
      </c>
      <c r="E195" s="917">
        <f>SUM(D195/C195)</f>
        <v>1</v>
      </c>
      <c r="F195" s="169"/>
      <c r="G195" s="62"/>
      <c r="H195" s="62"/>
    </row>
    <row r="196" spans="1:8" ht="12" customHeight="1">
      <c r="A196" s="78"/>
      <c r="B196" s="79" t="s">
        <v>320</v>
      </c>
      <c r="C196" s="71">
        <v>26840</v>
      </c>
      <c r="D196" s="71">
        <v>38828</v>
      </c>
      <c r="E196" s="917">
        <f>SUM(D196/C196)</f>
        <v>1.4466467958271236</v>
      </c>
      <c r="F196" s="174"/>
      <c r="G196" s="62"/>
      <c r="H196" s="62"/>
    </row>
    <row r="197" spans="1:8" ht="12" customHeight="1">
      <c r="A197" s="78"/>
      <c r="B197" s="10" t="s">
        <v>44</v>
      </c>
      <c r="C197" s="71"/>
      <c r="D197" s="71"/>
      <c r="E197" s="866"/>
      <c r="F197" s="174"/>
      <c r="G197" s="62"/>
      <c r="H197" s="62"/>
    </row>
    <row r="198" spans="1:8" ht="12" customHeight="1">
      <c r="A198" s="78"/>
      <c r="B198" s="10" t="s">
        <v>332</v>
      </c>
      <c r="C198" s="71"/>
      <c r="D198" s="71"/>
      <c r="E198" s="866"/>
      <c r="F198" s="174"/>
      <c r="G198" s="62"/>
      <c r="H198" s="62"/>
    </row>
    <row r="199" spans="1:8" ht="12" customHeight="1">
      <c r="A199" s="78"/>
      <c r="B199" s="10" t="s">
        <v>44</v>
      </c>
      <c r="C199" s="71"/>
      <c r="D199" s="71"/>
      <c r="E199" s="866"/>
      <c r="F199" s="174"/>
      <c r="G199" s="62"/>
      <c r="H199" s="62"/>
    </row>
    <row r="200" spans="1:8" ht="12" customHeight="1" thickBot="1">
      <c r="A200" s="78"/>
      <c r="B200" s="423" t="s">
        <v>971</v>
      </c>
      <c r="C200" s="72"/>
      <c r="D200" s="72"/>
      <c r="E200" s="915"/>
      <c r="F200" s="56"/>
      <c r="G200" s="62"/>
      <c r="H200" s="62"/>
    </row>
    <row r="201" spans="1:8" ht="12" customHeight="1" thickBot="1">
      <c r="A201" s="49"/>
      <c r="B201" s="425" t="s">
        <v>79</v>
      </c>
      <c r="C201" s="76">
        <f>SUM(C194:C200)</f>
        <v>29000</v>
      </c>
      <c r="D201" s="76">
        <f>SUM(D194:D200)</f>
        <v>40988</v>
      </c>
      <c r="E201" s="916">
        <f>SUM(D201/C201)</f>
        <v>1.4133793103448276</v>
      </c>
      <c r="F201" s="175"/>
      <c r="G201" s="62"/>
      <c r="H201" s="62"/>
    </row>
    <row r="202" spans="1:8" ht="12" customHeight="1">
      <c r="A202" s="80">
        <v>3206</v>
      </c>
      <c r="B202" s="95" t="s">
        <v>51</v>
      </c>
      <c r="C202" s="82"/>
      <c r="D202" s="82"/>
      <c r="E202" s="866"/>
      <c r="F202" s="4" t="s">
        <v>108</v>
      </c>
      <c r="G202" s="62"/>
      <c r="H202" s="62"/>
    </row>
    <row r="203" spans="1:8" ht="12" customHeight="1">
      <c r="A203" s="78"/>
      <c r="B203" s="65" t="s">
        <v>36</v>
      </c>
      <c r="C203" s="71"/>
      <c r="D203" s="71"/>
      <c r="E203" s="866"/>
      <c r="F203" s="5" t="s">
        <v>109</v>
      </c>
      <c r="G203" s="62"/>
      <c r="H203" s="62"/>
    </row>
    <row r="204" spans="1:8" ht="12" customHeight="1">
      <c r="A204" s="78"/>
      <c r="B204" s="7" t="s">
        <v>340</v>
      </c>
      <c r="C204" s="71"/>
      <c r="D204" s="71"/>
      <c r="E204" s="866"/>
      <c r="F204" s="169"/>
      <c r="G204" s="62"/>
      <c r="H204" s="62"/>
    </row>
    <row r="205" spans="1:8" ht="12" customHeight="1">
      <c r="A205" s="78"/>
      <c r="B205" s="79" t="s">
        <v>320</v>
      </c>
      <c r="C205" s="71">
        <v>3000</v>
      </c>
      <c r="D205" s="71">
        <v>3000</v>
      </c>
      <c r="E205" s="917">
        <f>SUM(D205/C205)</f>
        <v>1</v>
      </c>
      <c r="F205" s="174"/>
      <c r="G205" s="62"/>
      <c r="H205" s="62"/>
    </row>
    <row r="206" spans="1:8" ht="12" customHeight="1">
      <c r="A206" s="78"/>
      <c r="B206" s="10" t="s">
        <v>44</v>
      </c>
      <c r="C206" s="71"/>
      <c r="D206" s="71"/>
      <c r="E206" s="866"/>
      <c r="F206" s="174"/>
      <c r="G206" s="62"/>
      <c r="H206" s="62"/>
    </row>
    <row r="207" spans="1:8" ht="12" customHeight="1">
      <c r="A207" s="64"/>
      <c r="B207" s="10" t="s">
        <v>332</v>
      </c>
      <c r="C207" s="71"/>
      <c r="D207" s="71"/>
      <c r="E207" s="866"/>
      <c r="F207" s="174"/>
      <c r="G207" s="62"/>
      <c r="H207" s="62"/>
    </row>
    <row r="208" spans="1:8" ht="12" customHeight="1" thickBot="1">
      <c r="A208" s="64"/>
      <c r="B208" s="423" t="s">
        <v>971</v>
      </c>
      <c r="C208" s="72"/>
      <c r="D208" s="72"/>
      <c r="E208" s="915"/>
      <c r="F208" s="29"/>
      <c r="G208" s="62"/>
      <c r="H208" s="62"/>
    </row>
    <row r="209" spans="1:8" ht="12" customHeight="1" thickBot="1">
      <c r="A209" s="49"/>
      <c r="B209" s="425" t="s">
        <v>79</v>
      </c>
      <c r="C209" s="76">
        <f>SUM(C203:C208)</f>
        <v>3000</v>
      </c>
      <c r="D209" s="76">
        <f>SUM(D203:D208)</f>
        <v>3000</v>
      </c>
      <c r="E209" s="916">
        <f>SUM(D209/C209)</f>
        <v>1</v>
      </c>
      <c r="F209" s="176"/>
      <c r="G209" s="62"/>
      <c r="H209" s="62"/>
    </row>
    <row r="210" spans="1:8" ht="12" customHeight="1">
      <c r="A210" s="80">
        <v>3207</v>
      </c>
      <c r="B210" s="95" t="s">
        <v>329</v>
      </c>
      <c r="C210" s="82"/>
      <c r="D210" s="82"/>
      <c r="E210" s="866"/>
      <c r="F210" s="169"/>
      <c r="G210" s="62"/>
      <c r="H210" s="62"/>
    </row>
    <row r="211" spans="1:8" ht="12" customHeight="1">
      <c r="A211" s="78"/>
      <c r="B211" s="65" t="s">
        <v>36</v>
      </c>
      <c r="C211" s="71"/>
      <c r="D211" s="71"/>
      <c r="E211" s="866"/>
      <c r="F211" s="169"/>
      <c r="G211" s="62"/>
      <c r="H211" s="62"/>
    </row>
    <row r="212" spans="1:8" ht="12" customHeight="1">
      <c r="A212" s="78"/>
      <c r="B212" s="7" t="s">
        <v>340</v>
      </c>
      <c r="C212" s="71"/>
      <c r="D212" s="71"/>
      <c r="E212" s="866"/>
      <c r="F212" s="169"/>
      <c r="G212" s="62"/>
      <c r="H212" s="62"/>
    </row>
    <row r="213" spans="1:8" ht="12" customHeight="1">
      <c r="A213" s="78"/>
      <c r="B213" s="79" t="s">
        <v>320</v>
      </c>
      <c r="C213" s="71">
        <v>25000</v>
      </c>
      <c r="D213" s="71">
        <v>25000</v>
      </c>
      <c r="E213" s="917">
        <f>SUM(D213/C213)</f>
        <v>1</v>
      </c>
      <c r="F213" s="169"/>
      <c r="G213" s="62"/>
      <c r="H213" s="62"/>
    </row>
    <row r="214" spans="1:8" ht="12" customHeight="1">
      <c r="A214" s="78"/>
      <c r="B214" s="10" t="s">
        <v>44</v>
      </c>
      <c r="C214" s="71"/>
      <c r="D214" s="71"/>
      <c r="E214" s="866"/>
      <c r="F214" s="169"/>
      <c r="G214" s="62"/>
      <c r="H214" s="62"/>
    </row>
    <row r="215" spans="1:8" ht="12" customHeight="1">
      <c r="A215" s="78"/>
      <c r="B215" s="10" t="s">
        <v>332</v>
      </c>
      <c r="C215" s="71"/>
      <c r="D215" s="71"/>
      <c r="E215" s="866"/>
      <c r="F215" s="169"/>
      <c r="G215" s="62"/>
      <c r="H215" s="62"/>
    </row>
    <row r="216" spans="1:8" ht="12" customHeight="1" thickBot="1">
      <c r="A216" s="78"/>
      <c r="B216" s="423" t="s">
        <v>971</v>
      </c>
      <c r="C216" s="72"/>
      <c r="D216" s="72"/>
      <c r="E216" s="915"/>
      <c r="F216" s="3"/>
      <c r="G216" s="62"/>
      <c r="H216" s="62"/>
    </row>
    <row r="217" spans="1:8" ht="12.75" thickBot="1">
      <c r="A217" s="74"/>
      <c r="B217" s="425" t="s">
        <v>79</v>
      </c>
      <c r="C217" s="76">
        <f>SUM(C211:C216)</f>
        <v>25000</v>
      </c>
      <c r="D217" s="76">
        <f>SUM(D211:D216)</f>
        <v>25000</v>
      </c>
      <c r="E217" s="916">
        <f>SUM(D217/C217)</f>
        <v>1</v>
      </c>
      <c r="F217" s="170"/>
      <c r="G217" s="62"/>
      <c r="H217" s="62"/>
    </row>
    <row r="218" spans="1:8" ht="12">
      <c r="A218" s="80">
        <v>3208</v>
      </c>
      <c r="B218" s="95" t="s">
        <v>159</v>
      </c>
      <c r="C218" s="82"/>
      <c r="D218" s="82"/>
      <c r="E218" s="866"/>
      <c r="F218" s="169"/>
      <c r="G218" s="62"/>
      <c r="H218" s="62"/>
    </row>
    <row r="219" spans="1:8" ht="12">
      <c r="A219" s="78"/>
      <c r="B219" s="65" t="s">
        <v>36</v>
      </c>
      <c r="C219" s="71"/>
      <c r="D219" s="71"/>
      <c r="E219" s="866"/>
      <c r="F219" s="169"/>
      <c r="G219" s="62"/>
      <c r="H219" s="62"/>
    </row>
    <row r="220" spans="1:8" ht="12">
      <c r="A220" s="78"/>
      <c r="B220" s="7" t="s">
        <v>340</v>
      </c>
      <c r="C220" s="71"/>
      <c r="D220" s="71"/>
      <c r="E220" s="866"/>
      <c r="F220" s="169"/>
      <c r="G220" s="62"/>
      <c r="H220" s="62"/>
    </row>
    <row r="221" spans="1:8" ht="12">
      <c r="A221" s="78"/>
      <c r="B221" s="79" t="s">
        <v>320</v>
      </c>
      <c r="C221" s="71">
        <v>20500</v>
      </c>
      <c r="D221" s="71">
        <v>20970</v>
      </c>
      <c r="E221" s="917">
        <f>SUM(D221/C221)</f>
        <v>1.0229268292682927</v>
      </c>
      <c r="F221" s="169"/>
      <c r="G221" s="62"/>
      <c r="H221" s="62"/>
    </row>
    <row r="222" spans="1:8" ht="12">
      <c r="A222" s="78"/>
      <c r="B222" s="10" t="s">
        <v>44</v>
      </c>
      <c r="C222" s="71"/>
      <c r="D222" s="71"/>
      <c r="E222" s="866"/>
      <c r="F222" s="169"/>
      <c r="G222" s="62"/>
      <c r="H222" s="62"/>
    </row>
    <row r="223" spans="1:8" ht="12">
      <c r="A223" s="78"/>
      <c r="B223" s="10" t="s">
        <v>332</v>
      </c>
      <c r="C223" s="71"/>
      <c r="D223" s="71"/>
      <c r="E223" s="866"/>
      <c r="F223" s="169"/>
      <c r="G223" s="62"/>
      <c r="H223" s="62"/>
    </row>
    <row r="224" spans="1:8" ht="12.75" thickBot="1">
      <c r="A224" s="78"/>
      <c r="B224" s="423" t="s">
        <v>971</v>
      </c>
      <c r="C224" s="72"/>
      <c r="D224" s="72"/>
      <c r="E224" s="915"/>
      <c r="F224" s="3"/>
      <c r="G224" s="62"/>
      <c r="H224" s="62"/>
    </row>
    <row r="225" spans="1:8" ht="12.75" thickBot="1">
      <c r="A225" s="74"/>
      <c r="B225" s="425" t="s">
        <v>79</v>
      </c>
      <c r="C225" s="76">
        <f>SUM(C219:C224)</f>
        <v>20500</v>
      </c>
      <c r="D225" s="76">
        <f>SUM(D219:D224)</f>
        <v>20970</v>
      </c>
      <c r="E225" s="916">
        <f>SUM(D225/C225)</f>
        <v>1.0229268292682927</v>
      </c>
      <c r="F225" s="170"/>
      <c r="G225" s="62"/>
      <c r="H225" s="62"/>
    </row>
    <row r="226" spans="1:8" ht="12">
      <c r="A226" s="15">
        <v>3209</v>
      </c>
      <c r="B226" s="94" t="s">
        <v>943</v>
      </c>
      <c r="C226" s="82"/>
      <c r="D226" s="82"/>
      <c r="E226" s="866"/>
      <c r="F226" s="4"/>
      <c r="G226" s="62"/>
      <c r="H226" s="62"/>
    </row>
    <row r="227" spans="1:8" ht="12">
      <c r="A227" s="15"/>
      <c r="B227" s="79" t="s">
        <v>36</v>
      </c>
      <c r="C227" s="227">
        <v>100</v>
      </c>
      <c r="D227" s="227">
        <v>100</v>
      </c>
      <c r="E227" s="917">
        <f>SUM(D227/C227)</f>
        <v>1</v>
      </c>
      <c r="F227" s="5"/>
      <c r="G227" s="62"/>
      <c r="H227" s="62"/>
    </row>
    <row r="228" spans="1:8" ht="12">
      <c r="A228" s="15"/>
      <c r="B228" s="7" t="s">
        <v>340</v>
      </c>
      <c r="C228" s="227">
        <v>80</v>
      </c>
      <c r="D228" s="227">
        <v>80</v>
      </c>
      <c r="E228" s="917">
        <f>SUM(D228/C228)</f>
        <v>1</v>
      </c>
      <c r="F228" s="199"/>
      <c r="G228" s="62"/>
      <c r="H228" s="62"/>
    </row>
    <row r="229" spans="1:8" ht="12">
      <c r="A229" s="15"/>
      <c r="B229" s="79" t="s">
        <v>320</v>
      </c>
      <c r="C229" s="227">
        <v>3320</v>
      </c>
      <c r="D229" s="227">
        <v>5501</v>
      </c>
      <c r="E229" s="917">
        <f>SUM(D229/C229)</f>
        <v>1.6569277108433735</v>
      </c>
      <c r="F229" s="199"/>
      <c r="G229" s="62"/>
      <c r="H229" s="62"/>
    </row>
    <row r="230" spans="1:8" ht="12">
      <c r="A230" s="15"/>
      <c r="B230" s="166" t="s">
        <v>44</v>
      </c>
      <c r="C230" s="227"/>
      <c r="D230" s="227"/>
      <c r="E230" s="917"/>
      <c r="F230" s="199"/>
      <c r="G230" s="62"/>
      <c r="H230" s="62"/>
    </row>
    <row r="231" spans="1:8" ht="12">
      <c r="A231" s="15"/>
      <c r="B231" s="166" t="s">
        <v>332</v>
      </c>
      <c r="C231" s="227">
        <v>4500</v>
      </c>
      <c r="D231" s="227">
        <v>8750</v>
      </c>
      <c r="E231" s="917">
        <f>SUM(D231/C231)</f>
        <v>1.9444444444444444</v>
      </c>
      <c r="F231" s="5"/>
      <c r="G231" s="62"/>
      <c r="H231" s="62"/>
    </row>
    <row r="232" spans="1:8" ht="12.75" thickBot="1">
      <c r="A232" s="15"/>
      <c r="B232" s="423" t="s">
        <v>971</v>
      </c>
      <c r="C232" s="44"/>
      <c r="D232" s="44"/>
      <c r="E232" s="915"/>
      <c r="F232" s="171"/>
      <c r="G232" s="62"/>
      <c r="H232" s="62"/>
    </row>
    <row r="233" spans="1:8" ht="12.75" thickBot="1">
      <c r="A233" s="49"/>
      <c r="B233" s="425" t="s">
        <v>79</v>
      </c>
      <c r="C233" s="76">
        <f>SUM(C227:C232)</f>
        <v>8000</v>
      </c>
      <c r="D233" s="76">
        <f>SUM(D227:D232)</f>
        <v>14431</v>
      </c>
      <c r="E233" s="916">
        <f>SUM(D233/C233)</f>
        <v>1.803875</v>
      </c>
      <c r="F233" s="170"/>
      <c r="G233" s="62"/>
      <c r="H233" s="62"/>
    </row>
    <row r="234" spans="1:8" ht="12">
      <c r="A234" s="15">
        <v>3210</v>
      </c>
      <c r="B234" s="94" t="s">
        <v>876</v>
      </c>
      <c r="C234" s="82"/>
      <c r="D234" s="82"/>
      <c r="E234" s="866"/>
      <c r="F234" s="4"/>
      <c r="G234" s="62"/>
      <c r="H234" s="62"/>
    </row>
    <row r="235" spans="1:8" ht="12">
      <c r="A235" s="15"/>
      <c r="B235" s="79" t="s">
        <v>36</v>
      </c>
      <c r="C235" s="82"/>
      <c r="D235" s="82"/>
      <c r="E235" s="866"/>
      <c r="F235" s="5"/>
      <c r="G235" s="62"/>
      <c r="H235" s="62"/>
    </row>
    <row r="236" spans="1:8" ht="12">
      <c r="A236" s="15"/>
      <c r="B236" s="7" t="s">
        <v>340</v>
      </c>
      <c r="C236" s="82"/>
      <c r="D236" s="82"/>
      <c r="E236" s="866"/>
      <c r="F236" s="199"/>
      <c r="G236" s="62"/>
      <c r="H236" s="62"/>
    </row>
    <row r="237" spans="1:8" ht="12">
      <c r="A237" s="15"/>
      <c r="B237" s="79" t="s">
        <v>320</v>
      </c>
      <c r="C237" s="227">
        <v>3000</v>
      </c>
      <c r="D237" s="227">
        <v>3000</v>
      </c>
      <c r="E237" s="917">
        <f>SUM(D237/C237)</f>
        <v>1</v>
      </c>
      <c r="F237" s="199"/>
      <c r="G237" s="62"/>
      <c r="H237" s="62"/>
    </row>
    <row r="238" spans="1:8" ht="12">
      <c r="A238" s="15"/>
      <c r="B238" s="166" t="s">
        <v>44</v>
      </c>
      <c r="C238" s="227"/>
      <c r="D238" s="227"/>
      <c r="E238" s="866"/>
      <c r="F238" s="199"/>
      <c r="G238" s="62"/>
      <c r="H238" s="62"/>
    </row>
    <row r="239" spans="1:8" ht="12">
      <c r="A239" s="15"/>
      <c r="B239" s="166" t="s">
        <v>332</v>
      </c>
      <c r="C239" s="227"/>
      <c r="D239" s="227"/>
      <c r="E239" s="866"/>
      <c r="F239" s="5"/>
      <c r="G239" s="62"/>
      <c r="H239" s="62"/>
    </row>
    <row r="240" spans="1:8" ht="12.75" thickBot="1">
      <c r="A240" s="15"/>
      <c r="B240" s="423" t="s">
        <v>971</v>
      </c>
      <c r="C240" s="44"/>
      <c r="D240" s="44"/>
      <c r="E240" s="915"/>
      <c r="F240" s="171"/>
      <c r="G240" s="62"/>
      <c r="H240" s="62"/>
    </row>
    <row r="241" spans="1:8" ht="12.75" thickBot="1">
      <c r="A241" s="49"/>
      <c r="B241" s="425" t="s">
        <v>79</v>
      </c>
      <c r="C241" s="76">
        <f>SUM(C237:C240)</f>
        <v>3000</v>
      </c>
      <c r="D241" s="76">
        <f>SUM(D237:D240)</f>
        <v>3000</v>
      </c>
      <c r="E241" s="916">
        <f>SUM(D241/C241)</f>
        <v>1</v>
      </c>
      <c r="F241" s="170"/>
      <c r="G241" s="62"/>
      <c r="H241" s="62"/>
    </row>
    <row r="242" spans="1:8" ht="12">
      <c r="A242" s="80"/>
      <c r="B242" s="67" t="s">
        <v>974</v>
      </c>
      <c r="C242" s="91">
        <f>SUM(C250+C258+C266+C274+C282)</f>
        <v>1985573</v>
      </c>
      <c r="D242" s="91">
        <f>SUM(D250+D258+D266+D274+D282)</f>
        <v>2145455</v>
      </c>
      <c r="E242" s="866">
        <f>SUM(D242/C242)</f>
        <v>1.0805218443240314</v>
      </c>
      <c r="F242" s="30"/>
      <c r="G242" s="62"/>
      <c r="H242" s="62"/>
    </row>
    <row r="243" spans="1:8" ht="12">
      <c r="A243" s="80">
        <v>3211</v>
      </c>
      <c r="B243" s="98" t="s">
        <v>850</v>
      </c>
      <c r="C243" s="82"/>
      <c r="D243" s="82"/>
      <c r="E243" s="866"/>
      <c r="F243" s="4"/>
      <c r="G243" s="62"/>
      <c r="H243" s="62"/>
    </row>
    <row r="244" spans="1:8" ht="12">
      <c r="A244" s="80"/>
      <c r="B244" s="79" t="s">
        <v>36</v>
      </c>
      <c r="C244" s="82"/>
      <c r="D244" s="82"/>
      <c r="E244" s="866"/>
      <c r="F244" s="5"/>
      <c r="G244" s="62"/>
      <c r="H244" s="62"/>
    </row>
    <row r="245" spans="1:8" ht="12">
      <c r="A245" s="80"/>
      <c r="B245" s="7" t="s">
        <v>340</v>
      </c>
      <c r="C245" s="82"/>
      <c r="D245" s="82"/>
      <c r="E245" s="866"/>
      <c r="F245" s="5"/>
      <c r="G245" s="62"/>
      <c r="H245" s="62"/>
    </row>
    <row r="246" spans="1:8" ht="12">
      <c r="A246" s="80"/>
      <c r="B246" s="79" t="s">
        <v>320</v>
      </c>
      <c r="C246" s="227">
        <v>176174</v>
      </c>
      <c r="D246" s="227">
        <v>196174</v>
      </c>
      <c r="E246" s="917">
        <f>SUM(D246/C246)</f>
        <v>1.1135241295537366</v>
      </c>
      <c r="F246" s="199"/>
      <c r="G246" s="62"/>
      <c r="H246" s="62"/>
    </row>
    <row r="247" spans="1:8" ht="12">
      <c r="A247" s="80"/>
      <c r="B247" s="166" t="s">
        <v>44</v>
      </c>
      <c r="C247" s="227"/>
      <c r="D247" s="227"/>
      <c r="E247" s="866"/>
      <c r="F247" s="199"/>
      <c r="G247" s="62"/>
      <c r="H247" s="62"/>
    </row>
    <row r="248" spans="1:8" ht="12">
      <c r="A248" s="80"/>
      <c r="B248" s="166" t="s">
        <v>332</v>
      </c>
      <c r="C248" s="82"/>
      <c r="D248" s="82"/>
      <c r="E248" s="866"/>
      <c r="F248" s="199"/>
      <c r="G248" s="62"/>
      <c r="H248" s="62"/>
    </row>
    <row r="249" spans="1:8" ht="12.75" thickBot="1">
      <c r="A249" s="80"/>
      <c r="B249" s="423" t="s">
        <v>971</v>
      </c>
      <c r="C249" s="44"/>
      <c r="D249" s="44"/>
      <c r="E249" s="915"/>
      <c r="F249" s="171"/>
      <c r="G249" s="62"/>
      <c r="H249" s="62"/>
    </row>
    <row r="250" spans="1:8" ht="12.75" thickBot="1">
      <c r="A250" s="49"/>
      <c r="B250" s="425" t="s">
        <v>79</v>
      </c>
      <c r="C250" s="76">
        <f>SUM(C246:C249)</f>
        <v>176174</v>
      </c>
      <c r="D250" s="76">
        <f>SUM(D246:D249)</f>
        <v>196174</v>
      </c>
      <c r="E250" s="916">
        <f>SUM(D250/C250)</f>
        <v>1.1135241295537366</v>
      </c>
      <c r="F250" s="170"/>
      <c r="G250" s="62"/>
      <c r="H250" s="62"/>
    </row>
    <row r="251" spans="1:8" ht="12">
      <c r="A251" s="80">
        <v>3212</v>
      </c>
      <c r="B251" s="98" t="s">
        <v>119</v>
      </c>
      <c r="C251" s="82"/>
      <c r="D251" s="82"/>
      <c r="E251" s="866"/>
      <c r="F251" s="4"/>
      <c r="G251" s="62"/>
      <c r="H251" s="62"/>
    </row>
    <row r="252" spans="1:8" ht="12">
      <c r="A252" s="80"/>
      <c r="B252" s="79" t="s">
        <v>36</v>
      </c>
      <c r="C252" s="227"/>
      <c r="D252" s="227"/>
      <c r="E252" s="866"/>
      <c r="F252" s="5"/>
      <c r="G252" s="62"/>
      <c r="H252" s="62"/>
    </row>
    <row r="253" spans="1:8" ht="12">
      <c r="A253" s="80"/>
      <c r="B253" s="7" t="s">
        <v>340</v>
      </c>
      <c r="C253" s="227"/>
      <c r="D253" s="227"/>
      <c r="E253" s="866"/>
      <c r="F253" s="199"/>
      <c r="G253" s="62"/>
      <c r="H253" s="62"/>
    </row>
    <row r="254" spans="1:8" ht="12">
      <c r="A254" s="80"/>
      <c r="B254" s="79" t="s">
        <v>320</v>
      </c>
      <c r="C254" s="227">
        <v>817180</v>
      </c>
      <c r="D254" s="227">
        <v>918115</v>
      </c>
      <c r="E254" s="917">
        <f>SUM(D254/C254)</f>
        <v>1.1235162387723634</v>
      </c>
      <c r="F254" s="199"/>
      <c r="G254" s="62"/>
      <c r="H254" s="62"/>
    </row>
    <row r="255" spans="1:8" ht="12">
      <c r="A255" s="80"/>
      <c r="B255" s="166" t="s">
        <v>44</v>
      </c>
      <c r="C255" s="227"/>
      <c r="D255" s="227"/>
      <c r="E255" s="866"/>
      <c r="F255" s="199"/>
      <c r="G255" s="62"/>
      <c r="H255" s="62"/>
    </row>
    <row r="256" spans="1:8" ht="12">
      <c r="A256" s="80"/>
      <c r="B256" s="166" t="s">
        <v>332</v>
      </c>
      <c r="C256" s="82"/>
      <c r="D256" s="82"/>
      <c r="E256" s="866"/>
      <c r="F256" s="199"/>
      <c r="G256" s="62"/>
      <c r="H256" s="62"/>
    </row>
    <row r="257" spans="1:8" ht="12.75" thickBot="1">
      <c r="A257" s="80"/>
      <c r="B257" s="423" t="s">
        <v>971</v>
      </c>
      <c r="C257" s="44"/>
      <c r="D257" s="44"/>
      <c r="E257" s="915"/>
      <c r="F257" s="171"/>
      <c r="G257" s="62"/>
      <c r="H257" s="62"/>
    </row>
    <row r="258" spans="1:8" ht="12.75" thickBot="1">
      <c r="A258" s="49"/>
      <c r="B258" s="425" t="s">
        <v>79</v>
      </c>
      <c r="C258" s="76">
        <f>SUM(C252:C257)</f>
        <v>817180</v>
      </c>
      <c r="D258" s="76">
        <f>SUM(D252:D257)</f>
        <v>918115</v>
      </c>
      <c r="E258" s="916">
        <f>SUM(D258/C258)</f>
        <v>1.1235162387723634</v>
      </c>
      <c r="F258" s="170"/>
      <c r="G258" s="62"/>
      <c r="H258" s="62"/>
    </row>
    <row r="259" spans="1:8" ht="12">
      <c r="A259" s="80">
        <v>3213</v>
      </c>
      <c r="B259" s="94" t="s">
        <v>410</v>
      </c>
      <c r="C259" s="82"/>
      <c r="D259" s="82"/>
      <c r="E259" s="866"/>
      <c r="F259" s="30"/>
      <c r="G259" s="62"/>
      <c r="H259" s="62"/>
    </row>
    <row r="260" spans="1:8" ht="12">
      <c r="A260" s="80"/>
      <c r="B260" s="79" t="s">
        <v>36</v>
      </c>
      <c r="C260" s="82"/>
      <c r="D260" s="82"/>
      <c r="E260" s="866"/>
      <c r="F260" s="5"/>
      <c r="G260" s="62"/>
      <c r="H260" s="62"/>
    </row>
    <row r="261" spans="1:8" ht="12">
      <c r="A261" s="80"/>
      <c r="B261" s="7" t="s">
        <v>340</v>
      </c>
      <c r="C261" s="82"/>
      <c r="D261" s="82"/>
      <c r="E261" s="866"/>
      <c r="F261" s="5"/>
      <c r="G261" s="62"/>
      <c r="H261" s="62"/>
    </row>
    <row r="262" spans="1:8" ht="12">
      <c r="A262" s="80"/>
      <c r="B262" s="79" t="s">
        <v>320</v>
      </c>
      <c r="C262" s="227">
        <v>637000</v>
      </c>
      <c r="D262" s="227">
        <v>637000</v>
      </c>
      <c r="E262" s="917">
        <f>SUM(D262/C262)</f>
        <v>1</v>
      </c>
      <c r="F262" s="199"/>
      <c r="G262" s="62"/>
      <c r="H262" s="62"/>
    </row>
    <row r="263" spans="1:8" ht="12">
      <c r="A263" s="80"/>
      <c r="B263" s="166" t="s">
        <v>44</v>
      </c>
      <c r="C263" s="227"/>
      <c r="D263" s="227"/>
      <c r="E263" s="866"/>
      <c r="F263" s="199"/>
      <c r="G263" s="62"/>
      <c r="H263" s="62"/>
    </row>
    <row r="264" spans="1:8" ht="12">
      <c r="A264" s="80"/>
      <c r="B264" s="166" t="s">
        <v>332</v>
      </c>
      <c r="C264" s="82"/>
      <c r="D264" s="82"/>
      <c r="E264" s="866"/>
      <c r="F264" s="5"/>
      <c r="G264" s="62"/>
      <c r="H264" s="62"/>
    </row>
    <row r="265" spans="1:8" ht="12.75" thickBot="1">
      <c r="A265" s="80"/>
      <c r="B265" s="423" t="s">
        <v>971</v>
      </c>
      <c r="C265" s="44"/>
      <c r="D265" s="44"/>
      <c r="E265" s="915"/>
      <c r="F265" s="171"/>
      <c r="G265" s="62"/>
      <c r="H265" s="62"/>
    </row>
    <row r="266" spans="1:8" ht="12.75" thickBot="1">
      <c r="A266" s="49"/>
      <c r="B266" s="425" t="s">
        <v>79</v>
      </c>
      <c r="C266" s="76">
        <f>SUM(C262:C265)</f>
        <v>637000</v>
      </c>
      <c r="D266" s="76">
        <f>SUM(D262:D265)</f>
        <v>637000</v>
      </c>
      <c r="E266" s="916">
        <f>SUM(D266/C266)</f>
        <v>1</v>
      </c>
      <c r="F266" s="4"/>
      <c r="G266" s="62"/>
      <c r="H266" s="62"/>
    </row>
    <row r="267" spans="1:8" ht="12">
      <c r="A267" s="80">
        <v>3214</v>
      </c>
      <c r="B267" s="94" t="s">
        <v>447</v>
      </c>
      <c r="C267" s="82"/>
      <c r="D267" s="82"/>
      <c r="E267" s="866"/>
      <c r="F267" s="30"/>
      <c r="G267" s="62"/>
      <c r="H267" s="62"/>
    </row>
    <row r="268" spans="1:8" ht="12">
      <c r="A268" s="80"/>
      <c r="B268" s="79" t="s">
        <v>36</v>
      </c>
      <c r="C268" s="82"/>
      <c r="D268" s="82"/>
      <c r="E268" s="866"/>
      <c r="F268" s="5"/>
      <c r="G268" s="62"/>
      <c r="H268" s="62"/>
    </row>
    <row r="269" spans="1:8" ht="12">
      <c r="A269" s="80"/>
      <c r="B269" s="7" t="s">
        <v>340</v>
      </c>
      <c r="C269" s="82"/>
      <c r="D269" s="82"/>
      <c r="E269" s="866"/>
      <c r="F269" s="5"/>
      <c r="G269" s="62"/>
      <c r="H269" s="62"/>
    </row>
    <row r="270" spans="1:8" ht="12">
      <c r="A270" s="80"/>
      <c r="B270" s="79" t="s">
        <v>320</v>
      </c>
      <c r="C270" s="227"/>
      <c r="D270" s="227">
        <v>908</v>
      </c>
      <c r="E270" s="866"/>
      <c r="F270" s="199"/>
      <c r="G270" s="62"/>
      <c r="H270" s="62"/>
    </row>
    <row r="271" spans="1:8" ht="12">
      <c r="A271" s="80"/>
      <c r="B271" s="166" t="s">
        <v>44</v>
      </c>
      <c r="C271" s="227"/>
      <c r="D271" s="227"/>
      <c r="E271" s="866"/>
      <c r="F271" s="199"/>
      <c r="G271" s="62"/>
      <c r="H271" s="62"/>
    </row>
    <row r="272" spans="1:8" ht="12">
      <c r="A272" s="80"/>
      <c r="B272" s="166" t="s">
        <v>332</v>
      </c>
      <c r="C272" s="82"/>
      <c r="D272" s="82"/>
      <c r="E272" s="866"/>
      <c r="F272" s="5"/>
      <c r="G272" s="62"/>
      <c r="H272" s="62"/>
    </row>
    <row r="273" spans="1:8" ht="12.75" thickBot="1">
      <c r="A273" s="80"/>
      <c r="B273" s="102" t="s">
        <v>255</v>
      </c>
      <c r="C273" s="411">
        <v>30099</v>
      </c>
      <c r="D273" s="411">
        <v>33549</v>
      </c>
      <c r="E273" s="919">
        <f>SUM(D273/C273)</f>
        <v>1.1146217482308383</v>
      </c>
      <c r="F273" s="171"/>
      <c r="G273" s="62"/>
      <c r="H273" s="62"/>
    </row>
    <row r="274" spans="1:8" ht="12.75" thickBot="1">
      <c r="A274" s="49"/>
      <c r="B274" s="425" t="s">
        <v>79</v>
      </c>
      <c r="C274" s="76">
        <f>SUM(C270:C273)</f>
        <v>30099</v>
      </c>
      <c r="D274" s="76">
        <f>SUM(D270:D273)</f>
        <v>34457</v>
      </c>
      <c r="E274" s="918">
        <f>SUM(D274/C274)</f>
        <v>1.1447888634173893</v>
      </c>
      <c r="F274" s="4"/>
      <c r="G274" s="62"/>
      <c r="H274" s="62"/>
    </row>
    <row r="275" spans="1:8" ht="12">
      <c r="A275" s="413">
        <v>3216</v>
      </c>
      <c r="B275" s="304" t="s">
        <v>871</v>
      </c>
      <c r="C275" s="415"/>
      <c r="D275" s="415"/>
      <c r="E275" s="866"/>
      <c r="F275" s="457"/>
      <c r="G275" s="62"/>
      <c r="H275" s="62"/>
    </row>
    <row r="276" spans="1:8" ht="12">
      <c r="A276" s="413"/>
      <c r="B276" s="421" t="s">
        <v>36</v>
      </c>
      <c r="C276" s="415"/>
      <c r="D276" s="415"/>
      <c r="E276" s="866"/>
      <c r="F276" s="455"/>
      <c r="G276" s="62"/>
      <c r="H276" s="62"/>
    </row>
    <row r="277" spans="1:8" ht="12">
      <c r="A277" s="413"/>
      <c r="B277" s="420" t="s">
        <v>340</v>
      </c>
      <c r="C277" s="415"/>
      <c r="D277" s="415"/>
      <c r="E277" s="866"/>
      <c r="F277" s="455"/>
      <c r="G277" s="62"/>
      <c r="H277" s="62"/>
    </row>
    <row r="278" spans="1:8" ht="12">
      <c r="A278" s="413"/>
      <c r="B278" s="421" t="s">
        <v>320</v>
      </c>
      <c r="C278" s="418">
        <v>325120</v>
      </c>
      <c r="D278" s="418">
        <v>359709</v>
      </c>
      <c r="E278" s="917">
        <f>SUM(D278/C278)</f>
        <v>1.1063884104330708</v>
      </c>
      <c r="F278" s="431"/>
      <c r="G278" s="62"/>
      <c r="H278" s="62"/>
    </row>
    <row r="279" spans="1:8" ht="12">
      <c r="A279" s="413"/>
      <c r="B279" s="459" t="s">
        <v>44</v>
      </c>
      <c r="C279" s="418"/>
      <c r="D279" s="418"/>
      <c r="E279" s="866"/>
      <c r="F279" s="431"/>
      <c r="G279" s="62"/>
      <c r="H279" s="62"/>
    </row>
    <row r="280" spans="1:8" ht="12">
      <c r="A280" s="413"/>
      <c r="B280" s="459" t="s">
        <v>332</v>
      </c>
      <c r="C280" s="415"/>
      <c r="D280" s="415"/>
      <c r="E280" s="866"/>
      <c r="F280" s="455"/>
      <c r="G280" s="62"/>
      <c r="H280" s="62"/>
    </row>
    <row r="281" spans="1:8" ht="12.75" thickBot="1">
      <c r="A281" s="413"/>
      <c r="B281" s="423" t="s">
        <v>971</v>
      </c>
      <c r="C281" s="460"/>
      <c r="D281" s="460"/>
      <c r="E281" s="915"/>
      <c r="F281" s="461"/>
      <c r="G281" s="62"/>
      <c r="H281" s="62"/>
    </row>
    <row r="282" spans="1:8" ht="12.75" thickBot="1">
      <c r="A282" s="424"/>
      <c r="B282" s="425" t="s">
        <v>79</v>
      </c>
      <c r="C282" s="426">
        <f>SUM(C278:C281)</f>
        <v>325120</v>
      </c>
      <c r="D282" s="426">
        <f>SUM(D278:D281)</f>
        <v>359709</v>
      </c>
      <c r="E282" s="916">
        <f>SUM(D282/C282)</f>
        <v>1.1063884104330708</v>
      </c>
      <c r="F282" s="454"/>
      <c r="G282" s="62"/>
      <c r="H282" s="62"/>
    </row>
    <row r="283" spans="1:8" ht="12.75" thickBot="1">
      <c r="A283" s="80">
        <v>3220</v>
      </c>
      <c r="B283" s="52" t="s">
        <v>604</v>
      </c>
      <c r="C283" s="76">
        <f>SUM(C287)</f>
        <v>20000</v>
      </c>
      <c r="D283" s="76">
        <f>SUM(D287)</f>
        <v>20000</v>
      </c>
      <c r="E283" s="916">
        <f>SUM(D283/C283)</f>
        <v>1</v>
      </c>
      <c r="F283" s="170"/>
      <c r="G283" s="62"/>
      <c r="H283" s="62"/>
    </row>
    <row r="284" spans="1:8" ht="12">
      <c r="A284" s="80">
        <v>3223</v>
      </c>
      <c r="B284" s="94" t="s">
        <v>957</v>
      </c>
      <c r="C284" s="82"/>
      <c r="D284" s="82"/>
      <c r="E284" s="866"/>
      <c r="F284" s="30"/>
      <c r="G284" s="62"/>
      <c r="H284" s="62"/>
    </row>
    <row r="285" spans="1:8" ht="12">
      <c r="A285" s="80"/>
      <c r="B285" s="65" t="s">
        <v>36</v>
      </c>
      <c r="C285" s="82"/>
      <c r="D285" s="82"/>
      <c r="E285" s="866"/>
      <c r="F285" s="4"/>
      <c r="G285" s="62"/>
      <c r="H285" s="62"/>
    </row>
    <row r="286" spans="1:8" ht="12">
      <c r="A286" s="80"/>
      <c r="B286" s="7" t="s">
        <v>340</v>
      </c>
      <c r="C286" s="82"/>
      <c r="D286" s="82"/>
      <c r="E286" s="866"/>
      <c r="F286" s="5"/>
      <c r="G286" s="62"/>
      <c r="H286" s="62"/>
    </row>
    <row r="287" spans="1:8" ht="12">
      <c r="A287" s="80"/>
      <c r="B287" s="79" t="s">
        <v>320</v>
      </c>
      <c r="C287" s="227">
        <v>20000</v>
      </c>
      <c r="D287" s="227">
        <v>20000</v>
      </c>
      <c r="E287" s="917">
        <f>SUM(D287/C287)</f>
        <v>1</v>
      </c>
      <c r="F287" s="199"/>
      <c r="G287" s="62"/>
      <c r="H287" s="62"/>
    </row>
    <row r="288" spans="1:8" ht="12">
      <c r="A288" s="80"/>
      <c r="B288" s="10" t="s">
        <v>44</v>
      </c>
      <c r="C288" s="227"/>
      <c r="D288" s="227"/>
      <c r="E288" s="866"/>
      <c r="F288" s="199"/>
      <c r="G288" s="62"/>
      <c r="H288" s="62"/>
    </row>
    <row r="289" spans="1:8" ht="12">
      <c r="A289" s="80"/>
      <c r="B289" s="10" t="s">
        <v>332</v>
      </c>
      <c r="C289" s="82"/>
      <c r="D289" s="82"/>
      <c r="E289" s="866"/>
      <c r="F289" s="5"/>
      <c r="G289" s="62"/>
      <c r="H289" s="62"/>
    </row>
    <row r="290" spans="1:8" ht="12.75" thickBot="1">
      <c r="A290" s="80"/>
      <c r="B290" s="423" t="s">
        <v>971</v>
      </c>
      <c r="C290" s="44"/>
      <c r="D290" s="44"/>
      <c r="E290" s="915"/>
      <c r="F290" s="171"/>
      <c r="G290" s="62"/>
      <c r="H290" s="62"/>
    </row>
    <row r="291" spans="1:8" ht="12.75" thickBot="1">
      <c r="A291" s="49"/>
      <c r="B291" s="425" t="s">
        <v>79</v>
      </c>
      <c r="C291" s="76">
        <f>SUM(C287:C290)</f>
        <v>20000</v>
      </c>
      <c r="D291" s="76">
        <f>SUM(D287:D290)</f>
        <v>20000</v>
      </c>
      <c r="E291" s="916">
        <f>SUM(D291/C291)</f>
        <v>1</v>
      </c>
      <c r="F291" s="170"/>
      <c r="G291" s="62"/>
      <c r="H291" s="62"/>
    </row>
    <row r="292" spans="1:8" ht="12" customHeight="1" thickBot="1">
      <c r="A292" s="80">
        <v>3300</v>
      </c>
      <c r="B292" s="57" t="s">
        <v>902</v>
      </c>
      <c r="C292" s="76">
        <f>SUM(C300+C308+C316+C325+C361+C369+C377+C385+C393+C401+C410+C419+C427+C435+C443+C451+C460+C468+C476+C484+C492+C500+C508+C516+C524+C533+C541+C549+C557+C565+C573)</f>
        <v>437280</v>
      </c>
      <c r="D292" s="76">
        <f>SUM(D300+D308+D316+D325+D361+D369+D377+D385+D393+D401+D410+D419+D427+D435+D443+D451+D460+D468+D476+D484+D492+D500+D508+D516+D524+D533+D541+D549+D557+D565+D573)</f>
        <v>524628</v>
      </c>
      <c r="E292" s="916">
        <f>SUM(D292/C292)</f>
        <v>1.1997530186608123</v>
      </c>
      <c r="F292" s="177"/>
      <c r="G292" s="62"/>
      <c r="H292" s="62"/>
    </row>
    <row r="293" spans="1:8" ht="12" customHeight="1">
      <c r="A293" s="80">
        <v>3301</v>
      </c>
      <c r="B293" s="100" t="s">
        <v>97</v>
      </c>
      <c r="C293" s="82"/>
      <c r="D293" s="82"/>
      <c r="E293" s="866"/>
      <c r="F293" s="4" t="s">
        <v>144</v>
      </c>
      <c r="G293" s="62"/>
      <c r="H293" s="62"/>
    </row>
    <row r="294" spans="1:8" ht="12" customHeight="1">
      <c r="A294" s="15"/>
      <c r="B294" s="65" t="s">
        <v>36</v>
      </c>
      <c r="C294" s="227">
        <v>150</v>
      </c>
      <c r="D294" s="227">
        <v>150</v>
      </c>
      <c r="E294" s="917">
        <f>SUM(D294/C294)</f>
        <v>1</v>
      </c>
      <c r="F294" s="169"/>
      <c r="G294" s="62"/>
      <c r="H294" s="62"/>
    </row>
    <row r="295" spans="1:8" ht="12" customHeight="1">
      <c r="A295" s="15"/>
      <c r="B295" s="7" t="s">
        <v>340</v>
      </c>
      <c r="C295" s="227">
        <v>40</v>
      </c>
      <c r="D295" s="227">
        <v>40</v>
      </c>
      <c r="E295" s="917">
        <f>SUM(D295/C295)</f>
        <v>1</v>
      </c>
      <c r="F295" s="199"/>
      <c r="G295" s="62"/>
      <c r="H295" s="62"/>
    </row>
    <row r="296" spans="1:8" ht="12" customHeight="1">
      <c r="A296" s="80"/>
      <c r="B296" s="79" t="s">
        <v>320</v>
      </c>
      <c r="C296" s="71">
        <v>7410</v>
      </c>
      <c r="D296" s="71">
        <v>12473</v>
      </c>
      <c r="E296" s="917">
        <f>SUM(D296/C296)</f>
        <v>1.6832658569500676</v>
      </c>
      <c r="F296" s="199"/>
      <c r="G296" s="62"/>
      <c r="H296" s="62"/>
    </row>
    <row r="297" spans="1:8" ht="12" customHeight="1">
      <c r="A297" s="80"/>
      <c r="B297" s="10" t="s">
        <v>44</v>
      </c>
      <c r="C297" s="71"/>
      <c r="D297" s="71"/>
      <c r="E297" s="866"/>
      <c r="F297" s="199"/>
      <c r="G297" s="62"/>
      <c r="H297" s="62"/>
    </row>
    <row r="298" spans="1:8" ht="12" customHeight="1">
      <c r="A298" s="15"/>
      <c r="B298" s="10" t="s">
        <v>332</v>
      </c>
      <c r="C298" s="227"/>
      <c r="D298" s="227"/>
      <c r="E298" s="866"/>
      <c r="F298" s="174"/>
      <c r="G298" s="62"/>
      <c r="H298" s="62"/>
    </row>
    <row r="299" spans="1:8" ht="12" customHeight="1" thickBot="1">
      <c r="A299" s="15"/>
      <c r="B299" s="423" t="s">
        <v>971</v>
      </c>
      <c r="C299" s="96"/>
      <c r="D299" s="96"/>
      <c r="E299" s="915"/>
      <c r="F299" s="172"/>
      <c r="G299" s="62"/>
      <c r="H299" s="62"/>
    </row>
    <row r="300" spans="1:8" ht="12.75" thickBot="1">
      <c r="A300" s="49"/>
      <c r="B300" s="425" t="s">
        <v>79</v>
      </c>
      <c r="C300" s="76">
        <f>SUM(C294:C299)</f>
        <v>7600</v>
      </c>
      <c r="D300" s="76">
        <f>SUM(D294:D299)</f>
        <v>12663</v>
      </c>
      <c r="E300" s="916">
        <f>SUM(D300/C300)</f>
        <v>1.6661842105263158</v>
      </c>
      <c r="F300" s="170"/>
      <c r="G300" s="62"/>
      <c r="H300" s="62"/>
    </row>
    <row r="301" spans="1:8" ht="12">
      <c r="A301" s="80">
        <v>3302</v>
      </c>
      <c r="B301" s="100" t="s">
        <v>380</v>
      </c>
      <c r="C301" s="82"/>
      <c r="D301" s="82"/>
      <c r="E301" s="866"/>
      <c r="F301" s="4"/>
      <c r="G301" s="62"/>
      <c r="H301" s="62"/>
    </row>
    <row r="302" spans="1:8" ht="12">
      <c r="A302" s="15"/>
      <c r="B302" s="65" t="s">
        <v>36</v>
      </c>
      <c r="C302" s="82"/>
      <c r="D302" s="82"/>
      <c r="E302" s="866"/>
      <c r="F302" s="169"/>
      <c r="G302" s="62"/>
      <c r="H302" s="62"/>
    </row>
    <row r="303" spans="1:8" ht="12">
      <c r="A303" s="15"/>
      <c r="B303" s="7" t="s">
        <v>340</v>
      </c>
      <c r="C303" s="227"/>
      <c r="D303" s="227"/>
      <c r="E303" s="866"/>
      <c r="F303" s="199"/>
      <c r="G303" s="62"/>
      <c r="H303" s="62"/>
    </row>
    <row r="304" spans="1:8" ht="12">
      <c r="A304" s="80"/>
      <c r="B304" s="79" t="s">
        <v>320</v>
      </c>
      <c r="C304" s="71">
        <v>197000</v>
      </c>
      <c r="D304" s="71">
        <v>197200</v>
      </c>
      <c r="E304" s="920">
        <f>SUM(D304/C304)</f>
        <v>1.001015228426396</v>
      </c>
      <c r="F304" s="199"/>
      <c r="G304" s="62"/>
      <c r="H304" s="62"/>
    </row>
    <row r="305" spans="1:8" ht="12">
      <c r="A305" s="80"/>
      <c r="B305" s="10" t="s">
        <v>44</v>
      </c>
      <c r="C305" s="71"/>
      <c r="D305" s="71"/>
      <c r="E305" s="866"/>
      <c r="F305" s="199"/>
      <c r="G305" s="62"/>
      <c r="H305" s="62"/>
    </row>
    <row r="306" spans="1:8" ht="12">
      <c r="A306" s="15"/>
      <c r="B306" s="10" t="s">
        <v>332</v>
      </c>
      <c r="C306" s="227"/>
      <c r="D306" s="227"/>
      <c r="E306" s="866"/>
      <c r="F306" s="174"/>
      <c r="G306" s="62"/>
      <c r="H306" s="62"/>
    </row>
    <row r="307" spans="1:8" ht="12.75" thickBot="1">
      <c r="A307" s="15"/>
      <c r="B307" s="423" t="s">
        <v>971</v>
      </c>
      <c r="C307" s="96"/>
      <c r="D307" s="96"/>
      <c r="E307" s="915"/>
      <c r="F307" s="172"/>
      <c r="G307" s="62"/>
      <c r="H307" s="62"/>
    </row>
    <row r="308" spans="1:8" ht="12.75" thickBot="1">
      <c r="A308" s="49"/>
      <c r="B308" s="425" t="s">
        <v>79</v>
      </c>
      <c r="C308" s="76">
        <f>SUM(C302:C307)</f>
        <v>197000</v>
      </c>
      <c r="D308" s="76">
        <f>SUM(D302:D307)</f>
        <v>197200</v>
      </c>
      <c r="E308" s="916">
        <f>SUM(D308/C308)</f>
        <v>1.001015228426396</v>
      </c>
      <c r="F308" s="170"/>
      <c r="G308" s="62"/>
      <c r="H308" s="62"/>
    </row>
    <row r="309" spans="1:8" ht="12.75">
      <c r="A309" s="80">
        <v>3303</v>
      </c>
      <c r="B309" s="90" t="s">
        <v>148</v>
      </c>
      <c r="C309" s="82"/>
      <c r="D309" s="82"/>
      <c r="E309" s="866"/>
      <c r="F309" s="178"/>
      <c r="G309" s="62"/>
      <c r="H309" s="62"/>
    </row>
    <row r="310" spans="1:8" ht="12" customHeight="1">
      <c r="A310" s="78"/>
      <c r="B310" s="65" t="s">
        <v>36</v>
      </c>
      <c r="C310" s="71"/>
      <c r="D310" s="71"/>
      <c r="E310" s="866"/>
      <c r="F310" s="173"/>
      <c r="G310" s="62"/>
      <c r="H310" s="62"/>
    </row>
    <row r="311" spans="1:8" ht="12" customHeight="1">
      <c r="A311" s="78"/>
      <c r="B311" s="7" t="s">
        <v>340</v>
      </c>
      <c r="C311" s="71"/>
      <c r="D311" s="71"/>
      <c r="E311" s="866"/>
      <c r="F311" s="173"/>
      <c r="G311" s="62"/>
      <c r="H311" s="62"/>
    </row>
    <row r="312" spans="1:8" ht="12" customHeight="1">
      <c r="A312" s="78"/>
      <c r="B312" s="79" t="s">
        <v>320</v>
      </c>
      <c r="C312" s="71">
        <v>600</v>
      </c>
      <c r="D312" s="71">
        <v>600</v>
      </c>
      <c r="E312" s="917">
        <f>SUM(D312/C312)</f>
        <v>1</v>
      </c>
      <c r="F312" s="173"/>
      <c r="G312" s="62"/>
      <c r="H312" s="62"/>
    </row>
    <row r="313" spans="1:8" ht="12" customHeight="1">
      <c r="A313" s="78"/>
      <c r="B313" s="10" t="s">
        <v>44</v>
      </c>
      <c r="C313" s="71">
        <v>5500</v>
      </c>
      <c r="D313" s="71">
        <v>27425</v>
      </c>
      <c r="E313" s="917">
        <f>SUM(D313/C313)</f>
        <v>4.986363636363636</v>
      </c>
      <c r="F313" s="173"/>
      <c r="G313" s="62"/>
      <c r="H313" s="62"/>
    </row>
    <row r="314" spans="1:8" ht="12" customHeight="1">
      <c r="A314" s="78"/>
      <c r="B314" s="10" t="s">
        <v>332</v>
      </c>
      <c r="C314" s="227"/>
      <c r="D314" s="227"/>
      <c r="E314" s="866"/>
      <c r="F314" s="338"/>
      <c r="G314" s="62"/>
      <c r="H314" s="62"/>
    </row>
    <row r="315" spans="1:8" ht="12" customHeight="1" thickBot="1">
      <c r="A315" s="64"/>
      <c r="B315" s="423" t="s">
        <v>971</v>
      </c>
      <c r="C315" s="72"/>
      <c r="D315" s="72"/>
      <c r="E315" s="915"/>
      <c r="F315" s="29"/>
      <c r="G315" s="62"/>
      <c r="H315" s="62"/>
    </row>
    <row r="316" spans="1:8" ht="12" customHeight="1" thickBot="1">
      <c r="A316" s="49"/>
      <c r="B316" s="425" t="s">
        <v>79</v>
      </c>
      <c r="C316" s="76">
        <f>SUM(C310:C315)</f>
        <v>6100</v>
      </c>
      <c r="D316" s="76">
        <f>SUM(D310:D315)</f>
        <v>28025</v>
      </c>
      <c r="E316" s="916">
        <f>SUM(D316/C316)</f>
        <v>4.594262295081967</v>
      </c>
      <c r="F316" s="112"/>
      <c r="G316" s="62"/>
      <c r="H316" s="62"/>
    </row>
    <row r="317" spans="1:8" ht="12" customHeight="1">
      <c r="A317" s="15">
        <v>3304</v>
      </c>
      <c r="B317" s="95" t="s">
        <v>149</v>
      </c>
      <c r="C317" s="82"/>
      <c r="D317" s="82"/>
      <c r="E317" s="866"/>
      <c r="F317" s="178"/>
      <c r="G317" s="62"/>
      <c r="H317" s="62"/>
    </row>
    <row r="318" spans="1:8" ht="12" customHeight="1">
      <c r="A318" s="64"/>
      <c r="B318" s="65" t="s">
        <v>36</v>
      </c>
      <c r="C318" s="71"/>
      <c r="D318" s="71"/>
      <c r="E318" s="866"/>
      <c r="F318" s="173"/>
      <c r="G318" s="62"/>
      <c r="H318" s="62"/>
    </row>
    <row r="319" spans="1:8" ht="12" customHeight="1">
      <c r="A319" s="64"/>
      <c r="B319" s="7" t="s">
        <v>340</v>
      </c>
      <c r="C319" s="71"/>
      <c r="D319" s="71"/>
      <c r="E319" s="866"/>
      <c r="F319" s="197"/>
      <c r="G319" s="62"/>
      <c r="H319" s="62"/>
    </row>
    <row r="320" spans="1:8" ht="12" customHeight="1">
      <c r="A320" s="64"/>
      <c r="B320" s="79" t="s">
        <v>320</v>
      </c>
      <c r="C320" s="71">
        <v>400</v>
      </c>
      <c r="D320" s="71">
        <v>400</v>
      </c>
      <c r="E320" s="917">
        <f>SUM(D320/C320)</f>
        <v>1</v>
      </c>
      <c r="F320" s="338"/>
      <c r="G320" s="62"/>
      <c r="H320" s="62"/>
    </row>
    <row r="321" spans="1:8" ht="12" customHeight="1">
      <c r="A321" s="64"/>
      <c r="B321" s="10" t="s">
        <v>44</v>
      </c>
      <c r="C321" s="71">
        <v>2600</v>
      </c>
      <c r="D321" s="71">
        <v>11478</v>
      </c>
      <c r="E321" s="917">
        <f>SUM(D321/C321)</f>
        <v>4.414615384615384</v>
      </c>
      <c r="F321" s="338"/>
      <c r="G321" s="62"/>
      <c r="H321" s="62"/>
    </row>
    <row r="322" spans="1:8" ht="12" customHeight="1">
      <c r="A322" s="64"/>
      <c r="B322" s="10" t="s">
        <v>332</v>
      </c>
      <c r="C322" s="227"/>
      <c r="D322" s="227"/>
      <c r="E322" s="866"/>
      <c r="F322" s="173"/>
      <c r="G322" s="62"/>
      <c r="H322" s="62"/>
    </row>
    <row r="323" spans="1:8" ht="12" customHeight="1">
      <c r="A323" s="64"/>
      <c r="B323" s="10" t="s">
        <v>44</v>
      </c>
      <c r="C323" s="71"/>
      <c r="D323" s="71"/>
      <c r="E323" s="866"/>
      <c r="F323" s="334"/>
      <c r="G323" s="62"/>
      <c r="H323" s="62"/>
    </row>
    <row r="324" spans="1:8" ht="12" customHeight="1" thickBot="1">
      <c r="A324" s="64"/>
      <c r="B324" s="423" t="s">
        <v>971</v>
      </c>
      <c r="C324" s="72"/>
      <c r="D324" s="72"/>
      <c r="E324" s="915"/>
      <c r="F324" s="29"/>
      <c r="G324" s="62"/>
      <c r="H324" s="62"/>
    </row>
    <row r="325" spans="1:8" ht="12" customHeight="1" thickBot="1">
      <c r="A325" s="49"/>
      <c r="B325" s="425" t="s">
        <v>79</v>
      </c>
      <c r="C325" s="76">
        <f>SUM(C318:C324)</f>
        <v>3000</v>
      </c>
      <c r="D325" s="76">
        <f>SUM(D318:D324)</f>
        <v>11878</v>
      </c>
      <c r="E325" s="916">
        <f>SUM(D325/C325)</f>
        <v>3.9593333333333334</v>
      </c>
      <c r="F325" s="112"/>
      <c r="G325" s="62"/>
      <c r="H325" s="62"/>
    </row>
    <row r="326" spans="1:8" ht="12" customHeight="1">
      <c r="A326" s="15">
        <v>3305</v>
      </c>
      <c r="B326" s="95" t="s">
        <v>173</v>
      </c>
      <c r="C326" s="82"/>
      <c r="D326" s="82"/>
      <c r="E326" s="866"/>
      <c r="F326" s="178"/>
      <c r="G326" s="62"/>
      <c r="H326" s="62"/>
    </row>
    <row r="327" spans="1:8" ht="12" customHeight="1">
      <c r="A327" s="64"/>
      <c r="B327" s="65" t="s">
        <v>36</v>
      </c>
      <c r="C327" s="71"/>
      <c r="D327" s="71"/>
      <c r="E327" s="866"/>
      <c r="F327" s="173"/>
      <c r="G327" s="62"/>
      <c r="H327" s="62"/>
    </row>
    <row r="328" spans="1:8" ht="12" customHeight="1">
      <c r="A328" s="64"/>
      <c r="B328" s="7" t="s">
        <v>340</v>
      </c>
      <c r="C328" s="71"/>
      <c r="D328" s="71"/>
      <c r="E328" s="866"/>
      <c r="F328" s="197"/>
      <c r="G328" s="62"/>
      <c r="H328" s="62"/>
    </row>
    <row r="329" spans="1:8" ht="12" customHeight="1">
      <c r="A329" s="64"/>
      <c r="B329" s="79" t="s">
        <v>320</v>
      </c>
      <c r="C329" s="71"/>
      <c r="D329" s="71"/>
      <c r="E329" s="917"/>
      <c r="F329" s="338"/>
      <c r="G329" s="62"/>
      <c r="H329" s="62"/>
    </row>
    <row r="330" spans="1:8" ht="12" customHeight="1">
      <c r="A330" s="64"/>
      <c r="B330" s="10" t="s">
        <v>44</v>
      </c>
      <c r="C330" s="71"/>
      <c r="D330" s="71">
        <v>2000</v>
      </c>
      <c r="E330" s="917"/>
      <c r="F330" s="338"/>
      <c r="G330" s="62"/>
      <c r="H330" s="62"/>
    </row>
    <row r="331" spans="1:8" ht="12" customHeight="1">
      <c r="A331" s="64"/>
      <c r="B331" s="10" t="s">
        <v>332</v>
      </c>
      <c r="C331" s="227"/>
      <c r="D331" s="227"/>
      <c r="E331" s="866"/>
      <c r="F331" s="173"/>
      <c r="G331" s="62"/>
      <c r="H331" s="62"/>
    </row>
    <row r="332" spans="1:8" ht="12" customHeight="1">
      <c r="A332" s="64"/>
      <c r="B332" s="10" t="s">
        <v>44</v>
      </c>
      <c r="C332" s="71"/>
      <c r="D332" s="71"/>
      <c r="E332" s="866"/>
      <c r="F332" s="334"/>
      <c r="G332" s="62"/>
      <c r="H332" s="62"/>
    </row>
    <row r="333" spans="1:8" ht="12" customHeight="1" thickBot="1">
      <c r="A333" s="64"/>
      <c r="B333" s="423" t="s">
        <v>971</v>
      </c>
      <c r="C333" s="72"/>
      <c r="D333" s="72"/>
      <c r="E333" s="915"/>
      <c r="F333" s="29"/>
      <c r="G333" s="62"/>
      <c r="H333" s="62"/>
    </row>
    <row r="334" spans="1:8" ht="12" customHeight="1" thickBot="1">
      <c r="A334" s="49"/>
      <c r="B334" s="425" t="s">
        <v>79</v>
      </c>
      <c r="C334" s="76">
        <f>SUM(C327:C333)</f>
        <v>0</v>
      </c>
      <c r="D334" s="76">
        <f>SUM(D327:D333)</f>
        <v>2000</v>
      </c>
      <c r="E334" s="916"/>
      <c r="F334" s="112"/>
      <c r="G334" s="62"/>
      <c r="H334" s="62"/>
    </row>
    <row r="335" spans="1:8" ht="12" customHeight="1">
      <c r="A335" s="15">
        <v>3306</v>
      </c>
      <c r="B335" s="95" t="s">
        <v>174</v>
      </c>
      <c r="C335" s="82"/>
      <c r="D335" s="82"/>
      <c r="E335" s="866"/>
      <c r="F335" s="178"/>
      <c r="G335" s="62"/>
      <c r="H335" s="62"/>
    </row>
    <row r="336" spans="1:8" ht="12" customHeight="1">
      <c r="A336" s="64"/>
      <c r="B336" s="65" t="s">
        <v>36</v>
      </c>
      <c r="C336" s="71"/>
      <c r="D336" s="71"/>
      <c r="E336" s="866"/>
      <c r="F336" s="173"/>
      <c r="G336" s="62"/>
      <c r="H336" s="62"/>
    </row>
    <row r="337" spans="1:8" ht="12" customHeight="1">
      <c r="A337" s="64"/>
      <c r="B337" s="7" t="s">
        <v>340</v>
      </c>
      <c r="C337" s="71"/>
      <c r="D337" s="71"/>
      <c r="E337" s="866"/>
      <c r="F337" s="197"/>
      <c r="G337" s="62"/>
      <c r="H337" s="62"/>
    </row>
    <row r="338" spans="1:8" ht="12" customHeight="1">
      <c r="A338" s="64"/>
      <c r="B338" s="79" t="s">
        <v>320</v>
      </c>
      <c r="C338" s="71"/>
      <c r="D338" s="71"/>
      <c r="E338" s="917"/>
      <c r="F338" s="338"/>
      <c r="G338" s="62"/>
      <c r="H338" s="62"/>
    </row>
    <row r="339" spans="1:8" ht="12" customHeight="1">
      <c r="A339" s="64"/>
      <c r="B339" s="10" t="s">
        <v>44</v>
      </c>
      <c r="C339" s="71"/>
      <c r="D339" s="71">
        <v>12023</v>
      </c>
      <c r="E339" s="917"/>
      <c r="F339" s="338"/>
      <c r="G339" s="62"/>
      <c r="H339" s="62"/>
    </row>
    <row r="340" spans="1:8" ht="12" customHeight="1">
      <c r="A340" s="64"/>
      <c r="B340" s="10" t="s">
        <v>332</v>
      </c>
      <c r="C340" s="227"/>
      <c r="D340" s="227"/>
      <c r="E340" s="866"/>
      <c r="F340" s="173"/>
      <c r="G340" s="62"/>
      <c r="H340" s="62"/>
    </row>
    <row r="341" spans="1:8" ht="12" customHeight="1">
      <c r="A341" s="64"/>
      <c r="B341" s="10" t="s">
        <v>44</v>
      </c>
      <c r="C341" s="71"/>
      <c r="D341" s="71"/>
      <c r="E341" s="866"/>
      <c r="F341" s="334"/>
      <c r="G341" s="62"/>
      <c r="H341" s="62"/>
    </row>
    <row r="342" spans="1:8" ht="12" customHeight="1" thickBot="1">
      <c r="A342" s="64"/>
      <c r="B342" s="423" t="s">
        <v>971</v>
      </c>
      <c r="C342" s="72"/>
      <c r="D342" s="72"/>
      <c r="E342" s="915"/>
      <c r="F342" s="29"/>
      <c r="G342" s="62"/>
      <c r="H342" s="62"/>
    </row>
    <row r="343" spans="1:8" ht="12" customHeight="1" thickBot="1">
      <c r="A343" s="49"/>
      <c r="B343" s="425" t="s">
        <v>79</v>
      </c>
      <c r="C343" s="76">
        <f>SUM(C336:C342)</f>
        <v>0</v>
      </c>
      <c r="D343" s="76">
        <f>SUM(D336:D342)</f>
        <v>12023</v>
      </c>
      <c r="E343" s="916"/>
      <c r="F343" s="112"/>
      <c r="G343" s="62"/>
      <c r="H343" s="62"/>
    </row>
    <row r="344" spans="1:8" ht="12" customHeight="1">
      <c r="A344" s="15">
        <v>3307</v>
      </c>
      <c r="B344" s="95" t="s">
        <v>175</v>
      </c>
      <c r="C344" s="82"/>
      <c r="D344" s="82"/>
      <c r="E344" s="866"/>
      <c r="F344" s="178"/>
      <c r="G344" s="62"/>
      <c r="H344" s="62"/>
    </row>
    <row r="345" spans="1:8" ht="12" customHeight="1">
      <c r="A345" s="64"/>
      <c r="B345" s="65" t="s">
        <v>36</v>
      </c>
      <c r="C345" s="71"/>
      <c r="D345" s="71"/>
      <c r="E345" s="866"/>
      <c r="F345" s="173"/>
      <c r="G345" s="62"/>
      <c r="H345" s="62"/>
    </row>
    <row r="346" spans="1:8" ht="12" customHeight="1">
      <c r="A346" s="64"/>
      <c r="B346" s="7" t="s">
        <v>340</v>
      </c>
      <c r="C346" s="71"/>
      <c r="D346" s="71"/>
      <c r="E346" s="866"/>
      <c r="F346" s="197"/>
      <c r="G346" s="62"/>
      <c r="H346" s="62"/>
    </row>
    <row r="347" spans="1:8" ht="12" customHeight="1">
      <c r="A347" s="64"/>
      <c r="B347" s="79" t="s">
        <v>320</v>
      </c>
      <c r="C347" s="71"/>
      <c r="D347" s="71"/>
      <c r="E347" s="917"/>
      <c r="F347" s="338"/>
      <c r="G347" s="62"/>
      <c r="H347" s="62"/>
    </row>
    <row r="348" spans="1:8" ht="12" customHeight="1">
      <c r="A348" s="64"/>
      <c r="B348" s="10" t="s">
        <v>44</v>
      </c>
      <c r="C348" s="71"/>
      <c r="D348" s="71">
        <v>5000</v>
      </c>
      <c r="E348" s="917"/>
      <c r="F348" s="338"/>
      <c r="G348" s="62"/>
      <c r="H348" s="62"/>
    </row>
    <row r="349" spans="1:8" ht="12" customHeight="1">
      <c r="A349" s="64"/>
      <c r="B349" s="10" t="s">
        <v>332</v>
      </c>
      <c r="C349" s="227"/>
      <c r="D349" s="227"/>
      <c r="E349" s="866"/>
      <c r="F349" s="173"/>
      <c r="G349" s="62"/>
      <c r="H349" s="62"/>
    </row>
    <row r="350" spans="1:8" ht="12" customHeight="1">
      <c r="A350" s="64"/>
      <c r="B350" s="10" t="s">
        <v>44</v>
      </c>
      <c r="C350" s="71"/>
      <c r="D350" s="71"/>
      <c r="E350" s="866"/>
      <c r="F350" s="334"/>
      <c r="G350" s="62"/>
      <c r="H350" s="62"/>
    </row>
    <row r="351" spans="1:8" ht="12" customHeight="1" thickBot="1">
      <c r="A351" s="64"/>
      <c r="B351" s="423" t="s">
        <v>971</v>
      </c>
      <c r="C351" s="72"/>
      <c r="D351" s="72"/>
      <c r="E351" s="915"/>
      <c r="F351" s="29"/>
      <c r="G351" s="62"/>
      <c r="H351" s="62"/>
    </row>
    <row r="352" spans="1:8" ht="12" customHeight="1" thickBot="1">
      <c r="A352" s="49"/>
      <c r="B352" s="425" t="s">
        <v>79</v>
      </c>
      <c r="C352" s="76">
        <f>SUM(C345:C351)</f>
        <v>0</v>
      </c>
      <c r="D352" s="76">
        <f>SUM(D345:D351)</f>
        <v>5000</v>
      </c>
      <c r="E352" s="916"/>
      <c r="F352" s="112"/>
      <c r="G352" s="62"/>
      <c r="H352" s="62"/>
    </row>
    <row r="353" spans="1:8" ht="12" customHeight="1">
      <c r="A353" s="15">
        <v>3308</v>
      </c>
      <c r="B353" s="90" t="s">
        <v>305</v>
      </c>
      <c r="C353" s="82"/>
      <c r="D353" s="82"/>
      <c r="E353" s="866"/>
      <c r="F353" s="4"/>
      <c r="G353" s="62"/>
      <c r="H353" s="62"/>
    </row>
    <row r="354" spans="1:8" ht="12" customHeight="1">
      <c r="A354" s="15"/>
      <c r="B354" s="65" t="s">
        <v>36</v>
      </c>
      <c r="C354" s="82"/>
      <c r="D354" s="82"/>
      <c r="E354" s="866"/>
      <c r="F354" s="5"/>
      <c r="G354" s="62"/>
      <c r="H354" s="62"/>
    </row>
    <row r="355" spans="1:8" ht="12" customHeight="1">
      <c r="A355" s="15"/>
      <c r="B355" s="7" t="s">
        <v>340</v>
      </c>
      <c r="C355" s="82"/>
      <c r="D355" s="82"/>
      <c r="E355" s="866"/>
      <c r="F355" s="338"/>
      <c r="G355" s="62"/>
      <c r="H355" s="62"/>
    </row>
    <row r="356" spans="1:8" ht="12" customHeight="1">
      <c r="A356" s="15"/>
      <c r="B356" s="79" t="s">
        <v>320</v>
      </c>
      <c r="C356" s="227">
        <v>2000</v>
      </c>
      <c r="D356" s="227">
        <v>2000</v>
      </c>
      <c r="E356" s="917">
        <f>SUM(D356/C356)</f>
        <v>1</v>
      </c>
      <c r="F356" s="197"/>
      <c r="G356" s="62"/>
      <c r="H356" s="62"/>
    </row>
    <row r="357" spans="1:8" ht="12" customHeight="1">
      <c r="A357" s="15"/>
      <c r="B357" s="10" t="s">
        <v>44</v>
      </c>
      <c r="C357" s="227">
        <v>30000</v>
      </c>
      <c r="D357" s="227">
        <v>56024</v>
      </c>
      <c r="E357" s="917">
        <f>SUM(D357/C357)</f>
        <v>1.8674666666666666</v>
      </c>
      <c r="F357" s="197"/>
      <c r="G357" s="62"/>
      <c r="H357" s="62"/>
    </row>
    <row r="358" spans="1:8" ht="12" customHeight="1">
      <c r="A358" s="15"/>
      <c r="B358" s="10" t="s">
        <v>332</v>
      </c>
      <c r="C358" s="227"/>
      <c r="D358" s="227"/>
      <c r="E358" s="866"/>
      <c r="F358" s="338"/>
      <c r="G358" s="62"/>
      <c r="H358" s="62"/>
    </row>
    <row r="359" spans="1:8" ht="12" customHeight="1">
      <c r="A359" s="15"/>
      <c r="B359" s="10" t="s">
        <v>44</v>
      </c>
      <c r="C359" s="82"/>
      <c r="D359" s="82"/>
      <c r="E359" s="866"/>
      <c r="F359" s="199"/>
      <c r="G359" s="62"/>
      <c r="H359" s="62"/>
    </row>
    <row r="360" spans="1:8" ht="12" customHeight="1" thickBot="1">
      <c r="A360" s="15"/>
      <c r="B360" s="423" t="s">
        <v>971</v>
      </c>
      <c r="C360" s="44"/>
      <c r="D360" s="44"/>
      <c r="E360" s="915"/>
      <c r="F360" s="171"/>
      <c r="G360" s="62"/>
      <c r="H360" s="62"/>
    </row>
    <row r="361" spans="1:8" ht="12" customHeight="1" thickBot="1">
      <c r="A361" s="49"/>
      <c r="B361" s="425" t="s">
        <v>79</v>
      </c>
      <c r="C361" s="76">
        <f>SUM(C356:C360)</f>
        <v>32000</v>
      </c>
      <c r="D361" s="76">
        <f>SUM(D356:D360)</f>
        <v>58024</v>
      </c>
      <c r="E361" s="916">
        <f>SUM(D361/C361)</f>
        <v>1.81325</v>
      </c>
      <c r="F361" s="29"/>
      <c r="G361" s="62"/>
      <c r="H361" s="62"/>
    </row>
    <row r="362" spans="1:8" ht="12" customHeight="1">
      <c r="A362" s="15">
        <v>3309</v>
      </c>
      <c r="B362" s="90" t="s">
        <v>306</v>
      </c>
      <c r="C362" s="82"/>
      <c r="D362" s="82"/>
      <c r="E362" s="866"/>
      <c r="F362" s="169"/>
      <c r="G362" s="62"/>
      <c r="H362" s="62"/>
    </row>
    <row r="363" spans="1:8" ht="12" customHeight="1">
      <c r="A363" s="64"/>
      <c r="B363" s="65" t="s">
        <v>36</v>
      </c>
      <c r="C363" s="71"/>
      <c r="D363" s="71"/>
      <c r="E363" s="866"/>
      <c r="F363" s="169"/>
      <c r="G363" s="62"/>
      <c r="H363" s="62"/>
    </row>
    <row r="364" spans="1:8" ht="12" customHeight="1">
      <c r="A364" s="64"/>
      <c r="B364" s="7" t="s">
        <v>340</v>
      </c>
      <c r="C364" s="71"/>
      <c r="D364" s="71"/>
      <c r="E364" s="866"/>
      <c r="F364" s="169"/>
      <c r="G364" s="62"/>
      <c r="H364" s="62"/>
    </row>
    <row r="365" spans="1:8" ht="12" customHeight="1">
      <c r="A365" s="64"/>
      <c r="B365" s="79" t="s">
        <v>320</v>
      </c>
      <c r="C365" s="71">
        <v>20</v>
      </c>
      <c r="D365" s="71">
        <v>20</v>
      </c>
      <c r="E365" s="917">
        <f>SUM(D365/C365)</f>
        <v>1</v>
      </c>
      <c r="F365" s="338"/>
      <c r="G365" s="62"/>
      <c r="H365" s="62"/>
    </row>
    <row r="366" spans="1:8" ht="12" customHeight="1">
      <c r="A366" s="64"/>
      <c r="B366" s="10" t="s">
        <v>44</v>
      </c>
      <c r="C366" s="71">
        <v>4580</v>
      </c>
      <c r="D366" s="71">
        <v>20944</v>
      </c>
      <c r="E366" s="917">
        <f>SUM(D366/C366)</f>
        <v>4.5729257641921395</v>
      </c>
      <c r="F366" s="338"/>
      <c r="G366" s="62"/>
      <c r="H366" s="62"/>
    </row>
    <row r="367" spans="1:8" ht="12" customHeight="1">
      <c r="A367" s="64"/>
      <c r="B367" s="10" t="s">
        <v>332</v>
      </c>
      <c r="C367" s="227"/>
      <c r="D367" s="227"/>
      <c r="E367" s="866"/>
      <c r="F367" s="338"/>
      <c r="G367" s="62"/>
      <c r="H367" s="62"/>
    </row>
    <row r="368" spans="1:8" ht="12" customHeight="1" thickBot="1">
      <c r="A368" s="64"/>
      <c r="B368" s="423" t="s">
        <v>971</v>
      </c>
      <c r="C368" s="72"/>
      <c r="D368" s="72"/>
      <c r="E368" s="915"/>
      <c r="F368" s="29"/>
      <c r="G368" s="62"/>
      <c r="H368" s="62"/>
    </row>
    <row r="369" spans="1:8" ht="12.75" customHeight="1" thickBot="1">
      <c r="A369" s="49"/>
      <c r="B369" s="425" t="s">
        <v>79</v>
      </c>
      <c r="C369" s="76">
        <f>SUM(C363:C368)</f>
        <v>4600</v>
      </c>
      <c r="D369" s="76">
        <f>SUM(D363:D368)</f>
        <v>20964</v>
      </c>
      <c r="E369" s="916">
        <f>SUM(D369/C369)</f>
        <v>4.557391304347826</v>
      </c>
      <c r="F369" s="170"/>
      <c r="G369" s="62"/>
      <c r="H369" s="62"/>
    </row>
    <row r="370" spans="1:8" ht="12.75" customHeight="1">
      <c r="A370" s="15">
        <v>3310</v>
      </c>
      <c r="B370" s="90" t="s">
        <v>381</v>
      </c>
      <c r="C370" s="82"/>
      <c r="D370" s="82"/>
      <c r="E370" s="866"/>
      <c r="F370" s="169"/>
      <c r="G370" s="62"/>
      <c r="H370" s="62"/>
    </row>
    <row r="371" spans="1:8" ht="12.75" customHeight="1">
      <c r="A371" s="64"/>
      <c r="B371" s="65" t="s">
        <v>36</v>
      </c>
      <c r="C371" s="71"/>
      <c r="D371" s="71"/>
      <c r="E371" s="866"/>
      <c r="F371" s="169"/>
      <c r="G371" s="62"/>
      <c r="H371" s="62"/>
    </row>
    <row r="372" spans="1:8" ht="12.75" customHeight="1">
      <c r="A372" s="64"/>
      <c r="B372" s="7" t="s">
        <v>340</v>
      </c>
      <c r="C372" s="71"/>
      <c r="D372" s="71"/>
      <c r="E372" s="866"/>
      <c r="F372" s="169"/>
      <c r="G372" s="62"/>
      <c r="H372" s="62"/>
    </row>
    <row r="373" spans="1:8" ht="12.75" customHeight="1">
      <c r="A373" s="64"/>
      <c r="B373" s="79" t="s">
        <v>320</v>
      </c>
      <c r="C373" s="71"/>
      <c r="D373" s="71"/>
      <c r="E373" s="866"/>
      <c r="F373" s="338"/>
      <c r="G373" s="62"/>
      <c r="H373" s="62"/>
    </row>
    <row r="374" spans="1:8" ht="12.75" customHeight="1">
      <c r="A374" s="64"/>
      <c r="B374" s="10" t="s">
        <v>44</v>
      </c>
      <c r="C374" s="71">
        <v>6000</v>
      </c>
      <c r="D374" s="71">
        <v>6000</v>
      </c>
      <c r="E374" s="917">
        <f>SUM(D374/C374)</f>
        <v>1</v>
      </c>
      <c r="F374" s="338"/>
      <c r="G374" s="62"/>
      <c r="H374" s="62"/>
    </row>
    <row r="375" spans="1:8" ht="12.75" customHeight="1">
      <c r="A375" s="64"/>
      <c r="B375" s="10" t="s">
        <v>332</v>
      </c>
      <c r="C375" s="227"/>
      <c r="D375" s="227"/>
      <c r="E375" s="866"/>
      <c r="F375" s="338"/>
      <c r="G375" s="62"/>
      <c r="H375" s="62"/>
    </row>
    <row r="376" spans="1:8" ht="12.75" customHeight="1" thickBot="1">
      <c r="A376" s="64"/>
      <c r="B376" s="423" t="s">
        <v>971</v>
      </c>
      <c r="C376" s="72"/>
      <c r="D376" s="72"/>
      <c r="E376" s="915"/>
      <c r="F376" s="29"/>
      <c r="G376" s="62"/>
      <c r="H376" s="62"/>
    </row>
    <row r="377" spans="1:8" ht="12.75" customHeight="1" thickBot="1">
      <c r="A377" s="49"/>
      <c r="B377" s="425" t="s">
        <v>79</v>
      </c>
      <c r="C377" s="76">
        <f>SUM(C371:C376)</f>
        <v>6000</v>
      </c>
      <c r="D377" s="76">
        <f>SUM(D371:D376)</f>
        <v>6000</v>
      </c>
      <c r="E377" s="916">
        <f>SUM(D377/C377)</f>
        <v>1</v>
      </c>
      <c r="F377" s="170"/>
      <c r="G377" s="62"/>
      <c r="H377" s="62"/>
    </row>
    <row r="378" spans="1:8" ht="12" customHeight="1">
      <c r="A378" s="15">
        <v>3311</v>
      </c>
      <c r="B378" s="90" t="s">
        <v>80</v>
      </c>
      <c r="C378" s="82"/>
      <c r="D378" s="82"/>
      <c r="E378" s="866"/>
      <c r="F378" s="169"/>
      <c r="G378" s="62"/>
      <c r="H378" s="62"/>
    </row>
    <row r="379" spans="1:8" ht="12" customHeight="1">
      <c r="A379" s="64"/>
      <c r="B379" s="65" t="s">
        <v>36</v>
      </c>
      <c r="C379" s="71"/>
      <c r="D379" s="71"/>
      <c r="E379" s="866"/>
      <c r="F379" s="169"/>
      <c r="G379" s="62"/>
      <c r="H379" s="62"/>
    </row>
    <row r="380" spans="1:8" ht="12" customHeight="1">
      <c r="A380" s="64"/>
      <c r="B380" s="7" t="s">
        <v>340</v>
      </c>
      <c r="C380" s="71"/>
      <c r="D380" s="71"/>
      <c r="E380" s="866"/>
      <c r="F380" s="169"/>
      <c r="G380" s="62"/>
      <c r="H380" s="62"/>
    </row>
    <row r="381" spans="1:8" ht="12" customHeight="1">
      <c r="A381" s="64"/>
      <c r="B381" s="79" t="s">
        <v>320</v>
      </c>
      <c r="C381" s="71"/>
      <c r="D381" s="71"/>
      <c r="E381" s="866"/>
      <c r="F381" s="338"/>
      <c r="G381" s="62"/>
      <c r="H381" s="62"/>
    </row>
    <row r="382" spans="1:8" ht="12" customHeight="1">
      <c r="A382" s="64"/>
      <c r="B382" s="10" t="s">
        <v>44</v>
      </c>
      <c r="C382" s="71">
        <v>15000</v>
      </c>
      <c r="D382" s="71">
        <v>15000</v>
      </c>
      <c r="E382" s="917">
        <f>SUM(D382/C382)</f>
        <v>1</v>
      </c>
      <c r="F382" s="338"/>
      <c r="G382" s="62"/>
      <c r="H382" s="62"/>
    </row>
    <row r="383" spans="1:8" ht="12" customHeight="1">
      <c r="A383" s="64"/>
      <c r="B383" s="10" t="s">
        <v>332</v>
      </c>
      <c r="C383" s="227"/>
      <c r="D383" s="227"/>
      <c r="E383" s="866"/>
      <c r="F383" s="338"/>
      <c r="G383" s="62"/>
      <c r="H383" s="62"/>
    </row>
    <row r="384" spans="1:8" ht="12" customHeight="1" thickBot="1">
      <c r="A384" s="64"/>
      <c r="B384" s="423" t="s">
        <v>971</v>
      </c>
      <c r="C384" s="72"/>
      <c r="D384" s="72"/>
      <c r="E384" s="915"/>
      <c r="F384" s="29"/>
      <c r="G384" s="62"/>
      <c r="H384" s="62"/>
    </row>
    <row r="385" spans="1:8" ht="12.75" thickBot="1">
      <c r="A385" s="49"/>
      <c r="B385" s="425" t="s">
        <v>79</v>
      </c>
      <c r="C385" s="76">
        <f>SUM(C379:C384)</f>
        <v>15000</v>
      </c>
      <c r="D385" s="76">
        <f>SUM(D379:D384)</f>
        <v>15000</v>
      </c>
      <c r="E385" s="916">
        <f>SUM(D385/C385)</f>
        <v>1</v>
      </c>
      <c r="F385" s="170"/>
      <c r="G385" s="62"/>
      <c r="H385" s="62"/>
    </row>
    <row r="386" spans="1:8" ht="12">
      <c r="A386" s="63">
        <v>3312</v>
      </c>
      <c r="B386" s="90" t="s">
        <v>975</v>
      </c>
      <c r="C386" s="82"/>
      <c r="D386" s="82"/>
      <c r="E386" s="866"/>
      <c r="F386" s="169"/>
      <c r="G386" s="62"/>
      <c r="H386" s="62"/>
    </row>
    <row r="387" spans="1:8" ht="12">
      <c r="A387" s="64"/>
      <c r="B387" s="65" t="s">
        <v>36</v>
      </c>
      <c r="C387" s="71"/>
      <c r="D387" s="71"/>
      <c r="E387" s="866"/>
      <c r="F387" s="169"/>
      <c r="G387" s="62"/>
      <c r="H387" s="62"/>
    </row>
    <row r="388" spans="1:8" ht="12.75">
      <c r="A388" s="64"/>
      <c r="B388" s="7" t="s">
        <v>340</v>
      </c>
      <c r="C388" s="71"/>
      <c r="D388" s="71"/>
      <c r="E388" s="866"/>
      <c r="F388" s="338"/>
      <c r="G388" s="62"/>
      <c r="H388" s="62"/>
    </row>
    <row r="389" spans="1:8" ht="12">
      <c r="A389" s="64"/>
      <c r="B389" s="79" t="s">
        <v>320</v>
      </c>
      <c r="C389" s="71"/>
      <c r="D389" s="71"/>
      <c r="E389" s="866"/>
      <c r="F389" s="169"/>
      <c r="G389" s="62"/>
      <c r="H389" s="62"/>
    </row>
    <row r="390" spans="1:8" ht="12">
      <c r="A390" s="64"/>
      <c r="B390" s="10" t="s">
        <v>44</v>
      </c>
      <c r="C390" s="71">
        <v>25000</v>
      </c>
      <c r="D390" s="71">
        <v>25000</v>
      </c>
      <c r="E390" s="917">
        <f>SUM(D390/C390)</f>
        <v>1</v>
      </c>
      <c r="F390" s="169"/>
      <c r="G390" s="62"/>
      <c r="H390" s="62"/>
    </row>
    <row r="391" spans="1:8" ht="12">
      <c r="A391" s="64"/>
      <c r="B391" s="10" t="s">
        <v>332</v>
      </c>
      <c r="C391" s="227"/>
      <c r="D391" s="227"/>
      <c r="E391" s="866"/>
      <c r="F391" s="169"/>
      <c r="G391" s="62"/>
      <c r="H391" s="62"/>
    </row>
    <row r="392" spans="1:8" ht="12.75" thickBot="1">
      <c r="A392" s="64"/>
      <c r="B392" s="423" t="s">
        <v>971</v>
      </c>
      <c r="C392" s="72"/>
      <c r="D392" s="72"/>
      <c r="E392" s="915"/>
      <c r="F392" s="29"/>
      <c r="G392" s="62"/>
      <c r="H392" s="62"/>
    </row>
    <row r="393" spans="1:8" ht="12.75" thickBot="1">
      <c r="A393" s="49"/>
      <c r="B393" s="425" t="s">
        <v>79</v>
      </c>
      <c r="C393" s="76">
        <f>SUM(C387:C392)</f>
        <v>25000</v>
      </c>
      <c r="D393" s="76">
        <f>SUM(D387:D392)</f>
        <v>25000</v>
      </c>
      <c r="E393" s="916">
        <f>SUM(D393/C393)</f>
        <v>1</v>
      </c>
      <c r="F393" s="170"/>
      <c r="G393" s="62"/>
      <c r="H393" s="62"/>
    </row>
    <row r="394" spans="1:8" ht="12" customHeight="1">
      <c r="A394" s="15">
        <v>3315</v>
      </c>
      <c r="B394" s="95" t="s">
        <v>81</v>
      </c>
      <c r="C394" s="82"/>
      <c r="D394" s="82"/>
      <c r="E394" s="866"/>
      <c r="F394" s="169"/>
      <c r="G394" s="62"/>
      <c r="H394" s="62"/>
    </row>
    <row r="395" spans="1:8" ht="12" customHeight="1">
      <c r="A395" s="64"/>
      <c r="B395" s="65" t="s">
        <v>36</v>
      </c>
      <c r="C395" s="71"/>
      <c r="D395" s="71"/>
      <c r="E395" s="866"/>
      <c r="F395" s="169"/>
      <c r="G395" s="62"/>
      <c r="H395" s="62"/>
    </row>
    <row r="396" spans="1:8" ht="12" customHeight="1">
      <c r="A396" s="64"/>
      <c r="B396" s="7" t="s">
        <v>340</v>
      </c>
      <c r="C396" s="71"/>
      <c r="D396" s="71"/>
      <c r="E396" s="866"/>
      <c r="F396" s="338"/>
      <c r="G396" s="62"/>
      <c r="H396" s="62"/>
    </row>
    <row r="397" spans="1:8" ht="12" customHeight="1">
      <c r="A397" s="64"/>
      <c r="B397" s="79" t="s">
        <v>320</v>
      </c>
      <c r="C397" s="71"/>
      <c r="D397" s="71"/>
      <c r="E397" s="866"/>
      <c r="F397" s="169"/>
      <c r="G397" s="62"/>
      <c r="H397" s="62"/>
    </row>
    <row r="398" spans="1:8" ht="12" customHeight="1">
      <c r="A398" s="64"/>
      <c r="B398" s="10" t="s">
        <v>44</v>
      </c>
      <c r="C398" s="71"/>
      <c r="D398" s="71">
        <v>107</v>
      </c>
      <c r="E398" s="866"/>
      <c r="F398" s="169"/>
      <c r="G398" s="62"/>
      <c r="H398" s="62"/>
    </row>
    <row r="399" spans="1:8" ht="12" customHeight="1">
      <c r="A399" s="64"/>
      <c r="B399" s="10" t="s">
        <v>332</v>
      </c>
      <c r="C399" s="227"/>
      <c r="D399" s="227"/>
      <c r="E399" s="866"/>
      <c r="F399" s="169"/>
      <c r="G399" s="62"/>
      <c r="H399" s="62"/>
    </row>
    <row r="400" spans="1:8" ht="12" customHeight="1" thickBot="1">
      <c r="A400" s="64"/>
      <c r="B400" s="423" t="s">
        <v>971</v>
      </c>
      <c r="C400" s="72"/>
      <c r="D400" s="72"/>
      <c r="E400" s="915"/>
      <c r="F400" s="171"/>
      <c r="G400" s="62"/>
      <c r="H400" s="62"/>
    </row>
    <row r="401" spans="1:8" ht="12" customHeight="1" thickBot="1">
      <c r="A401" s="49"/>
      <c r="B401" s="425" t="s">
        <v>79</v>
      </c>
      <c r="C401" s="76"/>
      <c r="D401" s="76">
        <f>SUM(D398:D400)</f>
        <v>107</v>
      </c>
      <c r="E401" s="916"/>
      <c r="F401" s="170"/>
      <c r="G401" s="62"/>
      <c r="H401" s="62"/>
    </row>
    <row r="402" spans="1:8" ht="12" customHeight="1">
      <c r="A402" s="15">
        <v>3318</v>
      </c>
      <c r="B402" s="95" t="s">
        <v>82</v>
      </c>
      <c r="C402" s="82"/>
      <c r="D402" s="82"/>
      <c r="E402" s="866"/>
      <c r="F402" s="169"/>
      <c r="G402" s="62"/>
      <c r="H402" s="62"/>
    </row>
    <row r="403" spans="1:8" ht="12" customHeight="1">
      <c r="A403" s="64"/>
      <c r="B403" s="65" t="s">
        <v>36</v>
      </c>
      <c r="C403" s="71"/>
      <c r="D403" s="71"/>
      <c r="E403" s="866"/>
      <c r="F403" s="169"/>
      <c r="G403" s="62"/>
      <c r="H403" s="62"/>
    </row>
    <row r="404" spans="1:8" ht="12" customHeight="1">
      <c r="A404" s="64"/>
      <c r="B404" s="7" t="s">
        <v>340</v>
      </c>
      <c r="C404" s="71"/>
      <c r="D404" s="71"/>
      <c r="E404" s="866"/>
      <c r="F404" s="169"/>
      <c r="G404" s="62"/>
      <c r="H404" s="62"/>
    </row>
    <row r="405" spans="1:8" ht="12" customHeight="1">
      <c r="A405" s="64"/>
      <c r="B405" s="79" t="s">
        <v>320</v>
      </c>
      <c r="C405" s="71"/>
      <c r="D405" s="71"/>
      <c r="E405" s="866"/>
      <c r="F405" s="338"/>
      <c r="G405" s="62"/>
      <c r="H405" s="62"/>
    </row>
    <row r="406" spans="1:8" ht="12" customHeight="1">
      <c r="A406" s="64"/>
      <c r="B406" s="10" t="s">
        <v>44</v>
      </c>
      <c r="C406" s="71">
        <v>1800</v>
      </c>
      <c r="D406" s="71">
        <v>8206</v>
      </c>
      <c r="E406" s="917">
        <f>SUM(D406/C406)</f>
        <v>4.558888888888889</v>
      </c>
      <c r="F406" s="647"/>
      <c r="G406" s="62"/>
      <c r="H406" s="62"/>
    </row>
    <row r="407" spans="1:8" ht="12" customHeight="1">
      <c r="A407" s="64"/>
      <c r="B407" s="10" t="s">
        <v>332</v>
      </c>
      <c r="C407" s="227"/>
      <c r="D407" s="227"/>
      <c r="E407" s="866"/>
      <c r="F407" s="169"/>
      <c r="G407" s="62"/>
      <c r="H407" s="62"/>
    </row>
    <row r="408" spans="1:8" ht="12" customHeight="1">
      <c r="A408" s="64"/>
      <c r="B408" s="10" t="s">
        <v>44</v>
      </c>
      <c r="C408" s="71"/>
      <c r="D408" s="71"/>
      <c r="E408" s="866"/>
      <c r="F408" s="174"/>
      <c r="G408" s="62"/>
      <c r="H408" s="62"/>
    </row>
    <row r="409" spans="1:8" ht="12" customHeight="1" thickBot="1">
      <c r="A409" s="64"/>
      <c r="B409" s="423" t="s">
        <v>971</v>
      </c>
      <c r="C409" s="72"/>
      <c r="D409" s="72"/>
      <c r="E409" s="915"/>
      <c r="F409" s="29"/>
      <c r="G409" s="62"/>
      <c r="H409" s="62"/>
    </row>
    <row r="410" spans="1:8" ht="12" customHeight="1" thickBot="1">
      <c r="A410" s="49"/>
      <c r="B410" s="425" t="s">
        <v>79</v>
      </c>
      <c r="C410" s="76">
        <f>SUM(C403:C409)</f>
        <v>1800</v>
      </c>
      <c r="D410" s="76">
        <f>SUM(D403:D409)</f>
        <v>8206</v>
      </c>
      <c r="E410" s="916">
        <f>SUM(D410/C410)</f>
        <v>4.558888888888889</v>
      </c>
      <c r="F410" s="170"/>
      <c r="G410" s="62"/>
      <c r="H410" s="62"/>
    </row>
    <row r="411" spans="1:8" ht="12" customHeight="1">
      <c r="A411" s="15">
        <v>3320</v>
      </c>
      <c r="B411" s="90" t="s">
        <v>120</v>
      </c>
      <c r="C411" s="82"/>
      <c r="D411" s="82"/>
      <c r="E411" s="866"/>
      <c r="F411" s="169"/>
      <c r="G411" s="62"/>
      <c r="H411" s="62"/>
    </row>
    <row r="412" spans="1:8" ht="12" customHeight="1">
      <c r="A412" s="64"/>
      <c r="B412" s="65" t="s">
        <v>36</v>
      </c>
      <c r="C412" s="71"/>
      <c r="D412" s="71"/>
      <c r="E412" s="866"/>
      <c r="F412" s="169"/>
      <c r="G412" s="62"/>
      <c r="H412" s="62"/>
    </row>
    <row r="413" spans="1:8" ht="12" customHeight="1">
      <c r="A413" s="64"/>
      <c r="B413" s="7" t="s">
        <v>340</v>
      </c>
      <c r="C413" s="71"/>
      <c r="D413" s="71"/>
      <c r="E413" s="866"/>
      <c r="F413" s="169"/>
      <c r="G413" s="62"/>
      <c r="H413" s="62"/>
    </row>
    <row r="414" spans="1:8" ht="12" customHeight="1">
      <c r="A414" s="64"/>
      <c r="B414" s="79" t="s">
        <v>320</v>
      </c>
      <c r="C414" s="71"/>
      <c r="D414" s="71"/>
      <c r="E414" s="866"/>
      <c r="F414" s="338"/>
      <c r="G414" s="62"/>
      <c r="H414" s="62"/>
    </row>
    <row r="415" spans="1:8" ht="12" customHeight="1">
      <c r="A415" s="64"/>
      <c r="B415" s="10" t="s">
        <v>44</v>
      </c>
      <c r="C415" s="71">
        <v>840</v>
      </c>
      <c r="D415" s="71">
        <v>840</v>
      </c>
      <c r="E415" s="917">
        <f>SUM(D415/C415)</f>
        <v>1</v>
      </c>
      <c r="F415" s="647"/>
      <c r="G415" s="62"/>
      <c r="H415" s="62"/>
    </row>
    <row r="416" spans="1:8" ht="12" customHeight="1">
      <c r="A416" s="64"/>
      <c r="B416" s="10" t="s">
        <v>332</v>
      </c>
      <c r="C416" s="227"/>
      <c r="D416" s="227"/>
      <c r="E416" s="866"/>
      <c r="F416" s="169"/>
      <c r="G416" s="62"/>
      <c r="H416" s="62"/>
    </row>
    <row r="417" spans="1:8" ht="12" customHeight="1">
      <c r="A417" s="64"/>
      <c r="B417" s="10" t="s">
        <v>44</v>
      </c>
      <c r="C417" s="71"/>
      <c r="D417" s="71"/>
      <c r="E417" s="866"/>
      <c r="F417" s="338"/>
      <c r="G417" s="62"/>
      <c r="H417" s="62"/>
    </row>
    <row r="418" spans="1:8" ht="12" customHeight="1" thickBot="1">
      <c r="A418" s="64"/>
      <c r="B418" s="423" t="s">
        <v>971</v>
      </c>
      <c r="C418" s="72"/>
      <c r="D418" s="72"/>
      <c r="E418" s="915"/>
      <c r="F418" s="29"/>
      <c r="G418" s="62"/>
      <c r="H418" s="62"/>
    </row>
    <row r="419" spans="1:8" ht="12" customHeight="1" thickBot="1">
      <c r="A419" s="49"/>
      <c r="B419" s="425" t="s">
        <v>79</v>
      </c>
      <c r="C419" s="76">
        <f>SUM(C412:C418)</f>
        <v>840</v>
      </c>
      <c r="D419" s="76">
        <f>SUM(D412:D418)</f>
        <v>840</v>
      </c>
      <c r="E419" s="916">
        <f>SUM(D419/C419)</f>
        <v>1</v>
      </c>
      <c r="F419" s="170"/>
      <c r="G419" s="62"/>
      <c r="H419" s="62"/>
    </row>
    <row r="420" spans="1:8" ht="12" customHeight="1">
      <c r="A420" s="15">
        <v>3322</v>
      </c>
      <c r="B420" s="90" t="s">
        <v>83</v>
      </c>
      <c r="C420" s="82"/>
      <c r="D420" s="82"/>
      <c r="E420" s="866"/>
      <c r="F420" s="169"/>
      <c r="G420" s="62"/>
      <c r="H420" s="62"/>
    </row>
    <row r="421" spans="1:8" ht="12" customHeight="1">
      <c r="A421" s="64"/>
      <c r="B421" s="65" t="s">
        <v>36</v>
      </c>
      <c r="C421" s="71"/>
      <c r="D421" s="71"/>
      <c r="E421" s="866"/>
      <c r="F421" s="169"/>
      <c r="G421" s="62"/>
      <c r="H421" s="62"/>
    </row>
    <row r="422" spans="1:8" ht="12" customHeight="1">
      <c r="A422" s="64"/>
      <c r="B422" s="7" t="s">
        <v>340</v>
      </c>
      <c r="C422" s="71"/>
      <c r="D422" s="71"/>
      <c r="E422" s="866"/>
      <c r="F422" s="338"/>
      <c r="G422" s="62"/>
      <c r="H422" s="62"/>
    </row>
    <row r="423" spans="1:8" ht="12" customHeight="1">
      <c r="A423" s="64"/>
      <c r="B423" s="79" t="s">
        <v>320</v>
      </c>
      <c r="C423" s="71">
        <v>100</v>
      </c>
      <c r="D423" s="71">
        <v>100</v>
      </c>
      <c r="E423" s="917">
        <f>SUM(D423/C423)</f>
        <v>1</v>
      </c>
      <c r="F423" s="169"/>
      <c r="G423" s="62"/>
      <c r="H423" s="62"/>
    </row>
    <row r="424" spans="1:8" ht="12" customHeight="1">
      <c r="A424" s="64"/>
      <c r="B424" s="10" t="s">
        <v>44</v>
      </c>
      <c r="C424" s="71">
        <v>6400</v>
      </c>
      <c r="D424" s="71">
        <v>9400</v>
      </c>
      <c r="E424" s="917">
        <f>SUM(D424/C424)</f>
        <v>1.46875</v>
      </c>
      <c r="F424" s="648"/>
      <c r="G424" s="62"/>
      <c r="H424" s="62"/>
    </row>
    <row r="425" spans="1:8" ht="12" customHeight="1">
      <c r="A425" s="64"/>
      <c r="B425" s="10" t="s">
        <v>332</v>
      </c>
      <c r="C425" s="227"/>
      <c r="D425" s="227"/>
      <c r="E425" s="866"/>
      <c r="F425" s="338"/>
      <c r="G425" s="62"/>
      <c r="H425" s="62"/>
    </row>
    <row r="426" spans="1:8" ht="12" customHeight="1" thickBot="1">
      <c r="A426" s="64"/>
      <c r="B426" s="423" t="s">
        <v>971</v>
      </c>
      <c r="C426" s="72"/>
      <c r="D426" s="72"/>
      <c r="E426" s="915"/>
      <c r="F426" s="335"/>
      <c r="G426" s="62"/>
      <c r="H426" s="62"/>
    </row>
    <row r="427" spans="1:8" ht="12" customHeight="1" thickBot="1">
      <c r="A427" s="49"/>
      <c r="B427" s="425" t="s">
        <v>79</v>
      </c>
      <c r="C427" s="76">
        <f>SUM(C421:C426)</f>
        <v>6500</v>
      </c>
      <c r="D427" s="76">
        <f>SUM(D421:D426)</f>
        <v>9500</v>
      </c>
      <c r="E427" s="916">
        <f>SUM(D427/C427)</f>
        <v>1.4615384615384615</v>
      </c>
      <c r="F427" s="170"/>
      <c r="G427" s="62"/>
      <c r="H427" s="62"/>
    </row>
    <row r="428" spans="1:8" ht="12" customHeight="1">
      <c r="A428" s="160">
        <v>3323</v>
      </c>
      <c r="B428" s="474" t="s">
        <v>442</v>
      </c>
      <c r="C428" s="82"/>
      <c r="D428" s="82"/>
      <c r="E428" s="866"/>
      <c r="F428" s="169"/>
      <c r="G428" s="62"/>
      <c r="H428" s="62"/>
    </row>
    <row r="429" spans="1:8" ht="12" customHeight="1">
      <c r="A429" s="64"/>
      <c r="B429" s="65" t="s">
        <v>36</v>
      </c>
      <c r="C429" s="71"/>
      <c r="D429" s="71"/>
      <c r="E429" s="866"/>
      <c r="F429" s="169"/>
      <c r="G429" s="62"/>
      <c r="H429" s="62"/>
    </row>
    <row r="430" spans="1:8" ht="12" customHeight="1">
      <c r="A430" s="64"/>
      <c r="B430" s="7" t="s">
        <v>340</v>
      </c>
      <c r="C430" s="71"/>
      <c r="D430" s="71"/>
      <c r="E430" s="866"/>
      <c r="F430" s="338"/>
      <c r="G430" s="62"/>
      <c r="H430" s="62"/>
    </row>
    <row r="431" spans="1:8" ht="12" customHeight="1">
      <c r="A431" s="64"/>
      <c r="B431" s="79" t="s">
        <v>320</v>
      </c>
      <c r="C431" s="71">
        <v>100</v>
      </c>
      <c r="D431" s="71">
        <v>100</v>
      </c>
      <c r="E431" s="917">
        <f>SUM(D431/C431)</f>
        <v>1</v>
      </c>
      <c r="F431" s="169"/>
      <c r="G431" s="62"/>
      <c r="H431" s="62"/>
    </row>
    <row r="432" spans="1:8" ht="12" customHeight="1">
      <c r="A432" s="64"/>
      <c r="B432" s="10" t="s">
        <v>44</v>
      </c>
      <c r="C432" s="71">
        <v>5900</v>
      </c>
      <c r="D432" s="71">
        <v>5900</v>
      </c>
      <c r="E432" s="917">
        <f>SUM(D432/C432)</f>
        <v>1</v>
      </c>
      <c r="F432" s="648"/>
      <c r="G432" s="62"/>
      <c r="H432" s="62"/>
    </row>
    <row r="433" spans="1:8" ht="12" customHeight="1">
      <c r="A433" s="64"/>
      <c r="B433" s="10" t="s">
        <v>332</v>
      </c>
      <c r="C433" s="227"/>
      <c r="D433" s="227"/>
      <c r="E433" s="866"/>
      <c r="F433" s="338"/>
      <c r="G433" s="62"/>
      <c r="H433" s="62"/>
    </row>
    <row r="434" spans="1:8" ht="12" customHeight="1" thickBot="1">
      <c r="A434" s="64"/>
      <c r="B434" s="423" t="s">
        <v>971</v>
      </c>
      <c r="C434" s="72"/>
      <c r="D434" s="72"/>
      <c r="E434" s="915"/>
      <c r="F434" s="335"/>
      <c r="G434" s="62"/>
      <c r="H434" s="62"/>
    </row>
    <row r="435" spans="1:8" ht="12" customHeight="1" thickBot="1">
      <c r="A435" s="49"/>
      <c r="B435" s="425" t="s">
        <v>79</v>
      </c>
      <c r="C435" s="76">
        <f>SUM(C429:C434)</f>
        <v>6000</v>
      </c>
      <c r="D435" s="76">
        <f>SUM(D429:D434)</f>
        <v>6000</v>
      </c>
      <c r="E435" s="916">
        <f>SUM(D435/C435)</f>
        <v>1</v>
      </c>
      <c r="F435" s="170"/>
      <c r="G435" s="62"/>
      <c r="H435" s="62"/>
    </row>
    <row r="436" spans="1:8" ht="12" customHeight="1">
      <c r="A436" s="48">
        <v>3340</v>
      </c>
      <c r="B436" s="98" t="s">
        <v>446</v>
      </c>
      <c r="C436" s="82"/>
      <c r="D436" s="82"/>
      <c r="E436" s="866"/>
      <c r="F436" s="169"/>
      <c r="G436" s="62"/>
      <c r="H436" s="62"/>
    </row>
    <row r="437" spans="1:8" ht="12" customHeight="1">
      <c r="A437" s="15"/>
      <c r="B437" s="65" t="s">
        <v>36</v>
      </c>
      <c r="C437" s="82"/>
      <c r="D437" s="82"/>
      <c r="E437" s="866"/>
      <c r="F437" s="169"/>
      <c r="G437" s="62"/>
      <c r="H437" s="62"/>
    </row>
    <row r="438" spans="1:8" ht="12" customHeight="1">
      <c r="A438" s="15"/>
      <c r="B438" s="7" t="s">
        <v>340</v>
      </c>
      <c r="C438" s="82"/>
      <c r="D438" s="82"/>
      <c r="E438" s="866"/>
      <c r="F438" s="338"/>
      <c r="G438" s="62"/>
      <c r="H438" s="62"/>
    </row>
    <row r="439" spans="1:8" ht="12" customHeight="1">
      <c r="A439" s="80"/>
      <c r="B439" s="79" t="s">
        <v>320</v>
      </c>
      <c r="C439" s="227">
        <v>4000</v>
      </c>
      <c r="D439" s="227">
        <v>4000</v>
      </c>
      <c r="E439" s="917">
        <f>SUM(D439/C439)</f>
        <v>1</v>
      </c>
      <c r="F439" s="338"/>
      <c r="G439" s="62"/>
      <c r="H439" s="62"/>
    </row>
    <row r="440" spans="1:8" ht="12" customHeight="1">
      <c r="A440" s="80"/>
      <c r="B440" s="10" t="s">
        <v>44</v>
      </c>
      <c r="C440" s="227"/>
      <c r="D440" s="227"/>
      <c r="E440" s="866"/>
      <c r="F440" s="647"/>
      <c r="G440" s="62"/>
      <c r="H440" s="62"/>
    </row>
    <row r="441" spans="1:8" ht="12" customHeight="1">
      <c r="A441" s="15"/>
      <c r="B441" s="10" t="s">
        <v>332</v>
      </c>
      <c r="C441" s="82"/>
      <c r="D441" s="227">
        <v>3000</v>
      </c>
      <c r="E441" s="866"/>
      <c r="F441" s="169"/>
      <c r="G441" s="62"/>
      <c r="H441" s="62"/>
    </row>
    <row r="442" spans="1:8" ht="12" customHeight="1" thickBot="1">
      <c r="A442" s="15"/>
      <c r="B442" s="423" t="s">
        <v>971</v>
      </c>
      <c r="C442" s="96"/>
      <c r="D442" s="96"/>
      <c r="E442" s="915"/>
      <c r="F442" s="29"/>
      <c r="G442" s="62"/>
      <c r="H442" s="62"/>
    </row>
    <row r="443" spans="1:8" ht="12" customHeight="1" thickBot="1">
      <c r="A443" s="74"/>
      <c r="B443" s="425" t="s">
        <v>79</v>
      </c>
      <c r="C443" s="76">
        <f>SUM(C437:C442)</f>
        <v>4000</v>
      </c>
      <c r="D443" s="76">
        <f>SUM(D437:D442)</f>
        <v>7000</v>
      </c>
      <c r="E443" s="916">
        <f>SUM(D443/C443)</f>
        <v>1.75</v>
      </c>
      <c r="F443" s="170"/>
      <c r="G443" s="62"/>
      <c r="H443" s="62"/>
    </row>
    <row r="444" spans="1:8" ht="12" customHeight="1">
      <c r="A444" s="48">
        <v>3341</v>
      </c>
      <c r="B444" s="98" t="s">
        <v>334</v>
      </c>
      <c r="C444" s="82"/>
      <c r="D444" s="82"/>
      <c r="E444" s="866"/>
      <c r="F444" s="169"/>
      <c r="G444" s="62"/>
      <c r="H444" s="62"/>
    </row>
    <row r="445" spans="1:8" ht="12" customHeight="1">
      <c r="A445" s="15"/>
      <c r="B445" s="65" t="s">
        <v>36</v>
      </c>
      <c r="C445" s="82"/>
      <c r="D445" s="82"/>
      <c r="E445" s="866"/>
      <c r="F445" s="169"/>
      <c r="G445" s="62"/>
      <c r="H445" s="62"/>
    </row>
    <row r="446" spans="1:8" ht="12" customHeight="1">
      <c r="A446" s="15"/>
      <c r="B446" s="7" t="s">
        <v>340</v>
      </c>
      <c r="C446" s="82"/>
      <c r="D446" s="82"/>
      <c r="E446" s="866"/>
      <c r="F446" s="338"/>
      <c r="G446" s="62"/>
      <c r="H446" s="62"/>
    </row>
    <row r="447" spans="1:8" ht="12" customHeight="1">
      <c r="A447" s="80"/>
      <c r="B447" s="79" t="s">
        <v>320</v>
      </c>
      <c r="C447" s="227">
        <v>1500</v>
      </c>
      <c r="D447" s="227">
        <v>2003</v>
      </c>
      <c r="E447" s="917">
        <f>SUM(D447/C447)</f>
        <v>1.3353333333333333</v>
      </c>
      <c r="F447" s="338"/>
      <c r="G447" s="62"/>
      <c r="H447" s="62"/>
    </row>
    <row r="448" spans="1:8" ht="12" customHeight="1">
      <c r="A448" s="80"/>
      <c r="B448" s="10" t="s">
        <v>44</v>
      </c>
      <c r="C448" s="227"/>
      <c r="D448" s="227"/>
      <c r="E448" s="866"/>
      <c r="F448" s="647"/>
      <c r="G448" s="62"/>
      <c r="H448" s="62"/>
    </row>
    <row r="449" spans="1:8" ht="12" customHeight="1">
      <c r="A449" s="15"/>
      <c r="B449" s="10" t="s">
        <v>332</v>
      </c>
      <c r="C449" s="82"/>
      <c r="D449" s="82"/>
      <c r="E449" s="866"/>
      <c r="F449" s="169"/>
      <c r="G449" s="62"/>
      <c r="H449" s="62"/>
    </row>
    <row r="450" spans="1:8" ht="12" customHeight="1" thickBot="1">
      <c r="A450" s="15"/>
      <c r="B450" s="423" t="s">
        <v>971</v>
      </c>
      <c r="C450" s="96"/>
      <c r="D450" s="96"/>
      <c r="E450" s="915"/>
      <c r="F450" s="29"/>
      <c r="G450" s="62"/>
      <c r="H450" s="62"/>
    </row>
    <row r="451" spans="1:8" ht="12" customHeight="1" thickBot="1">
      <c r="A451" s="74"/>
      <c r="B451" s="425" t="s">
        <v>79</v>
      </c>
      <c r="C451" s="76">
        <f>SUM(C445:C450)</f>
        <v>1500</v>
      </c>
      <c r="D451" s="76">
        <f>SUM(D445:D450)</f>
        <v>2003</v>
      </c>
      <c r="E451" s="916">
        <f>SUM(D451/C451)</f>
        <v>1.3353333333333333</v>
      </c>
      <c r="F451" s="170"/>
      <c r="G451" s="62"/>
      <c r="H451" s="62"/>
    </row>
    <row r="452" spans="1:8" ht="12" customHeight="1">
      <c r="A452" s="48">
        <v>3342</v>
      </c>
      <c r="B452" s="98" t="s">
        <v>335</v>
      </c>
      <c r="C452" s="82"/>
      <c r="D452" s="82"/>
      <c r="E452" s="866"/>
      <c r="F452" s="169"/>
      <c r="G452" s="62"/>
      <c r="H452" s="62"/>
    </row>
    <row r="453" spans="1:8" ht="12" customHeight="1">
      <c r="A453" s="15"/>
      <c r="B453" s="65" t="s">
        <v>36</v>
      </c>
      <c r="C453" s="82"/>
      <c r="D453" s="82"/>
      <c r="E453" s="866"/>
      <c r="F453" s="169"/>
      <c r="G453" s="62"/>
      <c r="H453" s="62"/>
    </row>
    <row r="454" spans="1:8" ht="12" customHeight="1">
      <c r="A454" s="15"/>
      <c r="B454" s="7" t="s">
        <v>340</v>
      </c>
      <c r="C454" s="82"/>
      <c r="D454" s="82"/>
      <c r="E454" s="866"/>
      <c r="F454" s="169"/>
      <c r="G454" s="62"/>
      <c r="H454" s="62"/>
    </row>
    <row r="455" spans="1:8" ht="12" customHeight="1">
      <c r="A455" s="80"/>
      <c r="B455" s="79" t="s">
        <v>320</v>
      </c>
      <c r="C455" s="227">
        <v>880</v>
      </c>
      <c r="D455" s="227">
        <v>880</v>
      </c>
      <c r="E455" s="917">
        <f>SUM(D455/C455)</f>
        <v>1</v>
      </c>
      <c r="F455" s="338"/>
      <c r="G455" s="62"/>
      <c r="H455" s="62"/>
    </row>
    <row r="456" spans="1:8" ht="12" customHeight="1">
      <c r="A456" s="80"/>
      <c r="B456" s="10" t="s">
        <v>44</v>
      </c>
      <c r="C456" s="227"/>
      <c r="D456" s="227"/>
      <c r="E456" s="866"/>
      <c r="F456" s="647"/>
      <c r="G456" s="62"/>
      <c r="H456" s="62"/>
    </row>
    <row r="457" spans="1:8" ht="12" customHeight="1">
      <c r="A457" s="15"/>
      <c r="B457" s="10" t="s">
        <v>332</v>
      </c>
      <c r="C457" s="82"/>
      <c r="D457" s="82"/>
      <c r="E457" s="866"/>
      <c r="F457" s="169"/>
      <c r="G457" s="62"/>
      <c r="H457" s="62"/>
    </row>
    <row r="458" spans="1:8" ht="12" customHeight="1">
      <c r="A458" s="15"/>
      <c r="B458" s="10" t="s">
        <v>44</v>
      </c>
      <c r="C458" s="82"/>
      <c r="D458" s="82"/>
      <c r="E458" s="866"/>
      <c r="F458" s="174"/>
      <c r="G458" s="62"/>
      <c r="H458" s="62"/>
    </row>
    <row r="459" spans="1:8" ht="12" customHeight="1" thickBot="1">
      <c r="A459" s="15"/>
      <c r="B459" s="423" t="s">
        <v>971</v>
      </c>
      <c r="C459" s="96"/>
      <c r="D459" s="96"/>
      <c r="E459" s="915"/>
      <c r="F459" s="29"/>
      <c r="G459" s="62"/>
      <c r="H459" s="62"/>
    </row>
    <row r="460" spans="1:8" ht="12" customHeight="1" thickBot="1">
      <c r="A460" s="74"/>
      <c r="B460" s="425" t="s">
        <v>79</v>
      </c>
      <c r="C460" s="76">
        <f>SUM(C453:C459)</f>
        <v>880</v>
      </c>
      <c r="D460" s="76">
        <f>SUM(D453:D459)</f>
        <v>880</v>
      </c>
      <c r="E460" s="916">
        <f>SUM(D460/C460)</f>
        <v>1</v>
      </c>
      <c r="F460" s="170"/>
      <c r="G460" s="62"/>
      <c r="H460" s="62"/>
    </row>
    <row r="461" spans="1:8" ht="12" customHeight="1">
      <c r="A461" s="48">
        <v>3343</v>
      </c>
      <c r="B461" s="98" t="s">
        <v>103</v>
      </c>
      <c r="C461" s="82"/>
      <c r="D461" s="82"/>
      <c r="E461" s="866"/>
      <c r="F461" s="169"/>
      <c r="G461" s="62"/>
      <c r="H461" s="62"/>
    </row>
    <row r="462" spans="1:8" ht="12" customHeight="1">
      <c r="A462" s="15"/>
      <c r="B462" s="65" t="s">
        <v>36</v>
      </c>
      <c r="C462" s="82"/>
      <c r="D462" s="82"/>
      <c r="E462" s="866"/>
      <c r="F462" s="169"/>
      <c r="G462" s="62"/>
      <c r="H462" s="62"/>
    </row>
    <row r="463" spans="1:8" ht="12" customHeight="1">
      <c r="A463" s="15"/>
      <c r="B463" s="7" t="s">
        <v>340</v>
      </c>
      <c r="C463" s="82"/>
      <c r="D463" s="82"/>
      <c r="E463" s="866"/>
      <c r="F463" s="169"/>
      <c r="G463" s="62"/>
      <c r="H463" s="62"/>
    </row>
    <row r="464" spans="1:8" ht="12" customHeight="1">
      <c r="A464" s="80"/>
      <c r="B464" s="79" t="s">
        <v>320</v>
      </c>
      <c r="C464" s="227">
        <v>1000</v>
      </c>
      <c r="D464" s="227">
        <v>1000</v>
      </c>
      <c r="E464" s="917">
        <f>SUM(D464/C464)</f>
        <v>1</v>
      </c>
      <c r="F464" s="338"/>
      <c r="G464" s="62"/>
      <c r="H464" s="62"/>
    </row>
    <row r="465" spans="1:8" ht="12" customHeight="1">
      <c r="A465" s="80"/>
      <c r="B465" s="10" t="s">
        <v>44</v>
      </c>
      <c r="C465" s="227"/>
      <c r="D465" s="227"/>
      <c r="E465" s="866"/>
      <c r="F465" s="647"/>
      <c r="G465" s="62"/>
      <c r="H465" s="62"/>
    </row>
    <row r="466" spans="1:8" ht="12.75" customHeight="1">
      <c r="A466" s="15"/>
      <c r="B466" s="10" t="s">
        <v>332</v>
      </c>
      <c r="C466" s="82"/>
      <c r="D466" s="82"/>
      <c r="E466" s="866"/>
      <c r="F466" s="169"/>
      <c r="G466" s="62"/>
      <c r="H466" s="62"/>
    </row>
    <row r="467" spans="1:8" ht="12" customHeight="1" thickBot="1">
      <c r="A467" s="15"/>
      <c r="B467" s="423" t="s">
        <v>971</v>
      </c>
      <c r="C467" s="96"/>
      <c r="D467" s="96"/>
      <c r="E467" s="915"/>
      <c r="F467" s="29"/>
      <c r="G467" s="62"/>
      <c r="H467" s="62"/>
    </row>
    <row r="468" spans="1:8" ht="12" customHeight="1" thickBot="1">
      <c r="A468" s="74"/>
      <c r="B468" s="425" t="s">
        <v>79</v>
      </c>
      <c r="C468" s="76">
        <f>SUM(C462:C467)</f>
        <v>1000</v>
      </c>
      <c r="D468" s="76">
        <f>SUM(D462:D467)</f>
        <v>1000</v>
      </c>
      <c r="E468" s="916">
        <f>SUM(D468/C468)</f>
        <v>1</v>
      </c>
      <c r="F468" s="170"/>
      <c r="G468" s="62"/>
      <c r="H468" s="62"/>
    </row>
    <row r="469" spans="1:8" ht="12" customHeight="1">
      <c r="A469" s="15">
        <v>3344</v>
      </c>
      <c r="B469" s="70" t="s">
        <v>308</v>
      </c>
      <c r="C469" s="91"/>
      <c r="D469" s="91"/>
      <c r="E469" s="866"/>
      <c r="F469" s="169"/>
      <c r="G469" s="62"/>
      <c r="H469" s="62"/>
    </row>
    <row r="470" spans="1:8" ht="12" customHeight="1">
      <c r="A470" s="15"/>
      <c r="B470" s="68" t="s">
        <v>36</v>
      </c>
      <c r="C470" s="82"/>
      <c r="D470" s="82"/>
      <c r="E470" s="866"/>
      <c r="F470" s="169"/>
      <c r="G470" s="62"/>
      <c r="H470" s="62"/>
    </row>
    <row r="471" spans="1:8" ht="12" customHeight="1">
      <c r="A471" s="15"/>
      <c r="B471" s="7" t="s">
        <v>340</v>
      </c>
      <c r="C471" s="82"/>
      <c r="D471" s="82"/>
      <c r="E471" s="866"/>
      <c r="F471" s="169"/>
      <c r="G471" s="62"/>
      <c r="H471" s="62"/>
    </row>
    <row r="472" spans="1:8" ht="12" customHeight="1">
      <c r="A472" s="160"/>
      <c r="B472" s="158" t="s">
        <v>320</v>
      </c>
      <c r="C472" s="227">
        <v>1027</v>
      </c>
      <c r="D472" s="227">
        <v>1027</v>
      </c>
      <c r="E472" s="917">
        <f>SUM(D472/C472)</f>
        <v>1</v>
      </c>
      <c r="F472" s="338"/>
      <c r="G472" s="62"/>
      <c r="H472" s="62"/>
    </row>
    <row r="473" spans="1:8" ht="12" customHeight="1">
      <c r="A473" s="160"/>
      <c r="B473" s="7" t="s">
        <v>44</v>
      </c>
      <c r="C473" s="227"/>
      <c r="D473" s="227"/>
      <c r="E473" s="866"/>
      <c r="F473" s="647"/>
      <c r="G473" s="62"/>
      <c r="H473" s="62"/>
    </row>
    <row r="474" spans="1:8" ht="12" customHeight="1">
      <c r="A474" s="160"/>
      <c r="B474" s="10" t="s">
        <v>332</v>
      </c>
      <c r="C474" s="82"/>
      <c r="D474" s="82"/>
      <c r="E474" s="866"/>
      <c r="F474" s="169"/>
      <c r="G474" s="62"/>
      <c r="H474" s="62"/>
    </row>
    <row r="475" spans="1:8" ht="12" customHeight="1" thickBot="1">
      <c r="A475" s="15"/>
      <c r="B475" s="423" t="s">
        <v>971</v>
      </c>
      <c r="C475" s="44"/>
      <c r="D475" s="44"/>
      <c r="E475" s="915"/>
      <c r="F475" s="29"/>
      <c r="G475" s="62"/>
      <c r="H475" s="62"/>
    </row>
    <row r="476" spans="1:8" ht="12" customHeight="1" thickBot="1">
      <c r="A476" s="49"/>
      <c r="B476" s="425" t="s">
        <v>79</v>
      </c>
      <c r="C476" s="97">
        <f>SUM(C470:C475)</f>
        <v>1027</v>
      </c>
      <c r="D476" s="97">
        <f>SUM(D470:D475)</f>
        <v>1027</v>
      </c>
      <c r="E476" s="916">
        <f>SUM(D476/C476)</f>
        <v>1</v>
      </c>
      <c r="F476" s="170"/>
      <c r="G476" s="62"/>
      <c r="H476" s="62"/>
    </row>
    <row r="477" spans="1:8" ht="12" customHeight="1">
      <c r="A477" s="15">
        <v>3345</v>
      </c>
      <c r="B477" s="67" t="s">
        <v>104</v>
      </c>
      <c r="C477" s="82"/>
      <c r="D477" s="82"/>
      <c r="E477" s="866"/>
      <c r="F477" s="4"/>
      <c r="G477" s="62"/>
      <c r="H477" s="62"/>
    </row>
    <row r="478" spans="1:8" ht="12" customHeight="1">
      <c r="A478" s="15"/>
      <c r="B478" s="65" t="s">
        <v>36</v>
      </c>
      <c r="C478" s="82"/>
      <c r="D478" s="82"/>
      <c r="E478" s="866"/>
      <c r="F478" s="5"/>
      <c r="G478" s="62"/>
      <c r="H478" s="62"/>
    </row>
    <row r="479" spans="1:8" ht="12" customHeight="1">
      <c r="A479" s="15"/>
      <c r="B479" s="7" t="s">
        <v>340</v>
      </c>
      <c r="C479" s="82"/>
      <c r="D479" s="82"/>
      <c r="E479" s="866"/>
      <c r="F479" s="5"/>
      <c r="G479" s="62"/>
      <c r="H479" s="62"/>
    </row>
    <row r="480" spans="1:8" ht="12" customHeight="1">
      <c r="A480" s="15"/>
      <c r="B480" s="79" t="s">
        <v>320</v>
      </c>
      <c r="C480" s="227">
        <v>300</v>
      </c>
      <c r="D480" s="227">
        <v>600</v>
      </c>
      <c r="E480" s="917">
        <f>SUM(D480/C480)</f>
        <v>2</v>
      </c>
      <c r="F480" s="338"/>
      <c r="G480" s="62"/>
      <c r="H480" s="62"/>
    </row>
    <row r="481" spans="1:8" ht="12" customHeight="1">
      <c r="A481" s="15"/>
      <c r="B481" s="10" t="s">
        <v>44</v>
      </c>
      <c r="C481" s="227"/>
      <c r="D481" s="227"/>
      <c r="E481" s="866"/>
      <c r="F481" s="338"/>
      <c r="G481" s="62"/>
      <c r="H481" s="62"/>
    </row>
    <row r="482" spans="1:8" ht="12" customHeight="1">
      <c r="A482" s="15"/>
      <c r="B482" s="10" t="s">
        <v>332</v>
      </c>
      <c r="C482" s="82"/>
      <c r="D482" s="82"/>
      <c r="E482" s="866"/>
      <c r="F482" s="5"/>
      <c r="G482" s="62"/>
      <c r="H482" s="62"/>
    </row>
    <row r="483" spans="1:8" ht="12" customHeight="1" thickBot="1">
      <c r="A483" s="15"/>
      <c r="B483" s="423" t="s">
        <v>971</v>
      </c>
      <c r="C483" s="44"/>
      <c r="D483" s="44"/>
      <c r="E483" s="915"/>
      <c r="F483" s="29"/>
      <c r="G483" s="62"/>
      <c r="H483" s="62"/>
    </row>
    <row r="484" spans="1:8" ht="13.5" customHeight="1" thickBot="1">
      <c r="A484" s="49"/>
      <c r="B484" s="425" t="s">
        <v>79</v>
      </c>
      <c r="C484" s="97">
        <f>SUM(C480:C483)</f>
        <v>300</v>
      </c>
      <c r="D484" s="97">
        <f>SUM(D480:D483)</f>
        <v>600</v>
      </c>
      <c r="E484" s="916">
        <f>SUM(D484/C484)</f>
        <v>2</v>
      </c>
      <c r="F484" s="170"/>
      <c r="G484" s="62"/>
      <c r="H484" s="62"/>
    </row>
    <row r="485" spans="1:8" ht="12" customHeight="1">
      <c r="A485" s="15">
        <v>3346</v>
      </c>
      <c r="B485" s="95" t="s">
        <v>40</v>
      </c>
      <c r="C485" s="82"/>
      <c r="D485" s="82"/>
      <c r="E485" s="866"/>
      <c r="F485" s="169"/>
      <c r="G485" s="62"/>
      <c r="H485" s="62"/>
    </row>
    <row r="486" spans="1:8" ht="12" customHeight="1">
      <c r="A486" s="64"/>
      <c r="B486" s="65" t="s">
        <v>36</v>
      </c>
      <c r="C486" s="82"/>
      <c r="D486" s="82"/>
      <c r="E486" s="866"/>
      <c r="F486" s="169"/>
      <c r="G486" s="62"/>
      <c r="H486" s="62"/>
    </row>
    <row r="487" spans="1:8" ht="12" customHeight="1">
      <c r="A487" s="64"/>
      <c r="B487" s="7" t="s">
        <v>340</v>
      </c>
      <c r="C487" s="82"/>
      <c r="D487" s="82"/>
      <c r="E487" s="866"/>
      <c r="F487" s="169"/>
      <c r="G487" s="62"/>
      <c r="H487" s="62"/>
    </row>
    <row r="488" spans="1:8" ht="12" customHeight="1">
      <c r="A488" s="64"/>
      <c r="B488" s="79" t="s">
        <v>320</v>
      </c>
      <c r="C488" s="227">
        <v>3733</v>
      </c>
      <c r="D488" s="227">
        <v>3733</v>
      </c>
      <c r="E488" s="917">
        <f>SUM(D488/C488)</f>
        <v>1</v>
      </c>
      <c r="F488" s="338"/>
      <c r="G488" s="62"/>
      <c r="H488" s="62"/>
    </row>
    <row r="489" spans="1:8" ht="12" customHeight="1">
      <c r="A489" s="64"/>
      <c r="B489" s="10" t="s">
        <v>44</v>
      </c>
      <c r="C489" s="227"/>
      <c r="D489" s="227"/>
      <c r="E489" s="866"/>
      <c r="F489" s="647"/>
      <c r="G489" s="62"/>
      <c r="H489" s="62"/>
    </row>
    <row r="490" spans="1:8" ht="12" customHeight="1">
      <c r="A490" s="64"/>
      <c r="B490" s="10" t="s">
        <v>332</v>
      </c>
      <c r="C490" s="82"/>
      <c r="D490" s="82"/>
      <c r="E490" s="866"/>
      <c r="F490" s="169"/>
      <c r="G490" s="62"/>
      <c r="H490" s="62"/>
    </row>
    <row r="491" spans="1:8" ht="12" customHeight="1" thickBot="1">
      <c r="A491" s="64"/>
      <c r="B491" s="423" t="s">
        <v>971</v>
      </c>
      <c r="C491" s="96"/>
      <c r="D491" s="96"/>
      <c r="E491" s="915"/>
      <c r="F491" s="29"/>
      <c r="G491" s="62"/>
      <c r="H491" s="62"/>
    </row>
    <row r="492" spans="1:8" ht="12" customHeight="1" thickBot="1">
      <c r="A492" s="49"/>
      <c r="B492" s="425" t="s">
        <v>79</v>
      </c>
      <c r="C492" s="76">
        <f>SUM(C488:C491)</f>
        <v>3733</v>
      </c>
      <c r="D492" s="76">
        <f>SUM(D488:D491)</f>
        <v>3733</v>
      </c>
      <c r="E492" s="916">
        <f>SUM(D492/C492)</f>
        <v>1</v>
      </c>
      <c r="F492" s="170"/>
      <c r="G492" s="62"/>
      <c r="H492" s="62"/>
    </row>
    <row r="493" spans="1:8" ht="12" customHeight="1">
      <c r="A493" s="15">
        <v>3347</v>
      </c>
      <c r="B493" s="95" t="s">
        <v>42</v>
      </c>
      <c r="C493" s="82"/>
      <c r="D493" s="82"/>
      <c r="E493" s="866"/>
      <c r="F493" s="169"/>
      <c r="G493" s="62"/>
      <c r="H493" s="62"/>
    </row>
    <row r="494" spans="1:8" ht="12" customHeight="1">
      <c r="A494" s="64"/>
      <c r="B494" s="65" t="s">
        <v>36</v>
      </c>
      <c r="C494" s="82"/>
      <c r="D494" s="82"/>
      <c r="E494" s="866"/>
      <c r="F494" s="169"/>
      <c r="G494" s="62"/>
      <c r="H494" s="62"/>
    </row>
    <row r="495" spans="1:8" ht="12" customHeight="1">
      <c r="A495" s="64"/>
      <c r="B495" s="7" t="s">
        <v>340</v>
      </c>
      <c r="C495" s="82"/>
      <c r="D495" s="82"/>
      <c r="E495" s="866"/>
      <c r="F495" s="169"/>
      <c r="G495" s="62"/>
      <c r="H495" s="62"/>
    </row>
    <row r="496" spans="1:8" ht="12" customHeight="1">
      <c r="A496" s="64"/>
      <c r="B496" s="79" t="s">
        <v>320</v>
      </c>
      <c r="C496" s="227">
        <v>2000</v>
      </c>
      <c r="D496" s="227">
        <v>2000</v>
      </c>
      <c r="E496" s="920">
        <f>SUM(D496/C496)</f>
        <v>1</v>
      </c>
      <c r="F496" s="338"/>
      <c r="G496" s="62"/>
      <c r="H496" s="62"/>
    </row>
    <row r="497" spans="1:8" ht="12" customHeight="1">
      <c r="A497" s="64"/>
      <c r="B497" s="10" t="s">
        <v>44</v>
      </c>
      <c r="C497" s="227"/>
      <c r="D497" s="227"/>
      <c r="E497" s="866"/>
      <c r="F497" s="647"/>
      <c r="G497" s="62"/>
      <c r="H497" s="62"/>
    </row>
    <row r="498" spans="1:8" ht="12" customHeight="1">
      <c r="A498" s="64"/>
      <c r="B498" s="10" t="s">
        <v>332</v>
      </c>
      <c r="C498" s="82"/>
      <c r="D498" s="82"/>
      <c r="E498" s="866"/>
      <c r="F498" s="169"/>
      <c r="G498" s="62"/>
      <c r="H498" s="62"/>
    </row>
    <row r="499" spans="1:8" ht="12" customHeight="1" thickBot="1">
      <c r="A499" s="64"/>
      <c r="B499" s="423" t="s">
        <v>971</v>
      </c>
      <c r="C499" s="96"/>
      <c r="D499" s="96"/>
      <c r="E499" s="915"/>
      <c r="F499" s="29"/>
      <c r="G499" s="62"/>
      <c r="H499" s="62"/>
    </row>
    <row r="500" spans="1:8" ht="12" customHeight="1" thickBot="1">
      <c r="A500" s="49"/>
      <c r="B500" s="425" t="s">
        <v>79</v>
      </c>
      <c r="C500" s="76">
        <f>SUM(C496:C499)</f>
        <v>2000</v>
      </c>
      <c r="D500" s="76">
        <f>SUM(D496:D499)</f>
        <v>2000</v>
      </c>
      <c r="E500" s="916">
        <f>SUM(D500/C500)</f>
        <v>1</v>
      </c>
      <c r="F500" s="170"/>
      <c r="G500" s="62"/>
      <c r="H500" s="62"/>
    </row>
    <row r="501" spans="1:8" ht="12" customHeight="1">
      <c r="A501" s="15">
        <v>3348</v>
      </c>
      <c r="B501" s="95" t="s">
        <v>132</v>
      </c>
      <c r="C501" s="82"/>
      <c r="D501" s="82"/>
      <c r="E501" s="866"/>
      <c r="F501" s="169"/>
      <c r="G501" s="62"/>
      <c r="H501" s="62"/>
    </row>
    <row r="502" spans="1:8" ht="12" customHeight="1">
      <c r="A502" s="64"/>
      <c r="B502" s="65" t="s">
        <v>36</v>
      </c>
      <c r="C502" s="82"/>
      <c r="D502" s="82"/>
      <c r="E502" s="866"/>
      <c r="F502" s="169"/>
      <c r="G502" s="62"/>
      <c r="H502" s="62"/>
    </row>
    <row r="503" spans="1:8" ht="12" customHeight="1">
      <c r="A503" s="64"/>
      <c r="B503" s="7" t="s">
        <v>340</v>
      </c>
      <c r="C503" s="82"/>
      <c r="D503" s="82"/>
      <c r="E503" s="866"/>
      <c r="F503" s="169"/>
      <c r="G503" s="62"/>
      <c r="H503" s="62"/>
    </row>
    <row r="504" spans="1:8" ht="12" customHeight="1">
      <c r="A504" s="64"/>
      <c r="B504" s="79" t="s">
        <v>320</v>
      </c>
      <c r="C504" s="227">
        <v>400</v>
      </c>
      <c r="D504" s="227">
        <v>800</v>
      </c>
      <c r="E504" s="917">
        <f>SUM(D504/C504)</f>
        <v>2</v>
      </c>
      <c r="F504" s="338"/>
      <c r="G504" s="62"/>
      <c r="H504" s="62"/>
    </row>
    <row r="505" spans="1:8" ht="12" customHeight="1">
      <c r="A505" s="64"/>
      <c r="B505" s="10" t="s">
        <v>44</v>
      </c>
      <c r="C505" s="227"/>
      <c r="D505" s="227"/>
      <c r="E505" s="866"/>
      <c r="F505" s="647"/>
      <c r="G505" s="62"/>
      <c r="H505" s="62"/>
    </row>
    <row r="506" spans="1:8" ht="12" customHeight="1">
      <c r="A506" s="64"/>
      <c r="B506" s="10" t="s">
        <v>332</v>
      </c>
      <c r="C506" s="82"/>
      <c r="D506" s="82"/>
      <c r="E506" s="866"/>
      <c r="F506" s="169"/>
      <c r="G506" s="62"/>
      <c r="H506" s="62"/>
    </row>
    <row r="507" spans="1:8" ht="12" customHeight="1" thickBot="1">
      <c r="A507" s="64"/>
      <c r="B507" s="423" t="s">
        <v>971</v>
      </c>
      <c r="C507" s="96"/>
      <c r="D507" s="96"/>
      <c r="E507" s="915"/>
      <c r="F507" s="29"/>
      <c r="G507" s="62"/>
      <c r="H507" s="62"/>
    </row>
    <row r="508" spans="1:8" ht="12" customHeight="1" thickBot="1">
      <c r="A508" s="49"/>
      <c r="B508" s="425" t="s">
        <v>79</v>
      </c>
      <c r="C508" s="76">
        <f>SUM(C504:C507)</f>
        <v>400</v>
      </c>
      <c r="D508" s="76">
        <f>SUM(D504:D507)</f>
        <v>800</v>
      </c>
      <c r="E508" s="916">
        <f>SUM(D508/C508)</f>
        <v>2</v>
      </c>
      <c r="F508" s="170"/>
      <c r="G508" s="62"/>
      <c r="H508" s="62"/>
    </row>
    <row r="509" spans="1:8" ht="12" customHeight="1">
      <c r="A509" s="63">
        <v>3350</v>
      </c>
      <c r="B509" s="90" t="s">
        <v>333</v>
      </c>
      <c r="C509" s="82"/>
      <c r="D509" s="82"/>
      <c r="E509" s="866"/>
      <c r="F509" s="169"/>
      <c r="G509" s="62"/>
      <c r="H509" s="62"/>
    </row>
    <row r="510" spans="1:8" ht="12" customHeight="1">
      <c r="A510" s="64"/>
      <c r="B510" s="65" t="s">
        <v>36</v>
      </c>
      <c r="C510" s="71"/>
      <c r="D510" s="71"/>
      <c r="E510" s="866"/>
      <c r="F510" s="169"/>
      <c r="G510" s="62"/>
      <c r="H510" s="62"/>
    </row>
    <row r="511" spans="1:8" ht="12" customHeight="1">
      <c r="A511" s="64"/>
      <c r="B511" s="7" t="s">
        <v>340</v>
      </c>
      <c r="C511" s="71"/>
      <c r="D511" s="71"/>
      <c r="E511" s="866"/>
      <c r="F511" s="169"/>
      <c r="G511" s="62"/>
      <c r="H511" s="62"/>
    </row>
    <row r="512" spans="1:8" ht="12" customHeight="1">
      <c r="A512" s="64"/>
      <c r="B512" s="79" t="s">
        <v>320</v>
      </c>
      <c r="C512" s="227">
        <v>1000</v>
      </c>
      <c r="D512" s="227">
        <v>1000</v>
      </c>
      <c r="E512" s="917">
        <f>SUM(D512/C512)</f>
        <v>1</v>
      </c>
      <c r="F512" s="169"/>
      <c r="G512" s="62"/>
      <c r="H512" s="62"/>
    </row>
    <row r="513" spans="1:8" ht="12" customHeight="1">
      <c r="A513" s="64"/>
      <c r="B513" s="10" t="s">
        <v>44</v>
      </c>
      <c r="C513" s="227"/>
      <c r="D513" s="227"/>
      <c r="E513" s="866"/>
      <c r="F513" s="169"/>
      <c r="G513" s="62"/>
      <c r="H513" s="62"/>
    </row>
    <row r="514" spans="1:8" ht="12" customHeight="1">
      <c r="A514" s="64"/>
      <c r="B514" s="10" t="s">
        <v>332</v>
      </c>
      <c r="C514" s="71"/>
      <c r="D514" s="71"/>
      <c r="E514" s="866"/>
      <c r="F514" s="169"/>
      <c r="G514" s="62"/>
      <c r="H514" s="62"/>
    </row>
    <row r="515" spans="1:8" ht="12" customHeight="1" thickBot="1">
      <c r="A515" s="64"/>
      <c r="B515" s="423" t="s">
        <v>971</v>
      </c>
      <c r="C515" s="72"/>
      <c r="D515" s="72"/>
      <c r="E515" s="915"/>
      <c r="F515" s="29"/>
      <c r="G515" s="62"/>
      <c r="H515" s="62"/>
    </row>
    <row r="516" spans="1:8" ht="12.75" thickBot="1">
      <c r="A516" s="49"/>
      <c r="B516" s="425" t="s">
        <v>79</v>
      </c>
      <c r="C516" s="76">
        <f>SUM(C510:C515)</f>
        <v>1000</v>
      </c>
      <c r="D516" s="76">
        <f>SUM(D510:D515)</f>
        <v>1000</v>
      </c>
      <c r="E516" s="916">
        <f>SUM(D516/C516)</f>
        <v>1</v>
      </c>
      <c r="F516" s="170"/>
      <c r="G516" s="62"/>
      <c r="H516" s="62"/>
    </row>
    <row r="517" spans="1:8" ht="12">
      <c r="A517" s="63">
        <v>3351</v>
      </c>
      <c r="B517" s="90" t="s">
        <v>848</v>
      </c>
      <c r="C517" s="82"/>
      <c r="D517" s="82"/>
      <c r="E517" s="866"/>
      <c r="F517" s="30"/>
      <c r="G517" s="62"/>
      <c r="H517" s="62"/>
    </row>
    <row r="518" spans="1:8" ht="12">
      <c r="A518" s="64"/>
      <c r="B518" s="65" t="s">
        <v>36</v>
      </c>
      <c r="C518" s="71"/>
      <c r="D518" s="71"/>
      <c r="E518" s="866"/>
      <c r="F518" s="5"/>
      <c r="G518" s="62"/>
      <c r="H518" s="62"/>
    </row>
    <row r="519" spans="1:8" ht="12">
      <c r="A519" s="64"/>
      <c r="B519" s="7" t="s">
        <v>340</v>
      </c>
      <c r="C519" s="71"/>
      <c r="D519" s="71"/>
      <c r="E519" s="866"/>
      <c r="F519" s="5"/>
      <c r="G519" s="62"/>
      <c r="H519" s="62"/>
    </row>
    <row r="520" spans="1:8" ht="12">
      <c r="A520" s="64"/>
      <c r="B520" s="79" t="s">
        <v>320</v>
      </c>
      <c r="C520" s="227"/>
      <c r="D520" s="227"/>
      <c r="E520" s="866"/>
      <c r="F520" s="5"/>
      <c r="G520" s="62"/>
      <c r="H520" s="62"/>
    </row>
    <row r="521" spans="1:8" ht="12">
      <c r="A521" s="64"/>
      <c r="B521" s="10" t="s">
        <v>44</v>
      </c>
      <c r="C521" s="227">
        <v>20000</v>
      </c>
      <c r="D521" s="227">
        <v>7977</v>
      </c>
      <c r="E521" s="917">
        <f>SUM(D521/C521)</f>
        <v>0.39885</v>
      </c>
      <c r="F521" s="5"/>
      <c r="G521" s="62"/>
      <c r="H521" s="62"/>
    </row>
    <row r="522" spans="1:8" ht="12">
      <c r="A522" s="64"/>
      <c r="B522" s="10" t="s">
        <v>332</v>
      </c>
      <c r="C522" s="71"/>
      <c r="D522" s="71"/>
      <c r="E522" s="866"/>
      <c r="F522" s="5"/>
      <c r="G522" s="62"/>
      <c r="H522" s="62"/>
    </row>
    <row r="523" spans="1:8" ht="12.75" thickBot="1">
      <c r="A523" s="64"/>
      <c r="B523" s="423" t="s">
        <v>971</v>
      </c>
      <c r="C523" s="72"/>
      <c r="D523" s="72"/>
      <c r="E523" s="915"/>
      <c r="F523" s="171"/>
      <c r="G523" s="62"/>
      <c r="H523" s="62"/>
    </row>
    <row r="524" spans="1:8" ht="12.75" thickBot="1">
      <c r="A524" s="49"/>
      <c r="B524" s="425" t="s">
        <v>79</v>
      </c>
      <c r="C524" s="76">
        <f>SUM(C518:C523)</f>
        <v>20000</v>
      </c>
      <c r="D524" s="76">
        <f>SUM(D518:D523)</f>
        <v>7977</v>
      </c>
      <c r="E524" s="916">
        <f>SUM(D524/C524)</f>
        <v>0.39885</v>
      </c>
      <c r="F524" s="29"/>
      <c r="G524" s="62"/>
      <c r="H524" s="62"/>
    </row>
    <row r="525" spans="1:8" ht="12">
      <c r="A525" s="15">
        <v>3352</v>
      </c>
      <c r="B525" s="95" t="s">
        <v>976</v>
      </c>
      <c r="C525" s="82"/>
      <c r="D525" s="82"/>
      <c r="E525" s="866"/>
      <c r="F525" s="169"/>
      <c r="G525" s="62"/>
      <c r="H525" s="62"/>
    </row>
    <row r="526" spans="1:8" ht="12">
      <c r="A526" s="64"/>
      <c r="B526" s="65" t="s">
        <v>36</v>
      </c>
      <c r="C526" s="71"/>
      <c r="D526" s="71"/>
      <c r="E526" s="866"/>
      <c r="F526" s="169"/>
      <c r="G526" s="62"/>
      <c r="H526" s="62"/>
    </row>
    <row r="527" spans="1:8" ht="12">
      <c r="A527" s="64"/>
      <c r="B527" s="7" t="s">
        <v>340</v>
      </c>
      <c r="C527" s="71"/>
      <c r="D527" s="71"/>
      <c r="E527" s="866"/>
      <c r="F527" s="169"/>
      <c r="G527" s="62"/>
      <c r="H527" s="62"/>
    </row>
    <row r="528" spans="1:8" ht="12">
      <c r="A528" s="64"/>
      <c r="B528" s="79" t="s">
        <v>320</v>
      </c>
      <c r="C528" s="71"/>
      <c r="D528" s="71"/>
      <c r="E528" s="866"/>
      <c r="F528" s="169"/>
      <c r="G528" s="62"/>
      <c r="H528" s="62"/>
    </row>
    <row r="529" spans="1:8" ht="12">
      <c r="A529" s="64"/>
      <c r="B529" s="10" t="s">
        <v>44</v>
      </c>
      <c r="C529" s="71">
        <v>5000</v>
      </c>
      <c r="D529" s="71">
        <v>7376</v>
      </c>
      <c r="E529" s="917">
        <f>SUM(D529/C529)</f>
        <v>1.4752</v>
      </c>
      <c r="F529" s="169"/>
      <c r="G529" s="62"/>
      <c r="H529" s="62"/>
    </row>
    <row r="530" spans="1:8" ht="12">
      <c r="A530" s="64"/>
      <c r="B530" s="10" t="s">
        <v>332</v>
      </c>
      <c r="C530" s="227"/>
      <c r="D530" s="227"/>
      <c r="E530" s="866"/>
      <c r="F530" s="169"/>
      <c r="G530" s="62"/>
      <c r="H530" s="62"/>
    </row>
    <row r="531" spans="1:8" ht="12">
      <c r="A531" s="64"/>
      <c r="B531" s="10" t="s">
        <v>44</v>
      </c>
      <c r="C531" s="71"/>
      <c r="D531" s="71"/>
      <c r="E531" s="866"/>
      <c r="F531" s="174"/>
      <c r="G531" s="62"/>
      <c r="H531" s="62"/>
    </row>
    <row r="532" spans="1:8" ht="12.75" thickBot="1">
      <c r="A532" s="64"/>
      <c r="B532" s="423" t="s">
        <v>971</v>
      </c>
      <c r="C532" s="72"/>
      <c r="D532" s="72"/>
      <c r="E532" s="915"/>
      <c r="F532" s="29"/>
      <c r="G532" s="62"/>
      <c r="H532" s="62"/>
    </row>
    <row r="533" spans="1:8" ht="12.75" thickBot="1">
      <c r="A533" s="49"/>
      <c r="B533" s="425" t="s">
        <v>79</v>
      </c>
      <c r="C533" s="76">
        <f>SUM(C526:C532)</f>
        <v>5000</v>
      </c>
      <c r="D533" s="76">
        <f>SUM(D526:D532)</f>
        <v>7376</v>
      </c>
      <c r="E533" s="916">
        <f>SUM(D533/C533)</f>
        <v>1.4752</v>
      </c>
      <c r="F533" s="170"/>
      <c r="G533" s="62"/>
      <c r="H533" s="62"/>
    </row>
    <row r="534" spans="1:8" ht="12">
      <c r="A534" s="15">
        <v>3354</v>
      </c>
      <c r="B534" s="95" t="s">
        <v>873</v>
      </c>
      <c r="C534" s="82"/>
      <c r="D534" s="82"/>
      <c r="E534" s="866"/>
      <c r="F534" s="169"/>
      <c r="G534" s="62"/>
      <c r="H534" s="62"/>
    </row>
    <row r="535" spans="1:8" ht="12">
      <c r="A535" s="64"/>
      <c r="B535" s="65" t="s">
        <v>36</v>
      </c>
      <c r="C535" s="71"/>
      <c r="D535" s="71"/>
      <c r="E535" s="866"/>
      <c r="F535" s="169"/>
      <c r="G535" s="62"/>
      <c r="H535" s="62"/>
    </row>
    <row r="536" spans="1:8" ht="12">
      <c r="A536" s="64"/>
      <c r="B536" s="7" t="s">
        <v>340</v>
      </c>
      <c r="C536" s="71"/>
      <c r="D536" s="71"/>
      <c r="E536" s="866"/>
      <c r="F536" s="169"/>
      <c r="G536" s="62"/>
      <c r="H536" s="62"/>
    </row>
    <row r="537" spans="1:8" ht="12">
      <c r="A537" s="64"/>
      <c r="B537" s="79" t="s">
        <v>320</v>
      </c>
      <c r="C537" s="71"/>
      <c r="D537" s="71"/>
      <c r="E537" s="866"/>
      <c r="F537" s="169"/>
      <c r="G537" s="62"/>
      <c r="H537" s="62"/>
    </row>
    <row r="538" spans="1:8" ht="12">
      <c r="A538" s="64"/>
      <c r="B538" s="10" t="s">
        <v>44</v>
      </c>
      <c r="C538" s="71">
        <v>45000</v>
      </c>
      <c r="D538" s="71">
        <v>45000</v>
      </c>
      <c r="E538" s="917">
        <f>SUM(D538/C538)</f>
        <v>1</v>
      </c>
      <c r="F538" s="169"/>
      <c r="G538" s="62"/>
      <c r="H538" s="62"/>
    </row>
    <row r="539" spans="1:8" ht="12">
      <c r="A539" s="64"/>
      <c r="B539" s="10" t="s">
        <v>332</v>
      </c>
      <c r="C539" s="227"/>
      <c r="D539" s="227"/>
      <c r="E539" s="866"/>
      <c r="F539" s="169"/>
      <c r="G539" s="62"/>
      <c r="H539" s="62"/>
    </row>
    <row r="540" spans="1:8" ht="12.75" thickBot="1">
      <c r="A540" s="64"/>
      <c r="B540" s="423" t="s">
        <v>971</v>
      </c>
      <c r="C540" s="72"/>
      <c r="D540" s="72"/>
      <c r="E540" s="915"/>
      <c r="F540" s="29"/>
      <c r="G540" s="62"/>
      <c r="H540" s="62"/>
    </row>
    <row r="541" spans="1:8" ht="12.75" thickBot="1">
      <c r="A541" s="49"/>
      <c r="B541" s="425" t="s">
        <v>79</v>
      </c>
      <c r="C541" s="76">
        <f>SUM(C535:C540)</f>
        <v>45000</v>
      </c>
      <c r="D541" s="76">
        <f>SUM(D535:D540)</f>
        <v>45000</v>
      </c>
      <c r="E541" s="916">
        <f>SUM(D541/C541)</f>
        <v>1</v>
      </c>
      <c r="F541" s="170"/>
      <c r="G541" s="62"/>
      <c r="H541" s="62"/>
    </row>
    <row r="542" spans="1:8" ht="12" customHeight="1">
      <c r="A542" s="15">
        <v>3355</v>
      </c>
      <c r="B542" s="90" t="s">
        <v>874</v>
      </c>
      <c r="C542" s="82"/>
      <c r="D542" s="82"/>
      <c r="E542" s="866"/>
      <c r="F542" s="169"/>
      <c r="G542" s="62"/>
      <c r="H542" s="62"/>
    </row>
    <row r="543" spans="1:8" ht="12" customHeight="1">
      <c r="A543" s="64"/>
      <c r="B543" s="65" t="s">
        <v>36</v>
      </c>
      <c r="C543" s="227">
        <v>100</v>
      </c>
      <c r="D543" s="227">
        <v>100</v>
      </c>
      <c r="E543" s="917">
        <f>SUM(D543/C543)</f>
        <v>1</v>
      </c>
      <c r="F543" s="169"/>
      <c r="G543" s="62"/>
      <c r="H543" s="62"/>
    </row>
    <row r="544" spans="1:8" ht="12" customHeight="1">
      <c r="A544" s="64"/>
      <c r="B544" s="7" t="s">
        <v>340</v>
      </c>
      <c r="C544" s="227">
        <v>270</v>
      </c>
      <c r="D544" s="227">
        <v>282</v>
      </c>
      <c r="E544" s="917">
        <f>SUM(D544/C544)</f>
        <v>1.0444444444444445</v>
      </c>
      <c r="F544" s="169"/>
      <c r="G544" s="62"/>
      <c r="H544" s="62"/>
    </row>
    <row r="545" spans="1:8" ht="12" customHeight="1">
      <c r="A545" s="64"/>
      <c r="B545" s="79" t="s">
        <v>320</v>
      </c>
      <c r="C545" s="227">
        <v>7630</v>
      </c>
      <c r="D545" s="227">
        <v>9530</v>
      </c>
      <c r="E545" s="917">
        <f>SUM(D545/C545)</f>
        <v>1.2490170380078638</v>
      </c>
      <c r="F545" s="169"/>
      <c r="G545" s="62"/>
      <c r="H545" s="62"/>
    </row>
    <row r="546" spans="1:8" ht="12" customHeight="1">
      <c r="A546" s="64"/>
      <c r="B546" s="10" t="s">
        <v>44</v>
      </c>
      <c r="C546" s="227"/>
      <c r="D546" s="227"/>
      <c r="E546" s="866"/>
      <c r="F546" s="169"/>
      <c r="G546" s="62"/>
      <c r="H546" s="62"/>
    </row>
    <row r="547" spans="1:8" ht="12" customHeight="1">
      <c r="A547" s="64"/>
      <c r="B547" s="10" t="s">
        <v>332</v>
      </c>
      <c r="C547" s="82"/>
      <c r="D547" s="82"/>
      <c r="E547" s="866"/>
      <c r="F547" s="169"/>
      <c r="G547" s="62"/>
      <c r="H547" s="62"/>
    </row>
    <row r="548" spans="1:8" ht="12" customHeight="1" thickBot="1">
      <c r="A548" s="64"/>
      <c r="B548" s="423" t="s">
        <v>971</v>
      </c>
      <c r="C548" s="44"/>
      <c r="D548" s="44"/>
      <c r="E548" s="915"/>
      <c r="F548" s="29"/>
      <c r="G548" s="62"/>
      <c r="H548" s="62"/>
    </row>
    <row r="549" spans="1:8" ht="12" customHeight="1" thickBot="1">
      <c r="A549" s="49"/>
      <c r="B549" s="425" t="s">
        <v>79</v>
      </c>
      <c r="C549" s="76">
        <f>SUM(C543:C548)</f>
        <v>8000</v>
      </c>
      <c r="D549" s="76">
        <f>SUM(D543:D548)</f>
        <v>9912</v>
      </c>
      <c r="E549" s="916">
        <f>SUM(D549/C549)</f>
        <v>1.239</v>
      </c>
      <c r="F549" s="170"/>
      <c r="G549" s="62"/>
      <c r="H549" s="62"/>
    </row>
    <row r="550" spans="1:8" ht="12" customHeight="1">
      <c r="A550" s="15">
        <v>3356</v>
      </c>
      <c r="B550" s="90" t="s">
        <v>411</v>
      </c>
      <c r="C550" s="82"/>
      <c r="D550" s="82"/>
      <c r="E550" s="866"/>
      <c r="F550" s="169"/>
      <c r="G550" s="62"/>
      <c r="H550" s="62"/>
    </row>
    <row r="551" spans="1:8" ht="12" customHeight="1">
      <c r="A551" s="64"/>
      <c r="B551" s="65" t="s">
        <v>36</v>
      </c>
      <c r="C551" s="227"/>
      <c r="D551" s="227"/>
      <c r="E551" s="866"/>
      <c r="F551" s="169"/>
      <c r="G551" s="62"/>
      <c r="H551" s="62"/>
    </row>
    <row r="552" spans="1:8" ht="12" customHeight="1">
      <c r="A552" s="64"/>
      <c r="B552" s="7" t="s">
        <v>340</v>
      </c>
      <c r="C552" s="227"/>
      <c r="D552" s="227"/>
      <c r="E552" s="866"/>
      <c r="F552" s="169"/>
      <c r="G552" s="62"/>
      <c r="H552" s="62"/>
    </row>
    <row r="553" spans="1:8" ht="12" customHeight="1">
      <c r="A553" s="64"/>
      <c r="B553" s="79" t="s">
        <v>320</v>
      </c>
      <c r="C553" s="227"/>
      <c r="D553" s="227"/>
      <c r="E553" s="866"/>
      <c r="F553" s="169"/>
      <c r="G553" s="62"/>
      <c r="H553" s="62"/>
    </row>
    <row r="554" spans="1:8" ht="12" customHeight="1">
      <c r="A554" s="64"/>
      <c r="B554" s="10" t="s">
        <v>44</v>
      </c>
      <c r="C554" s="227"/>
      <c r="D554" s="227"/>
      <c r="E554" s="866"/>
      <c r="F554" s="169"/>
      <c r="G554" s="62"/>
      <c r="H554" s="62"/>
    </row>
    <row r="555" spans="1:8" ht="12" customHeight="1">
      <c r="A555" s="64"/>
      <c r="B555" s="10" t="s">
        <v>332</v>
      </c>
      <c r="C555" s="227">
        <v>20000</v>
      </c>
      <c r="D555" s="227">
        <v>21004</v>
      </c>
      <c r="E555" s="917">
        <f>SUM(D555/C555)</f>
        <v>1.0502</v>
      </c>
      <c r="F555" s="169"/>
      <c r="G555" s="62"/>
      <c r="H555" s="62"/>
    </row>
    <row r="556" spans="1:8" ht="12" customHeight="1" thickBot="1">
      <c r="A556" s="64"/>
      <c r="B556" s="423" t="s">
        <v>971</v>
      </c>
      <c r="C556" s="44"/>
      <c r="D556" s="44"/>
      <c r="E556" s="915"/>
      <c r="F556" s="29"/>
      <c r="G556" s="62"/>
      <c r="H556" s="62"/>
    </row>
    <row r="557" spans="1:8" ht="12" customHeight="1" thickBot="1">
      <c r="A557" s="49"/>
      <c r="B557" s="425" t="s">
        <v>79</v>
      </c>
      <c r="C557" s="76">
        <f>SUM(C551:C556)</f>
        <v>20000</v>
      </c>
      <c r="D557" s="76">
        <f>SUM(D551:D556)</f>
        <v>21004</v>
      </c>
      <c r="E557" s="916">
        <f>SUM(D557/C557)</f>
        <v>1.0502</v>
      </c>
      <c r="F557" s="170"/>
      <c r="G557" s="62"/>
      <c r="H557" s="62"/>
    </row>
    <row r="558" spans="1:8" ht="12" customHeight="1">
      <c r="A558" s="15">
        <v>3357</v>
      </c>
      <c r="B558" s="90" t="s">
        <v>875</v>
      </c>
      <c r="C558" s="82"/>
      <c r="D558" s="82"/>
      <c r="E558" s="866"/>
      <c r="F558" s="169"/>
      <c r="G558" s="62"/>
      <c r="H558" s="62"/>
    </row>
    <row r="559" spans="1:8" ht="12" customHeight="1">
      <c r="A559" s="64"/>
      <c r="B559" s="65" t="s">
        <v>36</v>
      </c>
      <c r="C559" s="227">
        <v>360</v>
      </c>
      <c r="D559" s="227">
        <v>360</v>
      </c>
      <c r="E559" s="917">
        <f>SUM(D559/C559)</f>
        <v>1</v>
      </c>
      <c r="F559" s="169"/>
      <c r="G559" s="62"/>
      <c r="H559" s="62"/>
    </row>
    <row r="560" spans="1:8" ht="12" customHeight="1">
      <c r="A560" s="64"/>
      <c r="B560" s="7" t="s">
        <v>340</v>
      </c>
      <c r="C560" s="227">
        <v>20</v>
      </c>
      <c r="D560" s="227">
        <v>20</v>
      </c>
      <c r="E560" s="917">
        <f>SUM(D560/C560)</f>
        <v>1</v>
      </c>
      <c r="F560" s="169"/>
      <c r="G560" s="62"/>
      <c r="H560" s="62"/>
    </row>
    <row r="561" spans="1:8" ht="12" customHeight="1">
      <c r="A561" s="64"/>
      <c r="B561" s="79" t="s">
        <v>320</v>
      </c>
      <c r="C561" s="227">
        <v>5620</v>
      </c>
      <c r="D561" s="227">
        <v>7529</v>
      </c>
      <c r="E561" s="917">
        <f>SUM(D561/C561)</f>
        <v>1.339679715302491</v>
      </c>
      <c r="F561" s="169"/>
      <c r="G561" s="62"/>
      <c r="H561" s="62"/>
    </row>
    <row r="562" spans="1:8" ht="12" customHeight="1">
      <c r="A562" s="64"/>
      <c r="B562" s="10" t="s">
        <v>44</v>
      </c>
      <c r="C562" s="227"/>
      <c r="D562" s="227"/>
      <c r="E562" s="866"/>
      <c r="F562" s="169"/>
      <c r="G562" s="62"/>
      <c r="H562" s="62"/>
    </row>
    <row r="563" spans="1:8" ht="12" customHeight="1">
      <c r="A563" s="64"/>
      <c r="B563" s="10" t="s">
        <v>332</v>
      </c>
      <c r="C563" s="82"/>
      <c r="D563" s="82"/>
      <c r="E563" s="866"/>
      <c r="F563" s="169"/>
      <c r="G563" s="62"/>
      <c r="H563" s="62"/>
    </row>
    <row r="564" spans="1:8" ht="12" customHeight="1" thickBot="1">
      <c r="A564" s="64"/>
      <c r="B564" s="423" t="s">
        <v>971</v>
      </c>
      <c r="C564" s="44"/>
      <c r="D564" s="44"/>
      <c r="E564" s="915"/>
      <c r="F564" s="29"/>
      <c r="G564" s="62"/>
      <c r="H564" s="62"/>
    </row>
    <row r="565" spans="1:8" ht="12" customHeight="1" thickBot="1">
      <c r="A565" s="49"/>
      <c r="B565" s="425" t="s">
        <v>79</v>
      </c>
      <c r="C565" s="76">
        <f>SUM(C559:C564)</f>
        <v>6000</v>
      </c>
      <c r="D565" s="76">
        <f>SUM(D559:D564)</f>
        <v>7909</v>
      </c>
      <c r="E565" s="916">
        <f>SUM(D565/C565)</f>
        <v>1.3181666666666667</v>
      </c>
      <c r="F565" s="170"/>
      <c r="G565" s="62"/>
      <c r="H565" s="62"/>
    </row>
    <row r="566" spans="1:8" ht="12" customHeight="1">
      <c r="A566" s="15">
        <v>3358</v>
      </c>
      <c r="B566" s="90" t="s">
        <v>425</v>
      </c>
      <c r="C566" s="82"/>
      <c r="D566" s="82"/>
      <c r="E566" s="866"/>
      <c r="F566" s="169"/>
      <c r="G566" s="62"/>
      <c r="H566" s="62"/>
    </row>
    <row r="567" spans="1:8" ht="12" customHeight="1">
      <c r="A567" s="64"/>
      <c r="B567" s="65" t="s">
        <v>36</v>
      </c>
      <c r="C567" s="227"/>
      <c r="D567" s="227"/>
      <c r="E567" s="866"/>
      <c r="F567" s="169"/>
      <c r="G567" s="62"/>
      <c r="H567" s="62"/>
    </row>
    <row r="568" spans="1:8" ht="12" customHeight="1">
      <c r="A568" s="64"/>
      <c r="B568" s="7" t="s">
        <v>340</v>
      </c>
      <c r="C568" s="227"/>
      <c r="D568" s="227"/>
      <c r="E568" s="866"/>
      <c r="F568" s="169"/>
      <c r="G568" s="62"/>
      <c r="H568" s="62"/>
    </row>
    <row r="569" spans="1:8" ht="12" customHeight="1">
      <c r="A569" s="64"/>
      <c r="B569" s="79" t="s">
        <v>320</v>
      </c>
      <c r="C569" s="227">
        <v>6000</v>
      </c>
      <c r="D569" s="227">
        <v>6000</v>
      </c>
      <c r="E569" s="917">
        <f>SUM(D569/C569)</f>
        <v>1</v>
      </c>
      <c r="F569" s="169"/>
      <c r="G569" s="62"/>
      <c r="H569" s="62"/>
    </row>
    <row r="570" spans="1:8" ht="12" customHeight="1">
      <c r="A570" s="64"/>
      <c r="B570" s="10" t="s">
        <v>44</v>
      </c>
      <c r="C570" s="227"/>
      <c r="D570" s="227"/>
      <c r="E570" s="866"/>
      <c r="F570" s="169"/>
      <c r="G570" s="62"/>
      <c r="H570" s="62"/>
    </row>
    <row r="571" spans="1:8" ht="12" customHeight="1">
      <c r="A571" s="64"/>
      <c r="B571" s="10" t="s">
        <v>332</v>
      </c>
      <c r="C571" s="82"/>
      <c r="D571" s="82"/>
      <c r="E571" s="866"/>
      <c r="F571" s="169"/>
      <c r="G571" s="62"/>
      <c r="H571" s="62"/>
    </row>
    <row r="572" spans="1:8" ht="12" customHeight="1" thickBot="1">
      <c r="A572" s="64"/>
      <c r="B572" s="423" t="s">
        <v>971</v>
      </c>
      <c r="C572" s="44"/>
      <c r="D572" s="44"/>
      <c r="E572" s="915"/>
      <c r="F572" s="29"/>
      <c r="G572" s="62"/>
      <c r="H572" s="62"/>
    </row>
    <row r="573" spans="1:8" ht="12" customHeight="1" thickBot="1">
      <c r="A573" s="49"/>
      <c r="B573" s="425" t="s">
        <v>79</v>
      </c>
      <c r="C573" s="76">
        <f>SUM(C567:C572)</f>
        <v>6000</v>
      </c>
      <c r="D573" s="76">
        <f>SUM(D567:D572)</f>
        <v>6000</v>
      </c>
      <c r="E573" s="916">
        <f>SUM(D573/C573)</f>
        <v>1</v>
      </c>
      <c r="F573" s="170"/>
      <c r="G573" s="62"/>
      <c r="H573" s="62"/>
    </row>
    <row r="574" spans="1:8" ht="12" customHeight="1">
      <c r="A574" s="15">
        <v>3359</v>
      </c>
      <c r="B574" s="90" t="s">
        <v>593</v>
      </c>
      <c r="C574" s="82"/>
      <c r="D574" s="82"/>
      <c r="E574" s="866"/>
      <c r="F574" s="169"/>
      <c r="G574" s="62"/>
      <c r="H574" s="62"/>
    </row>
    <row r="575" spans="1:8" ht="12" customHeight="1">
      <c r="A575" s="64"/>
      <c r="B575" s="65" t="s">
        <v>36</v>
      </c>
      <c r="C575" s="227"/>
      <c r="D575" s="227">
        <v>95</v>
      </c>
      <c r="E575" s="866"/>
      <c r="F575" s="169"/>
      <c r="G575" s="62"/>
      <c r="H575" s="62"/>
    </row>
    <row r="576" spans="1:8" ht="12" customHeight="1">
      <c r="A576" s="64"/>
      <c r="B576" s="7" t="s">
        <v>340</v>
      </c>
      <c r="C576" s="227"/>
      <c r="D576" s="227">
        <v>78</v>
      </c>
      <c r="E576" s="866"/>
      <c r="F576" s="169"/>
      <c r="G576" s="62"/>
      <c r="H576" s="62"/>
    </row>
    <row r="577" spans="1:8" ht="12" customHeight="1">
      <c r="A577" s="64"/>
      <c r="B577" s="79" t="s">
        <v>320</v>
      </c>
      <c r="C577" s="227"/>
      <c r="D577" s="227"/>
      <c r="E577" s="866"/>
      <c r="F577" s="169"/>
      <c r="G577" s="62"/>
      <c r="H577" s="62"/>
    </row>
    <row r="578" spans="1:8" ht="12" customHeight="1">
      <c r="A578" s="64"/>
      <c r="B578" s="10" t="s">
        <v>44</v>
      </c>
      <c r="C578" s="227"/>
      <c r="D578" s="227"/>
      <c r="E578" s="866"/>
      <c r="F578" s="169"/>
      <c r="G578" s="62"/>
      <c r="H578" s="62"/>
    </row>
    <row r="579" spans="1:8" ht="12" customHeight="1">
      <c r="A579" s="64"/>
      <c r="B579" s="10" t="s">
        <v>332</v>
      </c>
      <c r="C579" s="82"/>
      <c r="D579" s="82"/>
      <c r="E579" s="866"/>
      <c r="F579" s="169"/>
      <c r="G579" s="62"/>
      <c r="H579" s="62"/>
    </row>
    <row r="580" spans="1:8" ht="12" customHeight="1" thickBot="1">
      <c r="A580" s="64"/>
      <c r="B580" s="423" t="s">
        <v>971</v>
      </c>
      <c r="C580" s="44"/>
      <c r="D580" s="44"/>
      <c r="E580" s="915"/>
      <c r="F580" s="29"/>
      <c r="G580" s="62"/>
      <c r="H580" s="62"/>
    </row>
    <row r="581" spans="1:8" ht="12" customHeight="1" thickBot="1">
      <c r="A581" s="49"/>
      <c r="B581" s="425" t="s">
        <v>79</v>
      </c>
      <c r="C581" s="76">
        <f>SUM(C575:C580)</f>
        <v>0</v>
      </c>
      <c r="D581" s="76">
        <f>SUM(D575:D580)</f>
        <v>173</v>
      </c>
      <c r="E581" s="916"/>
      <c r="F581" s="170"/>
      <c r="G581" s="62"/>
      <c r="H581" s="62"/>
    </row>
    <row r="582" spans="1:8" ht="12" customHeight="1" thickBot="1">
      <c r="A582" s="131">
        <v>3400</v>
      </c>
      <c r="B582" s="57" t="s">
        <v>977</v>
      </c>
      <c r="C582" s="76">
        <f>SUM(C583+C632)</f>
        <v>187008</v>
      </c>
      <c r="D582" s="76">
        <f>SUM(D583+D632)</f>
        <v>225665</v>
      </c>
      <c r="E582" s="916">
        <f>SUM(D582/C582)</f>
        <v>1.2067130817932923</v>
      </c>
      <c r="F582" s="170"/>
      <c r="G582" s="62"/>
      <c r="H582" s="62"/>
    </row>
    <row r="583" spans="1:8" ht="12" customHeight="1">
      <c r="A583" s="15">
        <v>3410</v>
      </c>
      <c r="B583" s="100" t="s">
        <v>978</v>
      </c>
      <c r="C583" s="82">
        <f>SUM(C591+C599+C607+C615+C623+C631)</f>
        <v>47000</v>
      </c>
      <c r="D583" s="82">
        <f>SUM(D591+D599+D607+D615+D623+D631)</f>
        <v>52520</v>
      </c>
      <c r="E583" s="866">
        <f>SUM(D583/C583)</f>
        <v>1.1174468085106384</v>
      </c>
      <c r="F583" s="4"/>
      <c r="G583" s="62"/>
      <c r="H583" s="62"/>
    </row>
    <row r="584" spans="1:8" ht="12" customHeight="1">
      <c r="A584" s="15">
        <v>3411</v>
      </c>
      <c r="B584" s="100" t="s">
        <v>76</v>
      </c>
      <c r="C584" s="82"/>
      <c r="D584" s="82"/>
      <c r="E584" s="866"/>
      <c r="F584" s="169"/>
      <c r="G584" s="62"/>
      <c r="H584" s="62"/>
    </row>
    <row r="585" spans="1:8" ht="12" customHeight="1">
      <c r="A585" s="64"/>
      <c r="B585" s="65" t="s">
        <v>36</v>
      </c>
      <c r="C585" s="71"/>
      <c r="D585" s="71"/>
      <c r="E585" s="866"/>
      <c r="F585" s="169"/>
      <c r="G585" s="62"/>
      <c r="H585" s="62"/>
    </row>
    <row r="586" spans="1:8" ht="12" customHeight="1">
      <c r="A586" s="64"/>
      <c r="B586" s="7" t="s">
        <v>340</v>
      </c>
      <c r="C586" s="71"/>
      <c r="D586" s="71"/>
      <c r="E586" s="866"/>
      <c r="F586" s="169"/>
      <c r="G586" s="62"/>
      <c r="H586" s="62"/>
    </row>
    <row r="587" spans="1:8" ht="12" customHeight="1">
      <c r="A587" s="64"/>
      <c r="B587" s="79" t="s">
        <v>320</v>
      </c>
      <c r="C587" s="71"/>
      <c r="D587" s="71"/>
      <c r="E587" s="866"/>
      <c r="F587" s="169"/>
      <c r="G587" s="62"/>
      <c r="H587" s="62"/>
    </row>
    <row r="588" spans="1:8" ht="12" customHeight="1">
      <c r="A588" s="64"/>
      <c r="B588" s="10" t="s">
        <v>44</v>
      </c>
      <c r="C588" s="71"/>
      <c r="D588" s="71"/>
      <c r="E588" s="866"/>
      <c r="F588" s="169"/>
      <c r="G588" s="62"/>
      <c r="H588" s="62"/>
    </row>
    <row r="589" spans="1:8" ht="12" customHeight="1">
      <c r="A589" s="64"/>
      <c r="B589" s="10" t="s">
        <v>332</v>
      </c>
      <c r="C589" s="227">
        <v>5000</v>
      </c>
      <c r="D589" s="227">
        <v>5000</v>
      </c>
      <c r="E589" s="917">
        <f>SUM(D589/C589)</f>
        <v>1</v>
      </c>
      <c r="F589" s="169"/>
      <c r="G589" s="62"/>
      <c r="H589" s="62"/>
    </row>
    <row r="590" spans="1:8" ht="12" customHeight="1" thickBot="1">
      <c r="A590" s="64"/>
      <c r="B590" s="423" t="s">
        <v>971</v>
      </c>
      <c r="C590" s="72"/>
      <c r="D590" s="72"/>
      <c r="E590" s="915"/>
      <c r="F590" s="193"/>
      <c r="G590" s="62"/>
      <c r="H590" s="62"/>
    </row>
    <row r="591" spans="1:8" ht="12" customHeight="1" thickBot="1">
      <c r="A591" s="49"/>
      <c r="B591" s="425" t="s">
        <v>79</v>
      </c>
      <c r="C591" s="76">
        <f>SUM(C585:C590)</f>
        <v>5000</v>
      </c>
      <c r="D591" s="76">
        <f>SUM(D585:D590)</f>
        <v>5000</v>
      </c>
      <c r="E591" s="916">
        <f>SUM(D591/C591)</f>
        <v>1</v>
      </c>
      <c r="F591" s="55"/>
      <c r="G591" s="62"/>
      <c r="H591" s="62"/>
    </row>
    <row r="592" spans="1:6" s="47" customFormat="1" ht="12" customHeight="1">
      <c r="A592" s="15">
        <v>3412</v>
      </c>
      <c r="B592" s="90" t="s">
        <v>85</v>
      </c>
      <c r="C592" s="82"/>
      <c r="D592" s="82"/>
      <c r="E592" s="866"/>
      <c r="F592" s="30"/>
    </row>
    <row r="593" spans="1:8" ht="12" customHeight="1">
      <c r="A593" s="64"/>
      <c r="B593" s="65" t="s">
        <v>36</v>
      </c>
      <c r="C593" s="71">
        <v>400</v>
      </c>
      <c r="D593" s="71">
        <v>400</v>
      </c>
      <c r="E593" s="917">
        <f>SUM(D593/C593)</f>
        <v>1</v>
      </c>
      <c r="F593" s="169"/>
      <c r="G593" s="62"/>
      <c r="H593" s="62"/>
    </row>
    <row r="594" spans="1:8" ht="12" customHeight="1">
      <c r="A594" s="64"/>
      <c r="B594" s="7" t="s">
        <v>340</v>
      </c>
      <c r="C594" s="71">
        <v>170</v>
      </c>
      <c r="D594" s="71">
        <v>170</v>
      </c>
      <c r="E594" s="917">
        <f>SUM(D594/C594)</f>
        <v>1</v>
      </c>
      <c r="F594" s="169"/>
      <c r="G594" s="62"/>
      <c r="H594" s="62"/>
    </row>
    <row r="595" spans="1:8" ht="12" customHeight="1">
      <c r="A595" s="64"/>
      <c r="B595" s="79" t="s">
        <v>320</v>
      </c>
      <c r="C595" s="227">
        <v>2930</v>
      </c>
      <c r="D595" s="227">
        <v>3241</v>
      </c>
      <c r="E595" s="917">
        <f>SUM(D595/C595)</f>
        <v>1.1061433447098976</v>
      </c>
      <c r="F595" s="169"/>
      <c r="G595" s="62"/>
      <c r="H595" s="62"/>
    </row>
    <row r="596" spans="1:8" ht="12" customHeight="1">
      <c r="A596" s="64"/>
      <c r="B596" s="10" t="s">
        <v>44</v>
      </c>
      <c r="C596" s="227"/>
      <c r="D596" s="227"/>
      <c r="E596" s="866"/>
      <c r="F596" s="169"/>
      <c r="G596" s="62"/>
      <c r="H596" s="62"/>
    </row>
    <row r="597" spans="1:8" ht="12" customHeight="1">
      <c r="A597" s="64"/>
      <c r="B597" s="10" t="s">
        <v>332</v>
      </c>
      <c r="C597" s="71"/>
      <c r="D597" s="71"/>
      <c r="E597" s="866"/>
      <c r="F597" s="174"/>
      <c r="G597" s="62"/>
      <c r="H597" s="62"/>
    </row>
    <row r="598" spans="1:8" ht="12" customHeight="1" thickBot="1">
      <c r="A598" s="64"/>
      <c r="B598" s="423" t="s">
        <v>971</v>
      </c>
      <c r="C598" s="72"/>
      <c r="D598" s="72"/>
      <c r="E598" s="915"/>
      <c r="F598" s="171"/>
      <c r="G598" s="62"/>
      <c r="H598" s="62"/>
    </row>
    <row r="599" spans="1:8" ht="12" customHeight="1" thickBot="1">
      <c r="A599" s="49"/>
      <c r="B599" s="425" t="s">
        <v>79</v>
      </c>
      <c r="C599" s="76">
        <f>SUM(C593:C598)</f>
        <v>3500</v>
      </c>
      <c r="D599" s="76">
        <f>SUM(D593:D598)</f>
        <v>3811</v>
      </c>
      <c r="E599" s="916">
        <f>SUM(D599/C599)</f>
        <v>1.088857142857143</v>
      </c>
      <c r="F599" s="112"/>
      <c r="G599" s="62"/>
      <c r="H599" s="62"/>
    </row>
    <row r="600" spans="1:8" ht="12" customHeight="1">
      <c r="A600" s="15">
        <v>3413</v>
      </c>
      <c r="B600" s="95" t="s">
        <v>86</v>
      </c>
      <c r="C600" s="82"/>
      <c r="D600" s="82"/>
      <c r="E600" s="866"/>
      <c r="F600" s="30"/>
      <c r="G600" s="62"/>
      <c r="H600" s="62"/>
    </row>
    <row r="601" spans="1:8" ht="12" customHeight="1">
      <c r="A601" s="64"/>
      <c r="B601" s="65" t="s">
        <v>36</v>
      </c>
      <c r="C601" s="71">
        <v>950</v>
      </c>
      <c r="D601" s="71">
        <v>961</v>
      </c>
      <c r="E601" s="917">
        <f>SUM(D601/C601)</f>
        <v>1.0115789473684211</v>
      </c>
      <c r="F601" s="169"/>
      <c r="G601" s="62"/>
      <c r="H601" s="62"/>
    </row>
    <row r="602" spans="1:8" ht="12" customHeight="1">
      <c r="A602" s="64"/>
      <c r="B602" s="7" t="s">
        <v>340</v>
      </c>
      <c r="C602" s="71">
        <v>250</v>
      </c>
      <c r="D602" s="71">
        <v>268</v>
      </c>
      <c r="E602" s="917">
        <f>SUM(D602/C602)</f>
        <v>1.072</v>
      </c>
      <c r="F602" s="169"/>
      <c r="G602" s="62"/>
      <c r="H602" s="62"/>
    </row>
    <row r="603" spans="1:8" ht="12" customHeight="1">
      <c r="A603" s="64"/>
      <c r="B603" s="79" t="s">
        <v>320</v>
      </c>
      <c r="C603" s="227">
        <v>6800</v>
      </c>
      <c r="D603" s="227">
        <v>6980</v>
      </c>
      <c r="E603" s="917">
        <f>SUM(D603/C603)</f>
        <v>1.026470588235294</v>
      </c>
      <c r="F603" s="169"/>
      <c r="G603" s="62"/>
      <c r="H603" s="62"/>
    </row>
    <row r="604" spans="1:8" ht="12" customHeight="1">
      <c r="A604" s="64"/>
      <c r="B604" s="10" t="s">
        <v>44</v>
      </c>
      <c r="C604" s="227"/>
      <c r="D604" s="227"/>
      <c r="E604" s="917"/>
      <c r="F604" s="169"/>
      <c r="G604" s="62"/>
      <c r="H604" s="62"/>
    </row>
    <row r="605" spans="1:8" ht="12" customHeight="1">
      <c r="A605" s="64"/>
      <c r="B605" s="10" t="s">
        <v>332</v>
      </c>
      <c r="C605" s="71">
        <v>4500</v>
      </c>
      <c r="D605" s="71">
        <v>4500</v>
      </c>
      <c r="E605" s="917">
        <f>SUM(D605/C605)</f>
        <v>1</v>
      </c>
      <c r="F605" s="169"/>
      <c r="G605" s="62"/>
      <c r="H605" s="62"/>
    </row>
    <row r="606" spans="1:8" ht="12" customHeight="1" thickBot="1">
      <c r="A606" s="64"/>
      <c r="B606" s="423" t="s">
        <v>971</v>
      </c>
      <c r="C606" s="72"/>
      <c r="D606" s="72"/>
      <c r="E606" s="915"/>
      <c r="F606" s="29"/>
      <c r="G606" s="62"/>
      <c r="H606" s="62"/>
    </row>
    <row r="607" spans="1:8" ht="12" customHeight="1" thickBot="1">
      <c r="A607" s="49"/>
      <c r="B607" s="425" t="s">
        <v>79</v>
      </c>
      <c r="C607" s="76">
        <f>SUM(C601:C606)</f>
        <v>12500</v>
      </c>
      <c r="D607" s="76">
        <f>SUM(D601:D606)</f>
        <v>12709</v>
      </c>
      <c r="E607" s="916">
        <f>SUM(D607/C607)</f>
        <v>1.01672</v>
      </c>
      <c r="F607" s="112"/>
      <c r="G607" s="62"/>
      <c r="H607" s="62"/>
    </row>
    <row r="608" spans="1:8" ht="12" customHeight="1">
      <c r="A608" s="15">
        <v>3414</v>
      </c>
      <c r="B608" s="95" t="s">
        <v>962</v>
      </c>
      <c r="C608" s="82"/>
      <c r="D608" s="82"/>
      <c r="E608" s="866"/>
      <c r="F608" s="30"/>
      <c r="G608" s="62"/>
      <c r="H608" s="62"/>
    </row>
    <row r="609" spans="1:8" ht="12" customHeight="1">
      <c r="A609" s="64"/>
      <c r="B609" s="65" t="s">
        <v>36</v>
      </c>
      <c r="C609" s="71"/>
      <c r="D609" s="71"/>
      <c r="E609" s="866"/>
      <c r="F609" s="169"/>
      <c r="G609" s="62"/>
      <c r="H609" s="62"/>
    </row>
    <row r="610" spans="1:8" ht="12" customHeight="1">
      <c r="A610" s="64"/>
      <c r="B610" s="7" t="s">
        <v>340</v>
      </c>
      <c r="C610" s="71"/>
      <c r="D610" s="71"/>
      <c r="E610" s="866"/>
      <c r="F610" s="169"/>
      <c r="G610" s="62"/>
      <c r="H610" s="62"/>
    </row>
    <row r="611" spans="1:8" ht="12" customHeight="1">
      <c r="A611" s="64"/>
      <c r="B611" s="79" t="s">
        <v>320</v>
      </c>
      <c r="C611" s="227"/>
      <c r="D611" s="227"/>
      <c r="E611" s="866"/>
      <c r="F611" s="169"/>
      <c r="G611" s="62"/>
      <c r="H611" s="62"/>
    </row>
    <row r="612" spans="1:8" ht="12" customHeight="1">
      <c r="A612" s="64"/>
      <c r="B612" s="10" t="s">
        <v>44</v>
      </c>
      <c r="C612" s="227"/>
      <c r="D612" s="227"/>
      <c r="E612" s="866"/>
      <c r="F612" s="169"/>
      <c r="G612" s="62"/>
      <c r="H612" s="62"/>
    </row>
    <row r="613" spans="1:8" ht="12" customHeight="1">
      <c r="A613" s="64"/>
      <c r="B613" s="10" t="s">
        <v>332</v>
      </c>
      <c r="C613" s="71">
        <v>3000</v>
      </c>
      <c r="D613" s="71">
        <v>3000</v>
      </c>
      <c r="E613" s="917">
        <f>SUM(D613/C613)</f>
        <v>1</v>
      </c>
      <c r="F613" s="169"/>
      <c r="G613" s="62"/>
      <c r="H613" s="62"/>
    </row>
    <row r="614" spans="1:8" ht="12" customHeight="1" thickBot="1">
      <c r="A614" s="64"/>
      <c r="B614" s="423" t="s">
        <v>971</v>
      </c>
      <c r="C614" s="72"/>
      <c r="D614" s="72"/>
      <c r="E614" s="915"/>
      <c r="F614" s="29"/>
      <c r="G614" s="62"/>
      <c r="H614" s="62"/>
    </row>
    <row r="615" spans="1:8" ht="12" customHeight="1" thickBot="1">
      <c r="A615" s="49"/>
      <c r="B615" s="425" t="s">
        <v>79</v>
      </c>
      <c r="C615" s="76">
        <f>SUM(C609:C614)</f>
        <v>3000</v>
      </c>
      <c r="D615" s="76">
        <f>SUM(D609:D614)</f>
        <v>3000</v>
      </c>
      <c r="E615" s="916">
        <f>SUM(D615/C615)</f>
        <v>1</v>
      </c>
      <c r="F615" s="112"/>
      <c r="G615" s="62"/>
      <c r="H615" s="62"/>
    </row>
    <row r="616" spans="1:8" ht="12" customHeight="1">
      <c r="A616" s="15">
        <v>3415</v>
      </c>
      <c r="B616" s="95" t="s">
        <v>912</v>
      </c>
      <c r="C616" s="82"/>
      <c r="D616" s="82"/>
      <c r="E616" s="866"/>
      <c r="F616" s="30" t="s">
        <v>144</v>
      </c>
      <c r="G616" s="62"/>
      <c r="H616" s="62"/>
    </row>
    <row r="617" spans="1:8" ht="12" customHeight="1">
      <c r="A617" s="64"/>
      <c r="B617" s="65" t="s">
        <v>36</v>
      </c>
      <c r="C617" s="71"/>
      <c r="D617" s="71"/>
      <c r="E617" s="866"/>
      <c r="F617" s="169"/>
      <c r="G617" s="62"/>
      <c r="H617" s="62"/>
    </row>
    <row r="618" spans="1:8" ht="12" customHeight="1">
      <c r="A618" s="64"/>
      <c r="B618" s="7" t="s">
        <v>340</v>
      </c>
      <c r="C618" s="71"/>
      <c r="D618" s="71"/>
      <c r="E618" s="866"/>
      <c r="F618" s="169"/>
      <c r="G618" s="62"/>
      <c r="H618" s="62"/>
    </row>
    <row r="619" spans="1:8" ht="12" customHeight="1">
      <c r="A619" s="64"/>
      <c r="B619" s="79" t="s">
        <v>320</v>
      </c>
      <c r="C619" s="71"/>
      <c r="D619" s="71"/>
      <c r="E619" s="866"/>
      <c r="F619" s="169"/>
      <c r="G619" s="62"/>
      <c r="H619" s="62"/>
    </row>
    <row r="620" spans="1:8" ht="12" customHeight="1">
      <c r="A620" s="64"/>
      <c r="B620" s="10" t="s">
        <v>44</v>
      </c>
      <c r="C620" s="71"/>
      <c r="D620" s="71"/>
      <c r="E620" s="866"/>
      <c r="F620" s="169"/>
      <c r="G620" s="62"/>
      <c r="H620" s="62"/>
    </row>
    <row r="621" spans="1:8" ht="12" customHeight="1">
      <c r="A621" s="64"/>
      <c r="B621" s="10" t="s">
        <v>332</v>
      </c>
      <c r="C621" s="71">
        <v>3000</v>
      </c>
      <c r="D621" s="71">
        <v>3000</v>
      </c>
      <c r="E621" s="917">
        <f>SUM(D621/C621)</f>
        <v>1</v>
      </c>
      <c r="F621" s="169"/>
      <c r="G621" s="62"/>
      <c r="H621" s="62"/>
    </row>
    <row r="622" spans="1:8" ht="12" customHeight="1" thickBot="1">
      <c r="A622" s="64"/>
      <c r="B622" s="423" t="s">
        <v>971</v>
      </c>
      <c r="C622" s="72"/>
      <c r="D622" s="72"/>
      <c r="E622" s="915"/>
      <c r="F622" s="29"/>
      <c r="G622" s="62"/>
      <c r="H622" s="62"/>
    </row>
    <row r="623" spans="1:8" ht="12" customHeight="1" thickBot="1">
      <c r="A623" s="49"/>
      <c r="B623" s="425" t="s">
        <v>79</v>
      </c>
      <c r="C623" s="76">
        <f>SUM(C617:C622)</f>
        <v>3000</v>
      </c>
      <c r="D623" s="76">
        <f>SUM(D617:D622)</f>
        <v>3000</v>
      </c>
      <c r="E623" s="916">
        <f>SUM(D623/C623)</f>
        <v>1</v>
      </c>
      <c r="F623" s="112"/>
      <c r="G623" s="62"/>
      <c r="H623" s="62"/>
    </row>
    <row r="624" spans="1:8" ht="12" customHeight="1">
      <c r="A624" s="15">
        <v>3416</v>
      </c>
      <c r="B624" s="95" t="s">
        <v>131</v>
      </c>
      <c r="C624" s="82"/>
      <c r="D624" s="82"/>
      <c r="E624" s="866"/>
      <c r="F624" s="30" t="s">
        <v>144</v>
      </c>
      <c r="G624" s="62"/>
      <c r="H624" s="62"/>
    </row>
    <row r="625" spans="1:8" ht="12" customHeight="1">
      <c r="A625" s="64"/>
      <c r="B625" s="65" t="s">
        <v>36</v>
      </c>
      <c r="C625" s="71"/>
      <c r="D625" s="71"/>
      <c r="E625" s="866"/>
      <c r="F625" s="169"/>
      <c r="G625" s="62"/>
      <c r="H625" s="62"/>
    </row>
    <row r="626" spans="1:8" ht="12" customHeight="1">
      <c r="A626" s="64"/>
      <c r="B626" s="7" t="s">
        <v>340</v>
      </c>
      <c r="C626" s="71"/>
      <c r="D626" s="71"/>
      <c r="E626" s="866"/>
      <c r="F626" s="169"/>
      <c r="G626" s="62"/>
      <c r="H626" s="62"/>
    </row>
    <row r="627" spans="1:8" ht="12" customHeight="1">
      <c r="A627" s="64"/>
      <c r="B627" s="79" t="s">
        <v>320</v>
      </c>
      <c r="C627" s="71"/>
      <c r="D627" s="71"/>
      <c r="E627" s="866"/>
      <c r="F627" s="169"/>
      <c r="G627" s="62"/>
      <c r="H627" s="62"/>
    </row>
    <row r="628" spans="1:8" ht="12" customHeight="1">
      <c r="A628" s="64"/>
      <c r="B628" s="10" t="s">
        <v>44</v>
      </c>
      <c r="C628" s="71"/>
      <c r="D628" s="71"/>
      <c r="E628" s="866"/>
      <c r="F628" s="169"/>
      <c r="G628" s="62"/>
      <c r="H628" s="62"/>
    </row>
    <row r="629" spans="1:8" ht="12" customHeight="1">
      <c r="A629" s="64"/>
      <c r="B629" s="10" t="s">
        <v>332</v>
      </c>
      <c r="C629" s="71">
        <v>20000</v>
      </c>
      <c r="D629" s="71">
        <v>25000</v>
      </c>
      <c r="E629" s="917">
        <f>SUM(D629/C629)</f>
        <v>1.25</v>
      </c>
      <c r="F629" s="169"/>
      <c r="G629" s="62"/>
      <c r="H629" s="62"/>
    </row>
    <row r="630" spans="1:8" ht="12" customHeight="1" thickBot="1">
      <c r="A630" s="64"/>
      <c r="B630" s="423" t="s">
        <v>971</v>
      </c>
      <c r="C630" s="72"/>
      <c r="D630" s="72"/>
      <c r="E630" s="915"/>
      <c r="F630" s="29"/>
      <c r="G630" s="62"/>
      <c r="H630" s="62"/>
    </row>
    <row r="631" spans="1:8" ht="12" customHeight="1" thickBot="1">
      <c r="A631" s="49"/>
      <c r="B631" s="425" t="s">
        <v>79</v>
      </c>
      <c r="C631" s="76">
        <f>SUM(C625:C630)</f>
        <v>20000</v>
      </c>
      <c r="D631" s="76">
        <f>SUM(D625:D630)</f>
        <v>25000</v>
      </c>
      <c r="E631" s="916">
        <f>SUM(D631/C631)</f>
        <v>1.25</v>
      </c>
      <c r="F631" s="112"/>
      <c r="G631" s="62"/>
      <c r="H631" s="62"/>
    </row>
    <row r="632" spans="1:8" ht="12" customHeight="1">
      <c r="A632" s="15">
        <v>3420</v>
      </c>
      <c r="B632" s="100" t="s">
        <v>101</v>
      </c>
      <c r="C632" s="82">
        <f>SUM(C640+C648+C656+C688+C664+C672+C680+C696+C704+C712+C720+C729+C737+C745)</f>
        <v>140008</v>
      </c>
      <c r="D632" s="82">
        <f>SUM(D640+D648+D656+D688+D664+D672+D680+D696+D704+D712+D720+D729+D737+D745)</f>
        <v>173145</v>
      </c>
      <c r="E632" s="866">
        <f>SUM(D632/C632)</f>
        <v>1.236679332609565</v>
      </c>
      <c r="F632" s="30"/>
      <c r="G632" s="62"/>
      <c r="H632" s="62"/>
    </row>
    <row r="633" spans="1:8" ht="12" customHeight="1">
      <c r="A633" s="15">
        <v>3422</v>
      </c>
      <c r="B633" s="95" t="s">
        <v>88</v>
      </c>
      <c r="C633" s="82"/>
      <c r="D633" s="82"/>
      <c r="E633" s="866"/>
      <c r="F633" s="4"/>
      <c r="G633" s="62"/>
      <c r="H633" s="62"/>
    </row>
    <row r="634" spans="1:8" ht="12" customHeight="1">
      <c r="A634" s="64"/>
      <c r="B634" s="65" t="s">
        <v>36</v>
      </c>
      <c r="C634" s="71">
        <v>10800</v>
      </c>
      <c r="D634" s="71">
        <v>10800</v>
      </c>
      <c r="E634" s="917">
        <f>SUM(D634/C634)</f>
        <v>1</v>
      </c>
      <c r="F634" s="199"/>
      <c r="G634" s="62"/>
      <c r="H634" s="62"/>
    </row>
    <row r="635" spans="1:8" ht="12" customHeight="1">
      <c r="A635" s="64"/>
      <c r="B635" s="7" t="s">
        <v>340</v>
      </c>
      <c r="C635" s="71">
        <v>2800</v>
      </c>
      <c r="D635" s="71">
        <v>2843</v>
      </c>
      <c r="E635" s="917">
        <f>SUM(D635/C635)</f>
        <v>1.0153571428571428</v>
      </c>
      <c r="F635" s="5"/>
      <c r="G635" s="62"/>
      <c r="H635" s="62"/>
    </row>
    <row r="636" spans="1:8" ht="12" customHeight="1">
      <c r="A636" s="64"/>
      <c r="B636" s="79" t="s">
        <v>320</v>
      </c>
      <c r="C636" s="71">
        <v>11400</v>
      </c>
      <c r="D636" s="71">
        <v>16977</v>
      </c>
      <c r="E636" s="917">
        <f>SUM(D636/C636)</f>
        <v>1.4892105263157895</v>
      </c>
      <c r="F636" s="199"/>
      <c r="G636" s="62"/>
      <c r="H636" s="62"/>
    </row>
    <row r="637" spans="1:8" ht="12" customHeight="1">
      <c r="A637" s="64"/>
      <c r="B637" s="10" t="s">
        <v>44</v>
      </c>
      <c r="C637" s="71"/>
      <c r="D637" s="71"/>
      <c r="E637" s="866"/>
      <c r="F637" s="336"/>
      <c r="G637" s="62"/>
      <c r="H637" s="62"/>
    </row>
    <row r="638" spans="1:8" ht="12" customHeight="1">
      <c r="A638" s="64"/>
      <c r="B638" s="10" t="s">
        <v>332</v>
      </c>
      <c r="C638" s="71"/>
      <c r="D638" s="71"/>
      <c r="E638" s="866"/>
      <c r="F638" s="5"/>
      <c r="G638" s="62"/>
      <c r="H638" s="62"/>
    </row>
    <row r="639" spans="1:8" ht="12" customHeight="1" thickBot="1">
      <c r="A639" s="64"/>
      <c r="B639" s="423" t="s">
        <v>971</v>
      </c>
      <c r="C639" s="72"/>
      <c r="D639" s="72"/>
      <c r="E639" s="915"/>
      <c r="F639" s="29"/>
      <c r="G639" s="62"/>
      <c r="H639" s="62"/>
    </row>
    <row r="640" spans="1:8" ht="12" customHeight="1" thickBot="1">
      <c r="A640" s="49"/>
      <c r="B640" s="425" t="s">
        <v>79</v>
      </c>
      <c r="C640" s="76">
        <f>SUM(C634:C639)</f>
        <v>25000</v>
      </c>
      <c r="D640" s="76">
        <f>SUM(D634:D639)</f>
        <v>30620</v>
      </c>
      <c r="E640" s="916">
        <f>SUM(D640/C640)</f>
        <v>1.2248</v>
      </c>
      <c r="F640" s="170"/>
      <c r="G640" s="62"/>
      <c r="H640" s="62"/>
    </row>
    <row r="641" spans="1:8" ht="12" customHeight="1">
      <c r="A641" s="15">
        <v>3423</v>
      </c>
      <c r="B641" s="95" t="s">
        <v>87</v>
      </c>
      <c r="C641" s="82"/>
      <c r="D641" s="82"/>
      <c r="E641" s="866"/>
      <c r="F641" s="169"/>
      <c r="G641" s="62"/>
      <c r="H641" s="62"/>
    </row>
    <row r="642" spans="1:8" ht="12" customHeight="1">
      <c r="A642" s="64"/>
      <c r="B642" s="65" t="s">
        <v>36</v>
      </c>
      <c r="C642" s="71">
        <v>2850</v>
      </c>
      <c r="D642" s="71">
        <v>2850</v>
      </c>
      <c r="E642" s="917">
        <f>SUM(D642/C642)</f>
        <v>1</v>
      </c>
      <c r="F642" s="169"/>
      <c r="G642" s="62"/>
      <c r="H642" s="62"/>
    </row>
    <row r="643" spans="1:8" ht="12" customHeight="1">
      <c r="A643" s="64"/>
      <c r="B643" s="7" t="s">
        <v>340</v>
      </c>
      <c r="C643" s="71">
        <v>1300</v>
      </c>
      <c r="D643" s="71">
        <v>1400</v>
      </c>
      <c r="E643" s="917">
        <f>SUM(D643/C643)</f>
        <v>1.0769230769230769</v>
      </c>
      <c r="F643" s="169"/>
      <c r="G643" s="62"/>
      <c r="H643" s="62"/>
    </row>
    <row r="644" spans="1:8" ht="12" customHeight="1">
      <c r="A644" s="64"/>
      <c r="B644" s="79" t="s">
        <v>320</v>
      </c>
      <c r="C644" s="71">
        <v>3850</v>
      </c>
      <c r="D644" s="71">
        <v>4004</v>
      </c>
      <c r="E644" s="917">
        <f>SUM(D644/C644)</f>
        <v>1.04</v>
      </c>
      <c r="F644" s="169"/>
      <c r="G644" s="62"/>
      <c r="H644" s="62"/>
    </row>
    <row r="645" spans="1:8" ht="12" customHeight="1">
      <c r="A645" s="64"/>
      <c r="B645" s="10" t="s">
        <v>44</v>
      </c>
      <c r="C645" s="71"/>
      <c r="D645" s="71"/>
      <c r="E645" s="917"/>
      <c r="F645" s="169"/>
      <c r="G645" s="62"/>
      <c r="H645" s="62"/>
    </row>
    <row r="646" spans="1:8" ht="12" customHeight="1">
      <c r="A646" s="64"/>
      <c r="B646" s="10" t="s">
        <v>332</v>
      </c>
      <c r="C646" s="71">
        <v>2000</v>
      </c>
      <c r="D646" s="71">
        <v>2500</v>
      </c>
      <c r="E646" s="917">
        <f>SUM(D646/C646)</f>
        <v>1.25</v>
      </c>
      <c r="F646" s="169"/>
      <c r="G646" s="62"/>
      <c r="H646" s="62"/>
    </row>
    <row r="647" spans="1:8" ht="12" customHeight="1" thickBot="1">
      <c r="A647" s="64"/>
      <c r="B647" s="423" t="s">
        <v>971</v>
      </c>
      <c r="C647" s="72"/>
      <c r="D647" s="72"/>
      <c r="E647" s="915"/>
      <c r="F647" s="29"/>
      <c r="G647" s="62"/>
      <c r="H647" s="62"/>
    </row>
    <row r="648" spans="1:8" ht="12.75" customHeight="1" thickBot="1">
      <c r="A648" s="49"/>
      <c r="B648" s="425" t="s">
        <v>79</v>
      </c>
      <c r="C648" s="76">
        <f>SUM(C642:C647)</f>
        <v>10000</v>
      </c>
      <c r="D648" s="76">
        <f>SUM(D642:D647)</f>
        <v>10754</v>
      </c>
      <c r="E648" s="916">
        <f>SUM(D648/C648)</f>
        <v>1.0754</v>
      </c>
      <c r="F648" s="170"/>
      <c r="G648" s="62"/>
      <c r="H648" s="62"/>
    </row>
    <row r="649" spans="1:8" ht="12.75" customHeight="1">
      <c r="A649" s="15">
        <v>3424</v>
      </c>
      <c r="B649" s="95" t="s">
        <v>338</v>
      </c>
      <c r="C649" s="82"/>
      <c r="D649" s="82"/>
      <c r="E649" s="866"/>
      <c r="F649" s="169"/>
      <c r="G649" s="62"/>
      <c r="H649" s="62"/>
    </row>
    <row r="650" spans="1:8" ht="12.75" customHeight="1">
      <c r="A650" s="64"/>
      <c r="B650" s="65" t="s">
        <v>36</v>
      </c>
      <c r="C650" s="71">
        <v>900</v>
      </c>
      <c r="D650" s="71">
        <v>900</v>
      </c>
      <c r="E650" s="917">
        <f>SUM(D650/C650)</f>
        <v>1</v>
      </c>
      <c r="F650" s="169"/>
      <c r="G650" s="62"/>
      <c r="H650" s="62"/>
    </row>
    <row r="651" spans="1:8" ht="12.75" customHeight="1">
      <c r="A651" s="64"/>
      <c r="B651" s="7" t="s">
        <v>340</v>
      </c>
      <c r="C651" s="71">
        <v>150</v>
      </c>
      <c r="D651" s="71">
        <v>150</v>
      </c>
      <c r="E651" s="917">
        <f>SUM(D651/C651)</f>
        <v>1</v>
      </c>
      <c r="F651" s="169"/>
      <c r="G651" s="62"/>
      <c r="H651" s="62"/>
    </row>
    <row r="652" spans="1:8" ht="12.75" customHeight="1">
      <c r="A652" s="64"/>
      <c r="B652" s="79" t="s">
        <v>320</v>
      </c>
      <c r="C652" s="71">
        <v>4720</v>
      </c>
      <c r="D652" s="71">
        <v>7334</v>
      </c>
      <c r="E652" s="917">
        <f>SUM(D652/C652)</f>
        <v>1.553813559322034</v>
      </c>
      <c r="F652" s="169"/>
      <c r="G652" s="62"/>
      <c r="H652" s="62"/>
    </row>
    <row r="653" spans="1:8" ht="12.75" customHeight="1">
      <c r="A653" s="64"/>
      <c r="B653" s="10" t="s">
        <v>44</v>
      </c>
      <c r="C653" s="71"/>
      <c r="D653" s="71"/>
      <c r="E653" s="866"/>
      <c r="F653" s="169"/>
      <c r="G653" s="62"/>
      <c r="H653" s="62"/>
    </row>
    <row r="654" spans="1:8" ht="12.75" customHeight="1">
      <c r="A654" s="64"/>
      <c r="B654" s="10" t="s">
        <v>332</v>
      </c>
      <c r="C654" s="71"/>
      <c r="D654" s="71"/>
      <c r="E654" s="866"/>
      <c r="F654" s="169"/>
      <c r="G654" s="62"/>
      <c r="H654" s="62"/>
    </row>
    <row r="655" spans="1:8" ht="12.75" customHeight="1" thickBot="1">
      <c r="A655" s="64"/>
      <c r="B655" s="423" t="s">
        <v>971</v>
      </c>
      <c r="C655" s="72"/>
      <c r="D655" s="72"/>
      <c r="E655" s="915"/>
      <c r="F655" s="29"/>
      <c r="G655" s="62"/>
      <c r="H655" s="62"/>
    </row>
    <row r="656" spans="1:8" ht="12.75" customHeight="1" thickBot="1">
      <c r="A656" s="49"/>
      <c r="B656" s="425" t="s">
        <v>79</v>
      </c>
      <c r="C656" s="76">
        <f>SUM(C650:C655)</f>
        <v>5770</v>
      </c>
      <c r="D656" s="76">
        <f>SUM(D650:D655)</f>
        <v>8384</v>
      </c>
      <c r="E656" s="916">
        <f>SUM(D656/C656)</f>
        <v>1.4530329289428077</v>
      </c>
      <c r="F656" s="170"/>
      <c r="G656" s="62"/>
      <c r="H656" s="62"/>
    </row>
    <row r="657" spans="1:8" ht="12.75" customHeight="1">
      <c r="A657" s="428">
        <v>3425</v>
      </c>
      <c r="B657" s="414" t="s">
        <v>877</v>
      </c>
      <c r="C657" s="415"/>
      <c r="D657" s="415"/>
      <c r="E657" s="866"/>
      <c r="F657" s="430"/>
      <c r="G657" s="62"/>
      <c r="H657" s="62"/>
    </row>
    <row r="658" spans="1:8" ht="12.75" customHeight="1">
      <c r="A658" s="140"/>
      <c r="B658" s="417" t="s">
        <v>36</v>
      </c>
      <c r="C658" s="418"/>
      <c r="D658" s="418"/>
      <c r="E658" s="866"/>
      <c r="F658" s="430"/>
      <c r="G658" s="62"/>
      <c r="H658" s="62"/>
    </row>
    <row r="659" spans="1:8" ht="12.75" customHeight="1">
      <c r="A659" s="140"/>
      <c r="B659" s="420" t="s">
        <v>340</v>
      </c>
      <c r="C659" s="418"/>
      <c r="D659" s="418"/>
      <c r="E659" s="866"/>
      <c r="F659" s="430"/>
      <c r="G659" s="62"/>
      <c r="H659" s="62"/>
    </row>
    <row r="660" spans="1:8" ht="12.75" customHeight="1">
      <c r="A660" s="140"/>
      <c r="B660" s="421" t="s">
        <v>320</v>
      </c>
      <c r="C660" s="418">
        <v>4200</v>
      </c>
      <c r="D660" s="418">
        <v>8342</v>
      </c>
      <c r="E660" s="917">
        <f>SUM(D660/C660)</f>
        <v>1.9861904761904763</v>
      </c>
      <c r="F660" s="169"/>
      <c r="G660" s="62"/>
      <c r="H660" s="62"/>
    </row>
    <row r="661" spans="1:8" ht="12.75" customHeight="1">
      <c r="A661" s="140"/>
      <c r="B661" s="422" t="s">
        <v>44</v>
      </c>
      <c r="C661" s="418"/>
      <c r="D661" s="418"/>
      <c r="E661" s="866"/>
      <c r="F661" s="169"/>
      <c r="G661" s="62"/>
      <c r="H661" s="62"/>
    </row>
    <row r="662" spans="1:8" ht="12.75" customHeight="1">
      <c r="A662" s="140"/>
      <c r="B662" s="422" t="s">
        <v>332</v>
      </c>
      <c r="C662" s="418"/>
      <c r="D662" s="418"/>
      <c r="E662" s="866"/>
      <c r="F662" s="430"/>
      <c r="G662" s="62"/>
      <c r="H662" s="62"/>
    </row>
    <row r="663" spans="1:8" ht="12.75" customHeight="1" thickBot="1">
      <c r="A663" s="140"/>
      <c r="B663" s="423" t="s">
        <v>971</v>
      </c>
      <c r="C663" s="449"/>
      <c r="D663" s="449"/>
      <c r="E663" s="915"/>
      <c r="F663" s="432"/>
      <c r="G663" s="62"/>
      <c r="H663" s="62"/>
    </row>
    <row r="664" spans="1:8" ht="12.75" customHeight="1" thickBot="1">
      <c r="A664" s="424"/>
      <c r="B664" s="425" t="s">
        <v>79</v>
      </c>
      <c r="C664" s="426">
        <f>SUM(C658:C663)</f>
        <v>4200</v>
      </c>
      <c r="D664" s="426">
        <f>SUM(D658:D663)</f>
        <v>8342</v>
      </c>
      <c r="E664" s="916">
        <f>SUM(D664/C664)</f>
        <v>1.9861904761904763</v>
      </c>
      <c r="F664" s="433"/>
      <c r="G664" s="62"/>
      <c r="H664" s="62"/>
    </row>
    <row r="665" spans="1:8" ht="12.75" customHeight="1">
      <c r="A665" s="428">
        <v>3426</v>
      </c>
      <c r="B665" s="414" t="s">
        <v>444</v>
      </c>
      <c r="C665" s="415"/>
      <c r="D665" s="415"/>
      <c r="E665" s="866"/>
      <c r="F665" s="430"/>
      <c r="G665" s="62"/>
      <c r="H665" s="62"/>
    </row>
    <row r="666" spans="1:8" ht="12.75" customHeight="1">
      <c r="A666" s="140"/>
      <c r="B666" s="417" t="s">
        <v>36</v>
      </c>
      <c r="C666" s="418">
        <v>1500</v>
      </c>
      <c r="D666" s="418">
        <v>1500</v>
      </c>
      <c r="E666" s="917">
        <f>SUM(D666/C666)</f>
        <v>1</v>
      </c>
      <c r="F666" s="430"/>
      <c r="G666" s="62"/>
      <c r="H666" s="62"/>
    </row>
    <row r="667" spans="1:8" ht="12.75" customHeight="1">
      <c r="A667" s="140"/>
      <c r="B667" s="420" t="s">
        <v>340</v>
      </c>
      <c r="C667" s="418">
        <v>400</v>
      </c>
      <c r="D667" s="418">
        <v>400</v>
      </c>
      <c r="E667" s="917">
        <f>SUM(D667/C667)</f>
        <v>1</v>
      </c>
      <c r="F667" s="430"/>
      <c r="G667" s="62"/>
      <c r="H667" s="62"/>
    </row>
    <row r="668" spans="1:8" ht="12.75" customHeight="1">
      <c r="A668" s="140"/>
      <c r="B668" s="421" t="s">
        <v>320</v>
      </c>
      <c r="C668" s="418">
        <v>56100</v>
      </c>
      <c r="D668" s="418">
        <v>69526</v>
      </c>
      <c r="E668" s="917">
        <f>SUM(D668/C668)</f>
        <v>1.2393226381461675</v>
      </c>
      <c r="F668" s="169"/>
      <c r="G668" s="62"/>
      <c r="H668" s="62"/>
    </row>
    <row r="669" spans="1:8" ht="12.75" customHeight="1">
      <c r="A669" s="140"/>
      <c r="B669" s="422" t="s">
        <v>44</v>
      </c>
      <c r="C669" s="418"/>
      <c r="D669" s="418"/>
      <c r="E669" s="866"/>
      <c r="F669" s="169"/>
      <c r="G669" s="62"/>
      <c r="H669" s="62"/>
    </row>
    <row r="670" spans="1:8" ht="12.75" customHeight="1">
      <c r="A670" s="140"/>
      <c r="B670" s="422" t="s">
        <v>332</v>
      </c>
      <c r="C670" s="418"/>
      <c r="D670" s="418"/>
      <c r="E670" s="866"/>
      <c r="F670" s="430"/>
      <c r="G670" s="62"/>
      <c r="H670" s="62"/>
    </row>
    <row r="671" spans="1:8" ht="12.75" customHeight="1" thickBot="1">
      <c r="A671" s="140"/>
      <c r="B671" s="423" t="s">
        <v>971</v>
      </c>
      <c r="C671" s="449"/>
      <c r="D671" s="449"/>
      <c r="E671" s="915"/>
      <c r="F671" s="434"/>
      <c r="G671" s="62"/>
      <c r="H671" s="62"/>
    </row>
    <row r="672" spans="1:8" ht="12.75" customHeight="1" thickBot="1">
      <c r="A672" s="424"/>
      <c r="B672" s="425" t="s">
        <v>79</v>
      </c>
      <c r="C672" s="426">
        <f>SUM(C666:C671)</f>
        <v>58000</v>
      </c>
      <c r="D672" s="426">
        <f>SUM(D666:D671)</f>
        <v>71426</v>
      </c>
      <c r="E672" s="916">
        <f>SUM(D672/C672)</f>
        <v>1.2314827586206896</v>
      </c>
      <c r="F672" s="433"/>
      <c r="G672" s="62"/>
      <c r="H672" s="62"/>
    </row>
    <row r="673" spans="1:8" ht="12.75" customHeight="1">
      <c r="A673" s="428">
        <v>3427</v>
      </c>
      <c r="B673" s="414" t="s">
        <v>878</v>
      </c>
      <c r="C673" s="415"/>
      <c r="D673" s="415"/>
      <c r="E673" s="866"/>
      <c r="F673" s="430"/>
      <c r="G673" s="62"/>
      <c r="H673" s="62"/>
    </row>
    <row r="674" spans="1:8" ht="12.75" customHeight="1">
      <c r="A674" s="140"/>
      <c r="B674" s="417" t="s">
        <v>36</v>
      </c>
      <c r="C674" s="418">
        <v>2900</v>
      </c>
      <c r="D674" s="418">
        <v>2900</v>
      </c>
      <c r="E674" s="917">
        <f>SUM(D674/C674)</f>
        <v>1</v>
      </c>
      <c r="F674" s="430"/>
      <c r="G674" s="62"/>
      <c r="H674" s="62"/>
    </row>
    <row r="675" spans="1:8" ht="12.75" customHeight="1">
      <c r="A675" s="140"/>
      <c r="B675" s="420" t="s">
        <v>340</v>
      </c>
      <c r="C675" s="418">
        <v>780</v>
      </c>
      <c r="D675" s="418">
        <v>780</v>
      </c>
      <c r="E675" s="917">
        <f>SUM(D675/C675)</f>
        <v>1</v>
      </c>
      <c r="F675" s="430"/>
      <c r="G675" s="62"/>
      <c r="H675" s="62"/>
    </row>
    <row r="676" spans="1:8" ht="12.75" customHeight="1">
      <c r="A676" s="140"/>
      <c r="B676" s="421" t="s">
        <v>320</v>
      </c>
      <c r="C676" s="418">
        <v>10320</v>
      </c>
      <c r="D676" s="418">
        <v>11901</v>
      </c>
      <c r="E676" s="917">
        <f>SUM(D676/C676)</f>
        <v>1.1531976744186045</v>
      </c>
      <c r="F676" s="169"/>
      <c r="G676" s="62"/>
      <c r="H676" s="62"/>
    </row>
    <row r="677" spans="1:8" ht="12.75" customHeight="1">
      <c r="A677" s="140"/>
      <c r="B677" s="422" t="s">
        <v>44</v>
      </c>
      <c r="C677" s="418"/>
      <c r="D677" s="418"/>
      <c r="E677" s="866"/>
      <c r="F677" s="169"/>
      <c r="G677" s="62"/>
      <c r="H677" s="62"/>
    </row>
    <row r="678" spans="1:8" ht="12.75" customHeight="1">
      <c r="A678" s="140"/>
      <c r="B678" s="422" t="s">
        <v>332</v>
      </c>
      <c r="C678" s="418"/>
      <c r="D678" s="418"/>
      <c r="E678" s="866"/>
      <c r="F678" s="430"/>
      <c r="G678" s="62"/>
      <c r="H678" s="62"/>
    </row>
    <row r="679" spans="1:8" ht="12.75" customHeight="1" thickBot="1">
      <c r="A679" s="140"/>
      <c r="B679" s="423" t="s">
        <v>971</v>
      </c>
      <c r="C679" s="449"/>
      <c r="D679" s="449"/>
      <c r="E679" s="915"/>
      <c r="F679" s="432"/>
      <c r="G679" s="62"/>
      <c r="H679" s="62"/>
    </row>
    <row r="680" spans="1:8" ht="12.75" customHeight="1" thickBot="1">
      <c r="A680" s="424"/>
      <c r="B680" s="425" t="s">
        <v>79</v>
      </c>
      <c r="C680" s="426">
        <f>SUM(C674:C679)</f>
        <v>14000</v>
      </c>
      <c r="D680" s="426">
        <f>SUM(D674:D679)</f>
        <v>15581</v>
      </c>
      <c r="E680" s="918">
        <f>SUM(D680/C680)</f>
        <v>1.1129285714285715</v>
      </c>
      <c r="F680" s="433"/>
      <c r="G680" s="62"/>
      <c r="H680" s="62"/>
    </row>
    <row r="681" spans="1:8" ht="12.75" customHeight="1">
      <c r="A681" s="15">
        <v>3428</v>
      </c>
      <c r="B681" s="95" t="s">
        <v>432</v>
      </c>
      <c r="C681" s="82"/>
      <c r="D681" s="82"/>
      <c r="E681" s="866"/>
      <c r="F681" s="169"/>
      <c r="G681" s="62"/>
      <c r="H681" s="62"/>
    </row>
    <row r="682" spans="1:8" ht="12.75" customHeight="1">
      <c r="A682" s="64"/>
      <c r="B682" s="65" t="s">
        <v>36</v>
      </c>
      <c r="C682" s="71"/>
      <c r="D682" s="71"/>
      <c r="E682" s="866"/>
      <c r="F682" s="169"/>
      <c r="G682" s="62"/>
      <c r="H682" s="62"/>
    </row>
    <row r="683" spans="1:8" ht="12.75" customHeight="1">
      <c r="A683" s="64"/>
      <c r="B683" s="7" t="s">
        <v>340</v>
      </c>
      <c r="C683" s="71"/>
      <c r="D683" s="71"/>
      <c r="E683" s="866"/>
      <c r="F683" s="169"/>
      <c r="G683" s="62"/>
      <c r="H683" s="62"/>
    </row>
    <row r="684" spans="1:8" ht="12.75" customHeight="1">
      <c r="A684" s="64"/>
      <c r="B684" s="79" t="s">
        <v>320</v>
      </c>
      <c r="C684" s="71">
        <v>2538</v>
      </c>
      <c r="D684" s="71">
        <v>2538</v>
      </c>
      <c r="E684" s="917">
        <f>SUM(D684/C684)</f>
        <v>1</v>
      </c>
      <c r="F684" s="169"/>
      <c r="G684" s="62"/>
      <c r="H684" s="62"/>
    </row>
    <row r="685" spans="1:8" ht="12.75" customHeight="1">
      <c r="A685" s="64"/>
      <c r="B685" s="10" t="s">
        <v>44</v>
      </c>
      <c r="C685" s="71"/>
      <c r="D685" s="71"/>
      <c r="E685" s="866"/>
      <c r="F685" s="169"/>
      <c r="G685" s="62"/>
      <c r="H685" s="62"/>
    </row>
    <row r="686" spans="1:8" ht="12.75" customHeight="1">
      <c r="A686" s="64"/>
      <c r="B686" s="10" t="s">
        <v>332</v>
      </c>
      <c r="C686" s="71"/>
      <c r="D686" s="71"/>
      <c r="E686" s="866"/>
      <c r="F686" s="169"/>
      <c r="G686" s="62"/>
      <c r="H686" s="62"/>
    </row>
    <row r="687" spans="1:8" ht="12.75" customHeight="1" thickBot="1">
      <c r="A687" s="64"/>
      <c r="B687" s="423" t="s">
        <v>971</v>
      </c>
      <c r="C687" s="72"/>
      <c r="D687" s="72"/>
      <c r="E687" s="915"/>
      <c r="F687" s="29"/>
      <c r="G687" s="62"/>
      <c r="H687" s="62"/>
    </row>
    <row r="688" spans="1:8" ht="12.75" customHeight="1" thickBot="1">
      <c r="A688" s="49"/>
      <c r="B688" s="425" t="s">
        <v>79</v>
      </c>
      <c r="C688" s="76">
        <f>SUM(C682:C687)</f>
        <v>2538</v>
      </c>
      <c r="D688" s="76">
        <f>SUM(D682:D687)</f>
        <v>2538</v>
      </c>
      <c r="E688" s="916">
        <f>SUM(D688/C688)</f>
        <v>1</v>
      </c>
      <c r="F688" s="170"/>
      <c r="G688" s="62"/>
      <c r="H688" s="62"/>
    </row>
    <row r="689" spans="1:8" ht="12.75" customHeight="1">
      <c r="A689" s="428">
        <v>3429</v>
      </c>
      <c r="B689" s="414" t="s">
        <v>854</v>
      </c>
      <c r="C689" s="415"/>
      <c r="D689" s="415"/>
      <c r="E689" s="866"/>
      <c r="F689" s="430"/>
      <c r="G689" s="62"/>
      <c r="H689" s="62"/>
    </row>
    <row r="690" spans="1:8" ht="12.75" customHeight="1">
      <c r="A690" s="140"/>
      <c r="B690" s="417" t="s">
        <v>36</v>
      </c>
      <c r="C690" s="418"/>
      <c r="D690" s="418"/>
      <c r="E690" s="866"/>
      <c r="F690" s="430"/>
      <c r="G690" s="62"/>
      <c r="H690" s="62"/>
    </row>
    <row r="691" spans="1:8" ht="12.75" customHeight="1">
      <c r="A691" s="140"/>
      <c r="B691" s="420" t="s">
        <v>340</v>
      </c>
      <c r="C691" s="418"/>
      <c r="D691" s="418"/>
      <c r="E691" s="866"/>
      <c r="F691" s="430"/>
      <c r="G691" s="62"/>
      <c r="H691" s="62"/>
    </row>
    <row r="692" spans="1:8" ht="12.75" customHeight="1">
      <c r="A692" s="140"/>
      <c r="B692" s="421" t="s">
        <v>320</v>
      </c>
      <c r="C692" s="418">
        <v>2500</v>
      </c>
      <c r="D692" s="418">
        <v>2500</v>
      </c>
      <c r="E692" s="917">
        <f>SUM(D692/C692)</f>
        <v>1</v>
      </c>
      <c r="F692" s="169"/>
      <c r="G692" s="62"/>
      <c r="H692" s="62"/>
    </row>
    <row r="693" spans="1:8" ht="12.75" customHeight="1">
      <c r="A693" s="140"/>
      <c r="B693" s="422" t="s">
        <v>44</v>
      </c>
      <c r="C693" s="418"/>
      <c r="D693" s="418"/>
      <c r="E693" s="866"/>
      <c r="F693" s="169"/>
      <c r="G693" s="62"/>
      <c r="H693" s="62"/>
    </row>
    <row r="694" spans="1:8" ht="12.75" customHeight="1">
      <c r="A694" s="140"/>
      <c r="B694" s="422" t="s">
        <v>332</v>
      </c>
      <c r="C694" s="418"/>
      <c r="D694" s="418"/>
      <c r="E694" s="866"/>
      <c r="F694" s="430"/>
      <c r="G694" s="62"/>
      <c r="H694" s="62"/>
    </row>
    <row r="695" spans="1:8" ht="12.75" customHeight="1" thickBot="1">
      <c r="A695" s="140"/>
      <c r="B695" s="423" t="s">
        <v>971</v>
      </c>
      <c r="C695" s="449"/>
      <c r="D695" s="449"/>
      <c r="E695" s="915"/>
      <c r="F695" s="432"/>
      <c r="G695" s="62"/>
      <c r="H695" s="62"/>
    </row>
    <row r="696" spans="1:8" ht="12.75" customHeight="1" thickBot="1">
      <c r="A696" s="424"/>
      <c r="B696" s="425" t="s">
        <v>79</v>
      </c>
      <c r="C696" s="426">
        <f>SUM(C690:C695)</f>
        <v>2500</v>
      </c>
      <c r="D696" s="426">
        <f>SUM(D690:D695)</f>
        <v>2500</v>
      </c>
      <c r="E696" s="916">
        <f>SUM(D696/C696)</f>
        <v>1</v>
      </c>
      <c r="F696" s="433"/>
      <c r="G696" s="62"/>
      <c r="H696" s="62"/>
    </row>
    <row r="697" spans="1:8" ht="12.75" customHeight="1">
      <c r="A697" s="428">
        <v>3430</v>
      </c>
      <c r="B697" s="414" t="s">
        <v>865</v>
      </c>
      <c r="C697" s="415"/>
      <c r="D697" s="415"/>
      <c r="E697" s="866"/>
      <c r="F697" s="430"/>
      <c r="G697" s="62"/>
      <c r="H697" s="62"/>
    </row>
    <row r="698" spans="1:8" ht="12.75" customHeight="1">
      <c r="A698" s="140"/>
      <c r="B698" s="417" t="s">
        <v>36</v>
      </c>
      <c r="C698" s="418"/>
      <c r="D698" s="418"/>
      <c r="E698" s="866"/>
      <c r="F698" s="430"/>
      <c r="G698" s="62"/>
      <c r="H698" s="62"/>
    </row>
    <row r="699" spans="1:8" ht="12.75" customHeight="1">
      <c r="A699" s="140"/>
      <c r="B699" s="420" t="s">
        <v>340</v>
      </c>
      <c r="C699" s="418"/>
      <c r="D699" s="418"/>
      <c r="E699" s="866"/>
      <c r="F699" s="430"/>
      <c r="G699" s="62"/>
      <c r="H699" s="62"/>
    </row>
    <row r="700" spans="1:8" ht="12.75" customHeight="1">
      <c r="A700" s="140"/>
      <c r="B700" s="421" t="s">
        <v>320</v>
      </c>
      <c r="C700" s="418">
        <v>500</v>
      </c>
      <c r="D700" s="418">
        <v>500</v>
      </c>
      <c r="E700" s="917">
        <f>SUM(D700/C700)</f>
        <v>1</v>
      </c>
      <c r="F700" s="169"/>
      <c r="G700" s="62"/>
      <c r="H700" s="62"/>
    </row>
    <row r="701" spans="1:8" ht="12.75" customHeight="1">
      <c r="A701" s="140"/>
      <c r="B701" s="422" t="s">
        <v>44</v>
      </c>
      <c r="C701" s="418"/>
      <c r="D701" s="418"/>
      <c r="E701" s="866"/>
      <c r="F701" s="169"/>
      <c r="G701" s="62"/>
      <c r="H701" s="62"/>
    </row>
    <row r="702" spans="1:8" ht="12.75" customHeight="1">
      <c r="A702" s="140"/>
      <c r="B702" s="422" t="s">
        <v>332</v>
      </c>
      <c r="C702" s="418"/>
      <c r="D702" s="418"/>
      <c r="E702" s="866"/>
      <c r="F702" s="430"/>
      <c r="G702" s="62"/>
      <c r="H702" s="62"/>
    </row>
    <row r="703" spans="1:8" ht="12.75" customHeight="1" thickBot="1">
      <c r="A703" s="140"/>
      <c r="B703" s="423" t="s">
        <v>971</v>
      </c>
      <c r="C703" s="449"/>
      <c r="D703" s="449"/>
      <c r="E703" s="915"/>
      <c r="F703" s="432"/>
      <c r="G703" s="62"/>
      <c r="H703" s="62"/>
    </row>
    <row r="704" spans="1:8" ht="12.75" customHeight="1" thickBot="1">
      <c r="A704" s="424"/>
      <c r="B704" s="425" t="s">
        <v>79</v>
      </c>
      <c r="C704" s="426">
        <f>SUM(C698:C703)</f>
        <v>500</v>
      </c>
      <c r="D704" s="426">
        <f>SUM(D698:D703)</f>
        <v>500</v>
      </c>
      <c r="E704" s="916">
        <f>SUM(D704/C704)</f>
        <v>1</v>
      </c>
      <c r="F704" s="433"/>
      <c r="G704" s="62"/>
      <c r="H704" s="62"/>
    </row>
    <row r="705" spans="1:8" ht="12.75" customHeight="1">
      <c r="A705" s="428">
        <v>3431</v>
      </c>
      <c r="B705" s="414" t="s">
        <v>129</v>
      </c>
      <c r="C705" s="415"/>
      <c r="D705" s="415"/>
      <c r="E705" s="866"/>
      <c r="F705" s="430"/>
      <c r="G705" s="62"/>
      <c r="H705" s="62"/>
    </row>
    <row r="706" spans="1:8" ht="12.75" customHeight="1">
      <c r="A706" s="140"/>
      <c r="B706" s="417" t="s">
        <v>36</v>
      </c>
      <c r="C706" s="418"/>
      <c r="D706" s="418"/>
      <c r="E706" s="866"/>
      <c r="F706" s="430"/>
      <c r="G706" s="62"/>
      <c r="H706" s="62"/>
    </row>
    <row r="707" spans="1:8" ht="12.75" customHeight="1">
      <c r="A707" s="140"/>
      <c r="B707" s="420" t="s">
        <v>340</v>
      </c>
      <c r="C707" s="418"/>
      <c r="D707" s="418"/>
      <c r="E707" s="866"/>
      <c r="F707" s="430"/>
      <c r="G707" s="62"/>
      <c r="H707" s="62"/>
    </row>
    <row r="708" spans="1:8" ht="12.75" customHeight="1">
      <c r="A708" s="140"/>
      <c r="B708" s="421" t="s">
        <v>320</v>
      </c>
      <c r="C708" s="418">
        <v>5000</v>
      </c>
      <c r="D708" s="418">
        <v>10000</v>
      </c>
      <c r="E708" s="917">
        <f>SUM(D708/C708)</f>
        <v>2</v>
      </c>
      <c r="F708" s="430"/>
      <c r="G708" s="62"/>
      <c r="H708" s="62"/>
    </row>
    <row r="709" spans="1:8" ht="12.75" customHeight="1">
      <c r="A709" s="140"/>
      <c r="B709" s="422" t="s">
        <v>44</v>
      </c>
      <c r="C709" s="418"/>
      <c r="D709" s="418"/>
      <c r="E709" s="866"/>
      <c r="F709" s="430"/>
      <c r="G709" s="62"/>
      <c r="H709" s="62"/>
    </row>
    <row r="710" spans="1:8" ht="12.75" customHeight="1">
      <c r="A710" s="140"/>
      <c r="B710" s="422" t="s">
        <v>332</v>
      </c>
      <c r="C710" s="418"/>
      <c r="D710" s="418"/>
      <c r="E710" s="866"/>
      <c r="F710" s="430"/>
      <c r="G710" s="62"/>
      <c r="H710" s="62"/>
    </row>
    <row r="711" spans="1:8" ht="12.75" customHeight="1" thickBot="1">
      <c r="A711" s="140"/>
      <c r="B711" s="423" t="s">
        <v>971</v>
      </c>
      <c r="C711" s="449"/>
      <c r="D711" s="449"/>
      <c r="E711" s="915"/>
      <c r="F711" s="432"/>
      <c r="G711" s="62"/>
      <c r="H711" s="62"/>
    </row>
    <row r="712" spans="1:8" ht="12.75" customHeight="1" thickBot="1">
      <c r="A712" s="424"/>
      <c r="B712" s="425" t="s">
        <v>79</v>
      </c>
      <c r="C712" s="426">
        <f>SUM(C706:C711)</f>
        <v>5000</v>
      </c>
      <c r="D712" s="426">
        <f>SUM(D706:D711)</f>
        <v>10000</v>
      </c>
      <c r="E712" s="916">
        <f>SUM(D712/C712)</f>
        <v>2</v>
      </c>
      <c r="F712" s="433"/>
      <c r="G712" s="62"/>
      <c r="H712" s="62"/>
    </row>
    <row r="713" spans="1:8" ht="12.75" customHeight="1">
      <c r="A713" s="428">
        <v>3432</v>
      </c>
      <c r="B713" s="414" t="s">
        <v>867</v>
      </c>
      <c r="C713" s="415"/>
      <c r="D713" s="415"/>
      <c r="E713" s="866"/>
      <c r="F713" s="430"/>
      <c r="G713" s="62"/>
      <c r="H713" s="62"/>
    </row>
    <row r="714" spans="1:8" ht="12.75" customHeight="1">
      <c r="A714" s="140"/>
      <c r="B714" s="417" t="s">
        <v>36</v>
      </c>
      <c r="C714" s="418"/>
      <c r="D714" s="418"/>
      <c r="E714" s="866"/>
      <c r="F714" s="430"/>
      <c r="G714" s="62"/>
      <c r="H714" s="62"/>
    </row>
    <row r="715" spans="1:8" ht="12.75" customHeight="1">
      <c r="A715" s="140"/>
      <c r="B715" s="420" t="s">
        <v>340</v>
      </c>
      <c r="C715" s="418"/>
      <c r="D715" s="418"/>
      <c r="E715" s="866"/>
      <c r="F715" s="430"/>
      <c r="G715" s="62"/>
      <c r="H715" s="62"/>
    </row>
    <row r="716" spans="1:8" ht="12.75" customHeight="1">
      <c r="A716" s="140"/>
      <c r="B716" s="421" t="s">
        <v>320</v>
      </c>
      <c r="C716" s="418">
        <v>5000</v>
      </c>
      <c r="D716" s="418">
        <v>5000</v>
      </c>
      <c r="E716" s="917">
        <f>SUM(D716/C716)</f>
        <v>1</v>
      </c>
      <c r="F716" s="169"/>
      <c r="G716" s="62"/>
      <c r="H716" s="62"/>
    </row>
    <row r="717" spans="1:8" ht="12.75" customHeight="1">
      <c r="A717" s="140"/>
      <c r="B717" s="422" t="s">
        <v>44</v>
      </c>
      <c r="C717" s="418"/>
      <c r="D717" s="418"/>
      <c r="E717" s="866"/>
      <c r="F717" s="169"/>
      <c r="G717" s="62"/>
      <c r="H717" s="62"/>
    </row>
    <row r="718" spans="1:8" ht="12.75" customHeight="1">
      <c r="A718" s="140"/>
      <c r="B718" s="422" t="s">
        <v>332</v>
      </c>
      <c r="C718" s="418"/>
      <c r="D718" s="418"/>
      <c r="E718" s="866"/>
      <c r="F718" s="430"/>
      <c r="G718" s="62"/>
      <c r="H718" s="62"/>
    </row>
    <row r="719" spans="1:8" ht="12.75" customHeight="1" thickBot="1">
      <c r="A719" s="140"/>
      <c r="B719" s="423" t="s">
        <v>971</v>
      </c>
      <c r="C719" s="449"/>
      <c r="D719" s="449"/>
      <c r="E719" s="915"/>
      <c r="F719" s="432"/>
      <c r="G719" s="62"/>
      <c r="H719" s="62"/>
    </row>
    <row r="720" spans="1:8" ht="12.75" customHeight="1" thickBot="1">
      <c r="A720" s="424"/>
      <c r="B720" s="425" t="s">
        <v>79</v>
      </c>
      <c r="C720" s="426">
        <f>SUM(C714:C719)</f>
        <v>5000</v>
      </c>
      <c r="D720" s="426">
        <f>SUM(D714:D719)</f>
        <v>5000</v>
      </c>
      <c r="E720" s="918">
        <f>SUM(D720/C720)</f>
        <v>1</v>
      </c>
      <c r="F720" s="433"/>
      <c r="G720" s="62"/>
      <c r="H720" s="62"/>
    </row>
    <row r="721" spans="1:8" ht="12.75" customHeight="1">
      <c r="A721" s="428">
        <v>3433</v>
      </c>
      <c r="B721" s="414" t="s">
        <v>868</v>
      </c>
      <c r="C721" s="415"/>
      <c r="D721" s="415"/>
      <c r="E721" s="866"/>
      <c r="F721" s="430"/>
      <c r="G721" s="62"/>
      <c r="H721" s="62"/>
    </row>
    <row r="722" spans="1:8" ht="12.75" customHeight="1">
      <c r="A722" s="140"/>
      <c r="B722" s="417" t="s">
        <v>36</v>
      </c>
      <c r="C722" s="418"/>
      <c r="D722" s="418"/>
      <c r="E722" s="866"/>
      <c r="F722" s="430"/>
      <c r="G722" s="62"/>
      <c r="H722" s="62"/>
    </row>
    <row r="723" spans="1:8" ht="12.75" customHeight="1">
      <c r="A723" s="140"/>
      <c r="B723" s="420" t="s">
        <v>340</v>
      </c>
      <c r="C723" s="418"/>
      <c r="D723" s="418"/>
      <c r="E723" s="866"/>
      <c r="F723" s="430"/>
      <c r="G723" s="62"/>
      <c r="H723" s="62"/>
    </row>
    <row r="724" spans="1:8" ht="12.75" customHeight="1">
      <c r="A724" s="140"/>
      <c r="B724" s="421" t="s">
        <v>320</v>
      </c>
      <c r="C724" s="418">
        <v>3000</v>
      </c>
      <c r="D724" s="418">
        <v>3000</v>
      </c>
      <c r="E724" s="917">
        <f>SUM(D724/C724)</f>
        <v>1</v>
      </c>
      <c r="F724" s="169"/>
      <c r="G724" s="62"/>
      <c r="H724" s="62"/>
    </row>
    <row r="725" spans="1:8" ht="12.75" customHeight="1">
      <c r="A725" s="140"/>
      <c r="B725" s="422" t="s">
        <v>44</v>
      </c>
      <c r="C725" s="418"/>
      <c r="D725" s="418"/>
      <c r="E725" s="866"/>
      <c r="F725" s="169"/>
      <c r="G725" s="62"/>
      <c r="H725" s="62"/>
    </row>
    <row r="726" spans="1:8" ht="12.75" customHeight="1">
      <c r="A726" s="140"/>
      <c r="B726" s="422" t="s">
        <v>332</v>
      </c>
      <c r="C726" s="418"/>
      <c r="D726" s="418"/>
      <c r="E726" s="866"/>
      <c r="F726" s="430"/>
      <c r="G726" s="62"/>
      <c r="H726" s="62"/>
    </row>
    <row r="727" spans="1:8" ht="12.75" customHeight="1">
      <c r="A727" s="140"/>
      <c r="B727" s="422" t="s">
        <v>44</v>
      </c>
      <c r="C727" s="418"/>
      <c r="D727" s="418"/>
      <c r="E727" s="866"/>
      <c r="F727" s="431"/>
      <c r="G727" s="62"/>
      <c r="H727" s="62"/>
    </row>
    <row r="728" spans="1:8" ht="12.75" customHeight="1" thickBot="1">
      <c r="A728" s="140"/>
      <c r="B728" s="423" t="s">
        <v>971</v>
      </c>
      <c r="C728" s="449"/>
      <c r="D728" s="449"/>
      <c r="E728" s="915"/>
      <c r="F728" s="432"/>
      <c r="G728" s="62"/>
      <c r="H728" s="62"/>
    </row>
    <row r="729" spans="1:8" ht="12.75" customHeight="1" thickBot="1">
      <c r="A729" s="424"/>
      <c r="B729" s="425" t="s">
        <v>79</v>
      </c>
      <c r="C729" s="426">
        <f>SUM(C722:C728)</f>
        <v>3000</v>
      </c>
      <c r="D729" s="426">
        <f>SUM(D722:D728)</f>
        <v>3000</v>
      </c>
      <c r="E729" s="916">
        <f>SUM(D729/C729)</f>
        <v>1</v>
      </c>
      <c r="F729" s="433"/>
      <c r="G729" s="62"/>
      <c r="H729" s="62"/>
    </row>
    <row r="730" spans="1:8" ht="12.75" customHeight="1">
      <c r="A730" s="428">
        <v>3434</v>
      </c>
      <c r="B730" s="414" t="s">
        <v>869</v>
      </c>
      <c r="C730" s="415"/>
      <c r="D730" s="415"/>
      <c r="E730" s="866"/>
      <c r="F730" s="430"/>
      <c r="G730" s="62"/>
      <c r="H730" s="62"/>
    </row>
    <row r="731" spans="1:8" ht="12.75" customHeight="1">
      <c r="A731" s="140"/>
      <c r="B731" s="417" t="s">
        <v>36</v>
      </c>
      <c r="C731" s="418"/>
      <c r="D731" s="418"/>
      <c r="E731" s="866"/>
      <c r="F731" s="430"/>
      <c r="G731" s="62"/>
      <c r="H731" s="62"/>
    </row>
    <row r="732" spans="1:8" ht="12.75" customHeight="1">
      <c r="A732" s="140"/>
      <c r="B732" s="420" t="s">
        <v>340</v>
      </c>
      <c r="C732" s="418"/>
      <c r="D732" s="418"/>
      <c r="E732" s="866"/>
      <c r="F732" s="430"/>
      <c r="G732" s="62"/>
      <c r="H732" s="62"/>
    </row>
    <row r="733" spans="1:8" ht="12.75" customHeight="1">
      <c r="A733" s="140"/>
      <c r="B733" s="421" t="s">
        <v>320</v>
      </c>
      <c r="C733" s="418">
        <v>3000</v>
      </c>
      <c r="D733" s="418">
        <v>3000</v>
      </c>
      <c r="E733" s="917">
        <f>SUM(D733/C733)</f>
        <v>1</v>
      </c>
      <c r="F733" s="169"/>
      <c r="G733" s="62"/>
      <c r="H733" s="62"/>
    </row>
    <row r="734" spans="1:8" ht="12.75" customHeight="1">
      <c r="A734" s="140"/>
      <c r="B734" s="422" t="s">
        <v>44</v>
      </c>
      <c r="C734" s="418"/>
      <c r="D734" s="418"/>
      <c r="E734" s="866"/>
      <c r="F734" s="169"/>
      <c r="G734" s="62"/>
      <c r="H734" s="62"/>
    </row>
    <row r="735" spans="1:8" ht="12.75" customHeight="1">
      <c r="A735" s="140"/>
      <c r="B735" s="422" t="s">
        <v>332</v>
      </c>
      <c r="C735" s="418"/>
      <c r="D735" s="418"/>
      <c r="E735" s="866"/>
      <c r="F735" s="430"/>
      <c r="G735" s="62"/>
      <c r="H735" s="62"/>
    </row>
    <row r="736" spans="1:8" ht="12.75" customHeight="1" thickBot="1">
      <c r="A736" s="140"/>
      <c r="B736" s="423" t="s">
        <v>971</v>
      </c>
      <c r="C736" s="449"/>
      <c r="D736" s="449"/>
      <c r="E736" s="915"/>
      <c r="F736" s="432"/>
      <c r="G736" s="62"/>
      <c r="H736" s="62"/>
    </row>
    <row r="737" spans="1:8" ht="12.75" customHeight="1" thickBot="1">
      <c r="A737" s="424"/>
      <c r="B737" s="425" t="s">
        <v>79</v>
      </c>
      <c r="C737" s="426">
        <f>SUM(C731:C736)</f>
        <v>3000</v>
      </c>
      <c r="D737" s="426">
        <f>SUM(D731:D736)</f>
        <v>3000</v>
      </c>
      <c r="E737" s="916">
        <f>SUM(D737/C737)</f>
        <v>1</v>
      </c>
      <c r="F737" s="433"/>
      <c r="G737" s="62"/>
      <c r="H737" s="62"/>
    </row>
    <row r="738" spans="1:8" ht="12" customHeight="1">
      <c r="A738" s="428">
        <v>3435</v>
      </c>
      <c r="B738" s="304" t="s">
        <v>304</v>
      </c>
      <c r="C738" s="452"/>
      <c r="D738" s="452"/>
      <c r="E738" s="866"/>
      <c r="F738" s="646"/>
      <c r="G738" s="62"/>
      <c r="H738" s="62"/>
    </row>
    <row r="739" spans="1:8" ht="12.75" customHeight="1">
      <c r="A739" s="428"/>
      <c r="B739" s="417" t="s">
        <v>36</v>
      </c>
      <c r="C739" s="458"/>
      <c r="D739" s="458"/>
      <c r="E739" s="866"/>
      <c r="F739" s="490"/>
      <c r="G739" s="62"/>
      <c r="H739" s="62"/>
    </row>
    <row r="740" spans="1:8" ht="12.75" customHeight="1">
      <c r="A740" s="428"/>
      <c r="B740" s="420" t="s">
        <v>340</v>
      </c>
      <c r="C740" s="458"/>
      <c r="D740" s="458"/>
      <c r="E740" s="866"/>
      <c r="F740" s="490"/>
      <c r="G740" s="62"/>
      <c r="H740" s="62"/>
    </row>
    <row r="741" spans="1:8" ht="12.75" customHeight="1">
      <c r="A741" s="428"/>
      <c r="B741" s="421" t="s">
        <v>320</v>
      </c>
      <c r="C741" s="453">
        <v>1500</v>
      </c>
      <c r="D741" s="453">
        <v>1500</v>
      </c>
      <c r="E741" s="917">
        <f>SUM(D741/C741)</f>
        <v>1</v>
      </c>
      <c r="F741" s="490"/>
      <c r="G741" s="62"/>
      <c r="H741" s="62"/>
    </row>
    <row r="742" spans="1:8" ht="12.75" customHeight="1">
      <c r="A742" s="428"/>
      <c r="B742" s="422" t="s">
        <v>44</v>
      </c>
      <c r="C742" s="453"/>
      <c r="D742" s="453"/>
      <c r="E742" s="866"/>
      <c r="F742" s="490"/>
      <c r="G742" s="62"/>
      <c r="H742" s="62"/>
    </row>
    <row r="743" spans="1:8" ht="12.75" customHeight="1">
      <c r="A743" s="428"/>
      <c r="B743" s="422" t="s">
        <v>332</v>
      </c>
      <c r="C743" s="458"/>
      <c r="D743" s="458"/>
      <c r="E743" s="866"/>
      <c r="F743" s="490"/>
      <c r="G743" s="62"/>
      <c r="H743" s="62"/>
    </row>
    <row r="744" spans="1:8" ht="14.25" customHeight="1" thickBot="1">
      <c r="A744" s="428"/>
      <c r="B744" s="423" t="s">
        <v>971</v>
      </c>
      <c r="C744" s="458"/>
      <c r="D744" s="458"/>
      <c r="E744" s="915"/>
      <c r="F744" s="490"/>
      <c r="G744" s="62"/>
      <c r="H744" s="62"/>
    </row>
    <row r="745" spans="1:8" ht="14.25" customHeight="1" thickBot="1">
      <c r="A745" s="424"/>
      <c r="B745" s="425" t="s">
        <v>79</v>
      </c>
      <c r="C745" s="426">
        <f>SUM(C739:C744)</f>
        <v>1500</v>
      </c>
      <c r="D745" s="426">
        <f>SUM(D739:D744)</f>
        <v>1500</v>
      </c>
      <c r="E745" s="916">
        <f>SUM(D745/C745)</f>
        <v>1</v>
      </c>
      <c r="F745" s="433"/>
      <c r="G745" s="62"/>
      <c r="H745" s="62"/>
    </row>
    <row r="746" spans="1:8" ht="12.75" customHeight="1">
      <c r="A746" s="428">
        <v>3451</v>
      </c>
      <c r="B746" s="414" t="s">
        <v>68</v>
      </c>
      <c r="C746" s="458"/>
      <c r="D746" s="458"/>
      <c r="E746" s="866"/>
      <c r="F746" s="431"/>
      <c r="G746" s="62"/>
      <c r="H746" s="62"/>
    </row>
    <row r="747" spans="1:8" ht="12.75" customHeight="1">
      <c r="A747" s="140"/>
      <c r="B747" s="417" t="s">
        <v>36</v>
      </c>
      <c r="C747" s="418"/>
      <c r="D747" s="418"/>
      <c r="E747" s="866"/>
      <c r="F747" s="430"/>
      <c r="G747" s="62"/>
      <c r="H747" s="62"/>
    </row>
    <row r="748" spans="1:8" ht="12.75" customHeight="1">
      <c r="A748" s="140"/>
      <c r="B748" s="420" t="s">
        <v>340</v>
      </c>
      <c r="C748" s="418"/>
      <c r="D748" s="418"/>
      <c r="E748" s="866"/>
      <c r="F748" s="430"/>
      <c r="G748" s="62"/>
      <c r="H748" s="62"/>
    </row>
    <row r="749" spans="1:8" ht="12.75" customHeight="1">
      <c r="A749" s="140"/>
      <c r="B749" s="421" t="s">
        <v>320</v>
      </c>
      <c r="C749" s="418">
        <v>1500</v>
      </c>
      <c r="D749" s="418">
        <v>1516</v>
      </c>
      <c r="E749" s="917">
        <f>SUM(D749/C749)</f>
        <v>1.0106666666666666</v>
      </c>
      <c r="F749" s="169"/>
      <c r="G749" s="62"/>
      <c r="H749" s="62"/>
    </row>
    <row r="750" spans="1:8" ht="12.75" customHeight="1">
      <c r="A750" s="140"/>
      <c r="B750" s="422" t="s">
        <v>44</v>
      </c>
      <c r="C750" s="418"/>
      <c r="D750" s="418"/>
      <c r="E750" s="866"/>
      <c r="F750" s="169"/>
      <c r="G750" s="62"/>
      <c r="H750" s="62"/>
    </row>
    <row r="751" spans="1:8" ht="12.75" customHeight="1">
      <c r="A751" s="140"/>
      <c r="B751" s="422" t="s">
        <v>332</v>
      </c>
      <c r="C751" s="418"/>
      <c r="D751" s="418"/>
      <c r="E751" s="866"/>
      <c r="F751" s="430"/>
      <c r="G751" s="62"/>
      <c r="H751" s="62"/>
    </row>
    <row r="752" spans="1:8" ht="12.75" customHeight="1" thickBot="1">
      <c r="A752" s="140"/>
      <c r="B752" s="423" t="s">
        <v>971</v>
      </c>
      <c r="C752" s="449"/>
      <c r="D752" s="449"/>
      <c r="E752" s="915"/>
      <c r="F752" s="432"/>
      <c r="G752" s="62"/>
      <c r="H752" s="62"/>
    </row>
    <row r="753" spans="1:8" ht="12.75" customHeight="1" thickBot="1">
      <c r="A753" s="424"/>
      <c r="B753" s="425" t="s">
        <v>79</v>
      </c>
      <c r="C753" s="426">
        <f>SUM(C747:C752)</f>
        <v>1500</v>
      </c>
      <c r="D753" s="426">
        <f>SUM(D747:D752)</f>
        <v>1516</v>
      </c>
      <c r="E753" s="916">
        <f>SUM(D753/C753)</f>
        <v>1.0106666666666666</v>
      </c>
      <c r="F753" s="433"/>
      <c r="G753" s="62"/>
      <c r="H753" s="62"/>
    </row>
    <row r="754" spans="1:8" ht="12.75" customHeight="1">
      <c r="A754" s="428">
        <v>3452</v>
      </c>
      <c r="B754" s="414" t="s">
        <v>857</v>
      </c>
      <c r="C754" s="415"/>
      <c r="D754" s="415"/>
      <c r="E754" s="866"/>
      <c r="F754" s="430"/>
      <c r="G754" s="62"/>
      <c r="H754" s="62"/>
    </row>
    <row r="755" spans="1:8" ht="12.75" customHeight="1">
      <c r="A755" s="140"/>
      <c r="B755" s="417" t="s">
        <v>36</v>
      </c>
      <c r="C755" s="418"/>
      <c r="D755" s="418"/>
      <c r="E755" s="866"/>
      <c r="F755" s="430"/>
      <c r="G755" s="62"/>
      <c r="H755" s="62"/>
    </row>
    <row r="756" spans="1:8" ht="12.75" customHeight="1">
      <c r="A756" s="140"/>
      <c r="B756" s="420" t="s">
        <v>340</v>
      </c>
      <c r="C756" s="418"/>
      <c r="D756" s="418"/>
      <c r="E756" s="866"/>
      <c r="F756" s="430"/>
      <c r="G756" s="62"/>
      <c r="H756" s="62"/>
    </row>
    <row r="757" spans="1:8" ht="12.75" customHeight="1">
      <c r="A757" s="140"/>
      <c r="B757" s="421" t="s">
        <v>320</v>
      </c>
      <c r="C757" s="418"/>
      <c r="D757" s="418"/>
      <c r="E757" s="866"/>
      <c r="F757" s="430"/>
      <c r="G757" s="62"/>
      <c r="H757" s="62"/>
    </row>
    <row r="758" spans="1:8" ht="12.75" customHeight="1">
      <c r="A758" s="140"/>
      <c r="B758" s="422" t="s">
        <v>44</v>
      </c>
      <c r="C758" s="418"/>
      <c r="D758" s="418"/>
      <c r="E758" s="866"/>
      <c r="F758" s="430"/>
      <c r="G758" s="62"/>
      <c r="H758" s="62"/>
    </row>
    <row r="759" spans="1:8" ht="12.75" customHeight="1">
      <c r="A759" s="140"/>
      <c r="B759" s="422" t="s">
        <v>332</v>
      </c>
      <c r="C759" s="418"/>
      <c r="D759" s="418"/>
      <c r="E759" s="866"/>
      <c r="F759" s="430"/>
      <c r="G759" s="62"/>
      <c r="H759" s="62"/>
    </row>
    <row r="760" spans="1:8" ht="12.75" customHeight="1" thickBot="1">
      <c r="A760" s="140"/>
      <c r="B760" s="423" t="s">
        <v>861</v>
      </c>
      <c r="C760" s="449">
        <v>2707</v>
      </c>
      <c r="D760" s="449">
        <v>2707</v>
      </c>
      <c r="E760" s="919">
        <f>SUM(D760/C760)</f>
        <v>1</v>
      </c>
      <c r="F760" s="432"/>
      <c r="G760" s="62"/>
      <c r="H760" s="62"/>
    </row>
    <row r="761" spans="1:8" ht="12.75" customHeight="1" thickBot="1">
      <c r="A761" s="424"/>
      <c r="B761" s="425" t="s">
        <v>79</v>
      </c>
      <c r="C761" s="426">
        <f>SUM(C755:C760)</f>
        <v>2707</v>
      </c>
      <c r="D761" s="426">
        <f>SUM(D755:D760)</f>
        <v>2707</v>
      </c>
      <c r="E761" s="916">
        <f>SUM(D761/C761)</f>
        <v>1</v>
      </c>
      <c r="F761" s="433"/>
      <c r="G761" s="62"/>
      <c r="H761" s="62"/>
    </row>
    <row r="762" spans="1:8" ht="12" customHeight="1">
      <c r="A762" s="80">
        <v>3600</v>
      </c>
      <c r="B762" s="95" t="s">
        <v>903</v>
      </c>
      <c r="C762" s="82"/>
      <c r="D762" s="82"/>
      <c r="E762" s="866"/>
      <c r="F762" s="4"/>
      <c r="G762" s="62"/>
      <c r="H762" s="62"/>
    </row>
    <row r="763" spans="1:8" ht="12" customHeight="1">
      <c r="A763" s="80"/>
      <c r="B763" s="190" t="s">
        <v>931</v>
      </c>
      <c r="C763" s="82"/>
      <c r="D763" s="82"/>
      <c r="E763" s="866"/>
      <c r="F763" s="4"/>
      <c r="G763" s="62"/>
      <c r="H763" s="62"/>
    </row>
    <row r="764" spans="1:8" ht="12" customHeight="1">
      <c r="A764" s="78"/>
      <c r="B764" s="65" t="s">
        <v>36</v>
      </c>
      <c r="C764" s="71">
        <f>SUM(C11+C20+C28+C37+C47+C55+C63+C72+C80+C88+C96+C104+C113+C121+C129+C137+C145+C154+C162+C170+C178+C186+C194+C203+C211+C219+C227+C235+C244+C252+C260+C268+C276+C285+C294+C302+C310+C318+C354+C363+C371+C379+C387+C395+C403+C412+C421+C429+C437+C445+C453+C462+C470+C478+C486+C494+C502+C510+C518+C526+C535+C543+C551+C559+C567+C585+C593+C601+C609+C617+C625+C634+C642+C650+C658+C666+C674+C682+C690+C698+C706+C714+C722+C731+C739+C747+C755)</f>
        <v>78936</v>
      </c>
      <c r="D764" s="71">
        <f>SUM(D11+D20+D28+D37+D47+D55+D63+D72+D80+D88+D96+D104+D113+D121+D129+D137+D145+D154+D162+D170+D178+D186+D194+D203+D211+D219+D227+D235+D244+D252+D260+D268+D276+D285+D294+D302+D310+D318+D354+D363+D371+D379+D387+D395+D403+D412+D421+D429+D437+D445+D453+D462+D470+D478+D486+D494+D502+D510+D518+D526+D535+D543+D551+D559+D567+D585+D593+D601+D609+D617+D625+D634+D642+D650+D658+D666+D674+D682+D690+D698+D706+D714+D722+D731+D739+D747+D755+D575)</f>
        <v>79942</v>
      </c>
      <c r="E764" s="917">
        <f aca="true" t="shared" si="0" ref="E764:E769">SUM(D764/C764)</f>
        <v>1.0127445018749366</v>
      </c>
      <c r="F764" s="5"/>
      <c r="G764" s="62"/>
      <c r="H764" s="62"/>
    </row>
    <row r="765" spans="1:8" ht="12" customHeight="1">
      <c r="A765" s="78"/>
      <c r="B765" s="10" t="s">
        <v>29</v>
      </c>
      <c r="C765" s="71">
        <f>SUM(C12+C21+C29+C38+C48+C56+C64+C73+C81+C89+C97+C105+C114+C122+C130+C138+C146+C155+C163+C171+C179+C187+C195+C204+C212+C220+C228+C236+C245+C253+C261+C269+C277+C286+C295+C303+C311+C319+C355+C364+C372+C380+C388+C396+C404+C413+C422+C430+C438+C446+C454+C463+C471+C479+C487+C495+C503+C511+C519+C527+C536+C544+C552+C560+C568+C586+C594+C602+C610+C618+C626+C635+C643+C651+C659+C667+C675+C683+C691+C699+C707+C715+C723+C732+C740+C748+C756)</f>
        <v>21911</v>
      </c>
      <c r="D765" s="71">
        <f>SUM(D12+D21+D29+D38+D48+D56+D64+D73+D81+D89+D97+D105+D114+D122+D130+D138+D146+D155+D163+D171+D179+D187+D195+D204+D212+D220+D228+D236+D245+D253+D261+D269+D277+D286+D295+D303+D311+D319+D355+D364+D372+D380+D388+D396+D404+D413+D422+D430+D438+D446+D454+D463+D471+D479+D487+D495+D503+D511+D519+D527+D536+D544+D552+D560+D568+D586+D594+D602+D610+D618+D626+D635+D643+D651+D659+D667+D675+D683+D691+D699+D707+D715+D723+D732+D740+D748+D756+D576)</f>
        <v>22419</v>
      </c>
      <c r="E765" s="917">
        <f t="shared" si="0"/>
        <v>1.0231847017479805</v>
      </c>
      <c r="F765" s="5"/>
      <c r="G765" s="62"/>
      <c r="H765" s="62"/>
    </row>
    <row r="766" spans="1:8" ht="12" customHeight="1">
      <c r="A766" s="78"/>
      <c r="B766" s="10" t="s">
        <v>337</v>
      </c>
      <c r="C766" s="71">
        <f>SUM(C13+C22+C30+C39+C49+C57+C65+C74+C82+C90+C98+C106+C115+C123+C131+C139+C147+C156+C164+C172+C180+C188+C196+C205+C213+C221+C229+C237+C246+C254+C262+C270+C278+C287+C296+C304+C312+C320+C356+C365+C373+C381+C389+C397+C405+C414+C423+C431+C439+C447+C455+C464+C472+C480+C488+C496+C504+C512+C520+C528+C537+C545+C553+C561+C569+C587+C595+C603+C611+C619+C627+C636+C644+C652+C660+C668+C676+C684+C692+C700+C708+C716+C724+C733+C741+C749+C757)</f>
        <v>2742401</v>
      </c>
      <c r="D766" s="71">
        <f>SUM(D13+D22+D30+D39+D49+D57+D65+D74+D82+D90+D98+D106+D115+D123+D131+D139+D147+D156+D164+D172+D180+D188+D196+D205+D213+D221+D229+D237+D246+D254+D262+D270+D278+D287+D296+D304+D312+D320+D356+D365+D373+D381+D389+D397+D405+D414+D423+D431+D439+D447+D455+D464+D472+D480+D488+D496+D504+D512+D520+D528+D537+D545+D553+D561+D569+D587+D595+D603+D611+D619+D627+D636+D644+D652+D660+D668+D676+D684+D692+D700+D708+D716+D724+D733+D741+D749+D757)</f>
        <v>2992415</v>
      </c>
      <c r="E766" s="917">
        <f t="shared" si="0"/>
        <v>1.0911660986121285</v>
      </c>
      <c r="F766" s="2"/>
      <c r="G766" s="62"/>
      <c r="H766" s="62"/>
    </row>
    <row r="767" spans="1:8" ht="12" customHeight="1">
      <c r="A767" s="78"/>
      <c r="B767" s="7" t="s">
        <v>44</v>
      </c>
      <c r="C767" s="71">
        <f>SUM(C14+C23+C31+C40+C50+C58+C66+C75+C83+C91+C99+C107+C116+C124+C132+C140+C148+C157+C165+C173+C181+C189+C197+C206+C214+C222+C230+C238+C247+C255+C263+C271+C279+C288+C297+C305+C313+C321+C357+C366+C374+C382+C390+C398+C406+C415+C424+C432+C440+C448+C456+C465+C473+C481+C489+C497+C505+C513+C521+C529+C538+C546+C554+C562+C570+C588+C596+C604+C612+C620+C628+C637+C645+C653+C661+C669+C677+C685+C693+C701+C709+C717+C725+C734+C742+C750+C758)</f>
        <v>185205</v>
      </c>
      <c r="D767" s="71">
        <f>SUM(D14+D23+D31+D40+D50+D58+D66+D75+D83+D91+D99+D107+D116+D124+D132+D140+D148+D157+D165+D173+D181+D189+D197+D206+D214+D222+D230+D238+D247+D255+D263+D271+D279+D288+D297+D305+D313+D321+D357+D366+D374+D382+D390+D398+D406+D415+D424+D432+D440+D448+D456+D465+D473+D481+D489+D497+D505+D513+D521+D529+D538+D546+D554+D562+D570+D588+D596+D604+D612+D620+D628+D637+D645+D653+D661+D669+D677+D685+D693+D701+D709+D717+D725+D734+D742+D750+D758+D330+D339+D348)</f>
        <v>277285</v>
      </c>
      <c r="E767" s="917">
        <f t="shared" si="0"/>
        <v>1.4971788018682002</v>
      </c>
      <c r="F767" s="2"/>
      <c r="G767" s="62"/>
      <c r="H767" s="62"/>
    </row>
    <row r="768" spans="1:8" ht="12" customHeight="1" thickBot="1">
      <c r="A768" s="78"/>
      <c r="B768" s="236" t="s">
        <v>332</v>
      </c>
      <c r="C768" s="159">
        <f>SUM(C15+C24+C32+C41+C51+C59+C67+C76+C84+C92+C100+C108+C117+C125+C133+C141+C149+C158+C166+C174+C182+C190+C198+C207+C215+C223+C231+C239+C248+C256+C264+C272+C280+C289+C298+C306+C314+C322+C358+C367+C375+C383+C391+C399+C407+C416+C425+C433+C441+C449+C457+C466+C474+C482+C490+C498+C506+C514+C522+C530+C539+C547+C555+C563+C571+C589+C597+C605+C613+C621+C629+C638+C646+C654+C662+C670+C678+C686+C694+C702+C710+C718+C726+C735+C743+C751+C759)</f>
        <v>90000</v>
      </c>
      <c r="D768" s="159">
        <f>SUM(D15+D24+D32+D41+D51+D59+D67+D76+D84+D92+D100+D108+D117+D125+D133+D141+D149+D158+D166+D174+D182+D190+D198+D207+D215+D223+D231+D239+D248+D256+D264+D272+D280+D289+D298+D306+D314+D322+D358+D367+D375+D383+D391+D399+D407+D416+D425+D433+D441+D449+D457+D466+D474+D482+D490+D498+D506+D514+D522+D530+D539+D547+D555+D563+D571+D589+D597+D605+D613+D621+D629+D638+D646+D654+D662+D670+D678+D686+D694+D702+D710+D718+D726+D735+D743+D751+D759)</f>
        <v>109897</v>
      </c>
      <c r="E768" s="919">
        <f t="shared" si="0"/>
        <v>1.2210777777777777</v>
      </c>
      <c r="F768" s="171"/>
      <c r="G768" s="62"/>
      <c r="H768" s="62"/>
    </row>
    <row r="769" spans="1:8" ht="12" customHeight="1" thickBot="1">
      <c r="A769" s="78"/>
      <c r="B769" s="150" t="s">
        <v>918</v>
      </c>
      <c r="C769" s="241">
        <f>SUM(C764:C768)</f>
        <v>3118453</v>
      </c>
      <c r="D769" s="241">
        <f>SUM(D764:D768)</f>
        <v>3481958</v>
      </c>
      <c r="E769" s="918">
        <f t="shared" si="0"/>
        <v>1.116565810034655</v>
      </c>
      <c r="F769" s="29"/>
      <c r="G769" s="62"/>
      <c r="H769" s="62"/>
    </row>
    <row r="770" spans="1:8" ht="12" customHeight="1">
      <c r="A770" s="78"/>
      <c r="B770" s="230" t="s">
        <v>932</v>
      </c>
      <c r="C770" s="71"/>
      <c r="D770" s="71"/>
      <c r="E770" s="866"/>
      <c r="F770" s="4"/>
      <c r="G770" s="62"/>
      <c r="H770" s="62"/>
    </row>
    <row r="771" spans="1:8" ht="12" customHeight="1">
      <c r="A771" s="78"/>
      <c r="B771" s="10" t="s">
        <v>250</v>
      </c>
      <c r="C771" s="71">
        <f>SUM(C273+C760)</f>
        <v>32806</v>
      </c>
      <c r="D771" s="71">
        <f>SUM(D273+D760)</f>
        <v>36256</v>
      </c>
      <c r="E771" s="917">
        <f>SUM(D771/C771)</f>
        <v>1.1051636895689814</v>
      </c>
      <c r="F771" s="4"/>
      <c r="G771" s="62"/>
      <c r="H771" s="62"/>
    </row>
    <row r="772" spans="1:8" ht="12" customHeight="1">
      <c r="A772" s="78"/>
      <c r="B772" s="10" t="s">
        <v>251</v>
      </c>
      <c r="C772" s="71"/>
      <c r="D772" s="71"/>
      <c r="E772" s="917"/>
      <c r="F772" s="5"/>
      <c r="G772" s="62"/>
      <c r="H772" s="62"/>
    </row>
    <row r="773" spans="1:8" ht="12" customHeight="1" thickBot="1">
      <c r="A773" s="78"/>
      <c r="B773" s="236" t="s">
        <v>23</v>
      </c>
      <c r="C773" s="159">
        <f>SUM(C53)</f>
        <v>500000</v>
      </c>
      <c r="D773" s="159">
        <f>SUM(D53+D175+D183)</f>
        <v>869055</v>
      </c>
      <c r="E773" s="919">
        <f>SUM(D773/C773)</f>
        <v>1.73811</v>
      </c>
      <c r="F773" s="29"/>
      <c r="G773" s="62"/>
      <c r="H773" s="62"/>
    </row>
    <row r="774" spans="1:8" ht="12" customHeight="1" thickBot="1">
      <c r="A774" s="78"/>
      <c r="B774" s="150" t="s">
        <v>925</v>
      </c>
      <c r="C774" s="241">
        <f>SUM(C771:C773)</f>
        <v>532806</v>
      </c>
      <c r="D774" s="241">
        <f>SUM(D771:D773)</f>
        <v>905311</v>
      </c>
      <c r="E774" s="916">
        <f>SUM(D774/C774)</f>
        <v>1.6991381478436804</v>
      </c>
      <c r="F774" s="29"/>
      <c r="G774" s="62"/>
      <c r="H774" s="62"/>
    </row>
    <row r="775" spans="1:8" ht="16.5" customHeight="1" thickBot="1">
      <c r="A775" s="74"/>
      <c r="B775" s="52" t="s">
        <v>283</v>
      </c>
      <c r="C775" s="76">
        <f>SUM(C774+C769)</f>
        <v>3651259</v>
      </c>
      <c r="D775" s="76">
        <f>SUM(D774+D769)</f>
        <v>4387269</v>
      </c>
      <c r="E775" s="916">
        <f>SUM(D775/C775)</f>
        <v>1.201577045068564</v>
      </c>
      <c r="F775" s="170"/>
      <c r="G775" s="62"/>
      <c r="H775" s="62"/>
    </row>
    <row r="776" ht="12.75">
      <c r="F776"/>
    </row>
    <row r="777" ht="12.75">
      <c r="F777"/>
    </row>
    <row r="778" spans="2:6" ht="12.75" hidden="1">
      <c r="B778" s="62" t="s">
        <v>965</v>
      </c>
      <c r="C778" s="101"/>
      <c r="D778" s="101"/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300" max="255" man="1"/>
    <brk id="352" max="255" man="1"/>
    <brk id="401" max="255" man="1"/>
    <brk id="451" max="255" man="1"/>
    <brk id="500" max="255" man="1"/>
    <brk id="549" max="255" man="1"/>
    <brk id="599" max="255" man="1"/>
    <brk id="648" max="255" man="1"/>
    <brk id="696" max="255" man="1"/>
    <brk id="7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showZeros="0" zoomScale="95" zoomScaleNormal="95" zoomScalePageLayoutView="0" workbookViewId="0" topLeftCell="A25">
      <selection activeCell="D51" sqref="D51"/>
    </sheetView>
  </sheetViews>
  <sheetFormatPr defaultColWidth="9.1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8.625" style="13" customWidth="1"/>
    <col min="6" max="6" width="50.875" style="12" customWidth="1"/>
    <col min="7" max="16384" width="9.125" style="12" customWidth="1"/>
  </cols>
  <sheetData>
    <row r="1" spans="1:7" ht="12.75" customHeight="1">
      <c r="A1" s="985" t="s">
        <v>339</v>
      </c>
      <c r="B1" s="983"/>
      <c r="C1" s="983"/>
      <c r="D1" s="983"/>
      <c r="E1" s="983"/>
      <c r="F1" s="983"/>
      <c r="G1" s="189"/>
    </row>
    <row r="2" spans="1:7" ht="12.75" customHeight="1">
      <c r="A2" s="982" t="s">
        <v>953</v>
      </c>
      <c r="B2" s="983"/>
      <c r="C2" s="983"/>
      <c r="D2" s="983"/>
      <c r="E2" s="983"/>
      <c r="F2" s="983"/>
      <c r="G2" s="135"/>
    </row>
    <row r="3" spans="3:6" ht="12" customHeight="1">
      <c r="C3" s="149"/>
      <c r="D3" s="149"/>
      <c r="E3" s="149"/>
      <c r="F3" s="186" t="s">
        <v>142</v>
      </c>
    </row>
    <row r="4" spans="1:6" ht="12.75" customHeight="1">
      <c r="A4" s="105"/>
      <c r="B4" s="106"/>
      <c r="C4" s="955" t="s">
        <v>908</v>
      </c>
      <c r="D4" s="955" t="s">
        <v>602</v>
      </c>
      <c r="E4" s="955" t="s">
        <v>278</v>
      </c>
      <c r="F4" s="206" t="s">
        <v>91</v>
      </c>
    </row>
    <row r="5" spans="1:6" ht="12.75">
      <c r="A5" s="107" t="s">
        <v>314</v>
      </c>
      <c r="B5" s="205" t="s">
        <v>90</v>
      </c>
      <c r="C5" s="941"/>
      <c r="D5" s="943"/>
      <c r="E5" s="943"/>
      <c r="F5" s="108" t="s">
        <v>92</v>
      </c>
    </row>
    <row r="6" spans="1:6" ht="13.5" thickBot="1">
      <c r="A6" s="109"/>
      <c r="B6" s="110"/>
      <c r="C6" s="942"/>
      <c r="D6" s="942"/>
      <c r="E6" s="979"/>
      <c r="F6" s="111"/>
    </row>
    <row r="7" spans="1:6" ht="15" customHeight="1">
      <c r="A7" s="404" t="s">
        <v>113</v>
      </c>
      <c r="B7" s="405" t="s">
        <v>114</v>
      </c>
      <c r="C7" s="406" t="s">
        <v>115</v>
      </c>
      <c r="D7" s="406" t="s">
        <v>116</v>
      </c>
      <c r="E7" s="407" t="s">
        <v>117</v>
      </c>
      <c r="F7" s="408" t="s">
        <v>882</v>
      </c>
    </row>
    <row r="8" spans="1:6" ht="12.75" customHeight="1">
      <c r="A8" s="248"/>
      <c r="B8" s="200" t="s">
        <v>290</v>
      </c>
      <c r="C8" s="3"/>
      <c r="D8" s="3"/>
      <c r="E8" s="3"/>
      <c r="F8" s="53"/>
    </row>
    <row r="9" spans="1:6" ht="12.75" customHeight="1" thickBot="1">
      <c r="A9" s="64">
        <v>3911</v>
      </c>
      <c r="B9" s="53" t="s">
        <v>154</v>
      </c>
      <c r="C9" s="317">
        <v>14000</v>
      </c>
      <c r="D9" s="317">
        <v>14000</v>
      </c>
      <c r="E9" s="361">
        <f>SUM(D9/C9)</f>
        <v>1</v>
      </c>
      <c r="F9" s="54"/>
    </row>
    <row r="10" spans="1:6" ht="12.75" customHeight="1" thickBot="1">
      <c r="A10" s="131">
        <v>3910</v>
      </c>
      <c r="B10" s="57" t="s">
        <v>136</v>
      </c>
      <c r="C10" s="9">
        <f>SUM(C9:C9)</f>
        <v>14000</v>
      </c>
      <c r="D10" s="9">
        <f>SUM(D9:D9)</f>
        <v>14000</v>
      </c>
      <c r="E10" s="911">
        <f aca="true" t="shared" si="0" ref="E10:E52">SUM(D10/C10)</f>
        <v>1</v>
      </c>
      <c r="F10" s="54"/>
    </row>
    <row r="11" spans="1:6" s="17" customFormat="1" ht="12.75" customHeight="1">
      <c r="A11" s="15"/>
      <c r="B11" s="59" t="s">
        <v>289</v>
      </c>
      <c r="C11" s="34"/>
      <c r="D11" s="34"/>
      <c r="E11" s="138"/>
      <c r="F11" s="59"/>
    </row>
    <row r="12" spans="1:6" s="17" customFormat="1" ht="12.75" customHeight="1">
      <c r="A12" s="64">
        <v>3921</v>
      </c>
      <c r="B12" s="53" t="s">
        <v>152</v>
      </c>
      <c r="C12" s="35">
        <v>6000</v>
      </c>
      <c r="D12" s="35">
        <v>6000</v>
      </c>
      <c r="E12" s="138">
        <f t="shared" si="0"/>
        <v>1</v>
      </c>
      <c r="F12" s="64" t="s">
        <v>144</v>
      </c>
    </row>
    <row r="13" spans="1:6" s="17" customFormat="1" ht="12.75" customHeight="1">
      <c r="A13" s="64">
        <v>3922</v>
      </c>
      <c r="B13" s="53" t="s">
        <v>153</v>
      </c>
      <c r="C13" s="35">
        <v>5000</v>
      </c>
      <c r="D13" s="35">
        <v>5000</v>
      </c>
      <c r="E13" s="138">
        <f t="shared" si="0"/>
        <v>1</v>
      </c>
      <c r="F13" s="64" t="s">
        <v>144</v>
      </c>
    </row>
    <row r="14" spans="1:6" s="17" customFormat="1" ht="12.75" customHeight="1">
      <c r="A14" s="64">
        <v>3925</v>
      </c>
      <c r="B14" s="53" t="s">
        <v>851</v>
      </c>
      <c r="C14" s="35">
        <v>300300</v>
      </c>
      <c r="D14" s="35">
        <v>300300</v>
      </c>
      <c r="E14" s="138">
        <f t="shared" si="0"/>
        <v>1</v>
      </c>
      <c r="F14" s="194"/>
    </row>
    <row r="15" spans="1:6" s="17" customFormat="1" ht="12.75" customHeight="1">
      <c r="A15" s="64">
        <v>3927</v>
      </c>
      <c r="B15" s="53" t="s">
        <v>352</v>
      </c>
      <c r="C15" s="35">
        <v>10000</v>
      </c>
      <c r="D15" s="35">
        <v>10000</v>
      </c>
      <c r="E15" s="138">
        <f t="shared" si="0"/>
        <v>1</v>
      </c>
      <c r="F15" s="194"/>
    </row>
    <row r="16" spans="1:6" s="17" customFormat="1" ht="12.75" customHeight="1">
      <c r="A16" s="64">
        <v>3928</v>
      </c>
      <c r="B16" s="53" t="s">
        <v>100</v>
      </c>
      <c r="C16" s="35">
        <v>180000</v>
      </c>
      <c r="D16" s="35">
        <v>264552</v>
      </c>
      <c r="E16" s="138">
        <f t="shared" si="0"/>
        <v>1.4697333333333333</v>
      </c>
      <c r="F16" s="194" t="s">
        <v>281</v>
      </c>
    </row>
    <row r="17" spans="1:6" s="17" customFormat="1" ht="12.75" customHeight="1">
      <c r="A17" s="64"/>
      <c r="B17" s="389" t="s">
        <v>950</v>
      </c>
      <c r="C17" s="143">
        <v>30000</v>
      </c>
      <c r="D17" s="143">
        <v>30000</v>
      </c>
      <c r="E17" s="921">
        <f t="shared" si="0"/>
        <v>1</v>
      </c>
      <c r="F17" s="194"/>
    </row>
    <row r="18" spans="1:6" s="17" customFormat="1" ht="12.75" customHeight="1" thickBot="1">
      <c r="A18" s="64">
        <v>3929</v>
      </c>
      <c r="B18" s="119" t="s">
        <v>323</v>
      </c>
      <c r="C18" s="144">
        <v>10000</v>
      </c>
      <c r="D18" s="144">
        <v>18000</v>
      </c>
      <c r="E18" s="361">
        <f t="shared" si="0"/>
        <v>1.8</v>
      </c>
      <c r="F18" s="649" t="s">
        <v>281</v>
      </c>
    </row>
    <row r="19" spans="1:6" s="17" customFormat="1" ht="12.75" customHeight="1" thickBot="1">
      <c r="A19" s="131">
        <v>3920</v>
      </c>
      <c r="B19" s="57" t="s">
        <v>136</v>
      </c>
      <c r="C19" s="9">
        <f>SUM(C12:C16)+C18</f>
        <v>511300</v>
      </c>
      <c r="D19" s="9">
        <f>SUM(D12:D16)+D18</f>
        <v>603852</v>
      </c>
      <c r="E19" s="911">
        <f t="shared" si="0"/>
        <v>1.181013103852924</v>
      </c>
      <c r="F19" s="201"/>
    </row>
    <row r="20" spans="1:6" s="17" customFormat="1" ht="12.75" customHeight="1">
      <c r="A20" s="15"/>
      <c r="B20" s="59" t="s">
        <v>52</v>
      </c>
      <c r="C20" s="163"/>
      <c r="D20" s="163"/>
      <c r="E20" s="138"/>
      <c r="F20" s="59"/>
    </row>
    <row r="21" spans="1:6" s="17" customFormat="1" ht="12.75" customHeight="1">
      <c r="A21" s="146">
        <v>3931</v>
      </c>
      <c r="B21" s="202" t="s">
        <v>105</v>
      </c>
      <c r="C21" s="144">
        <v>5000</v>
      </c>
      <c r="D21" s="144">
        <v>5000</v>
      </c>
      <c r="E21" s="138">
        <f t="shared" si="0"/>
        <v>1</v>
      </c>
      <c r="F21" s="202"/>
    </row>
    <row r="22" spans="1:6" s="17" customFormat="1" ht="12.75" customHeight="1" thickBot="1">
      <c r="A22" s="146">
        <v>3932</v>
      </c>
      <c r="B22" s="202" t="s">
        <v>155</v>
      </c>
      <c r="C22" s="164">
        <v>11000</v>
      </c>
      <c r="D22" s="164">
        <v>11000</v>
      </c>
      <c r="E22" s="361">
        <f t="shared" si="0"/>
        <v>1</v>
      </c>
      <c r="F22" s="339"/>
    </row>
    <row r="23" spans="1:6" s="17" customFormat="1" ht="12.75" customHeight="1" thickBot="1">
      <c r="A23" s="131">
        <v>3930</v>
      </c>
      <c r="B23" s="57" t="s">
        <v>136</v>
      </c>
      <c r="C23" s="9">
        <f>SUM(C21:C22)</f>
        <v>16000</v>
      </c>
      <c r="D23" s="9">
        <f>SUM(D21:D22)</f>
        <v>16000</v>
      </c>
      <c r="E23" s="911">
        <f t="shared" si="0"/>
        <v>1</v>
      </c>
      <c r="F23" s="203"/>
    </row>
    <row r="24" spans="1:6" ht="12.75" customHeight="1">
      <c r="A24" s="15"/>
      <c r="B24" s="59" t="s">
        <v>905</v>
      </c>
      <c r="C24" s="3"/>
      <c r="D24" s="3"/>
      <c r="E24" s="138"/>
      <c r="F24" s="204"/>
    </row>
    <row r="25" spans="1:6" ht="12.75" customHeight="1">
      <c r="A25" s="64">
        <v>3941</v>
      </c>
      <c r="B25" s="53" t="s">
        <v>443</v>
      </c>
      <c r="C25" s="35">
        <v>268800</v>
      </c>
      <c r="D25" s="35">
        <v>268800</v>
      </c>
      <c r="E25" s="138">
        <f t="shared" si="0"/>
        <v>1</v>
      </c>
      <c r="F25" s="202"/>
    </row>
    <row r="26" spans="1:6" ht="12.75" customHeight="1" thickBot="1">
      <c r="A26" s="64">
        <v>3942</v>
      </c>
      <c r="B26" s="53" t="s">
        <v>421</v>
      </c>
      <c r="C26" s="35"/>
      <c r="D26" s="35">
        <v>15000</v>
      </c>
      <c r="E26" s="361"/>
      <c r="F26" s="202"/>
    </row>
    <row r="27" spans="1:6" s="17" customFormat="1" ht="12.75" customHeight="1" thickBot="1">
      <c r="A27" s="131">
        <v>3940</v>
      </c>
      <c r="B27" s="57" t="s">
        <v>134</v>
      </c>
      <c r="C27" s="9">
        <f>SUM(C25:C25)</f>
        <v>268800</v>
      </c>
      <c r="D27" s="9">
        <f>SUM(D25:D26)</f>
        <v>283800</v>
      </c>
      <c r="E27" s="911">
        <f t="shared" si="0"/>
        <v>1.0558035714285714</v>
      </c>
      <c r="F27" s="57"/>
    </row>
    <row r="28" spans="1:6" s="17" customFormat="1" ht="12.75" customHeight="1">
      <c r="A28" s="428"/>
      <c r="B28" s="435" t="s">
        <v>904</v>
      </c>
      <c r="C28" s="436"/>
      <c r="D28" s="436"/>
      <c r="E28" s="138"/>
      <c r="F28" s="390"/>
    </row>
    <row r="29" spans="1:6" s="17" customFormat="1" ht="12.75" customHeight="1">
      <c r="A29" s="140">
        <v>3961</v>
      </c>
      <c r="B29" s="196" t="s">
        <v>102</v>
      </c>
      <c r="C29" s="215">
        <v>114400</v>
      </c>
      <c r="D29" s="215">
        <v>114400</v>
      </c>
      <c r="E29" s="138">
        <f t="shared" si="0"/>
        <v>1</v>
      </c>
      <c r="F29" s="202"/>
    </row>
    <row r="30" spans="1:6" s="17" customFormat="1" ht="12.75" customHeight="1">
      <c r="A30" s="140">
        <v>3962</v>
      </c>
      <c r="B30" s="881" t="s">
        <v>434</v>
      </c>
      <c r="C30" s="215"/>
      <c r="D30" s="215">
        <v>50000</v>
      </c>
      <c r="E30" s="138"/>
      <c r="F30" s="202"/>
    </row>
    <row r="31" spans="1:6" s="17" customFormat="1" ht="12.75" customHeight="1" thickBot="1">
      <c r="A31" s="140">
        <v>3972</v>
      </c>
      <c r="B31" s="442" t="s">
        <v>53</v>
      </c>
      <c r="C31" s="215">
        <v>18500</v>
      </c>
      <c r="D31" s="215">
        <v>18500</v>
      </c>
      <c r="E31" s="361">
        <f t="shared" si="0"/>
        <v>1</v>
      </c>
      <c r="F31" s="64" t="s">
        <v>144</v>
      </c>
    </row>
    <row r="32" spans="1:6" s="17" customFormat="1" ht="12.75" customHeight="1" thickBot="1">
      <c r="A32" s="437">
        <v>3970</v>
      </c>
      <c r="B32" s="438" t="s">
        <v>99</v>
      </c>
      <c r="C32" s="439">
        <f>SUM(C29:C31)</f>
        <v>132900</v>
      </c>
      <c r="D32" s="439">
        <f>SUM(D29:D31)</f>
        <v>182900</v>
      </c>
      <c r="E32" s="911">
        <f t="shared" si="0"/>
        <v>1.3762227238525206</v>
      </c>
      <c r="F32" s="57"/>
    </row>
    <row r="33" spans="1:6" s="17" customFormat="1" ht="12.75" customHeight="1">
      <c r="A33" s="440"/>
      <c r="B33" s="443" t="s">
        <v>288</v>
      </c>
      <c r="C33" s="441"/>
      <c r="D33" s="441"/>
      <c r="E33" s="138"/>
      <c r="F33" s="50"/>
    </row>
    <row r="34" spans="1:6" s="17" customFormat="1" ht="12.75" customHeight="1">
      <c r="A34" s="140">
        <v>3989</v>
      </c>
      <c r="B34" s="196" t="s">
        <v>439</v>
      </c>
      <c r="C34" s="215">
        <v>6000</v>
      </c>
      <c r="D34" s="215"/>
      <c r="E34" s="138">
        <f t="shared" si="0"/>
        <v>0</v>
      </c>
      <c r="F34" s="202"/>
    </row>
    <row r="35" spans="1:6" s="17" customFormat="1" ht="12.75" customHeight="1">
      <c r="A35" s="146">
        <v>3990</v>
      </c>
      <c r="B35" s="202" t="s">
        <v>355</v>
      </c>
      <c r="C35" s="144">
        <v>1052</v>
      </c>
      <c r="D35" s="144">
        <v>1392</v>
      </c>
      <c r="E35" s="138">
        <f t="shared" si="0"/>
        <v>1.3231939163498099</v>
      </c>
      <c r="F35" s="202"/>
    </row>
    <row r="36" spans="1:6" s="17" customFormat="1" ht="12.75" customHeight="1">
      <c r="A36" s="146">
        <v>3991</v>
      </c>
      <c r="B36" s="202" t="s">
        <v>422</v>
      </c>
      <c r="C36" s="144">
        <v>4212</v>
      </c>
      <c r="D36" s="144">
        <v>7012</v>
      </c>
      <c r="E36" s="138">
        <f t="shared" si="0"/>
        <v>1.6647673314339981</v>
      </c>
      <c r="F36" s="202"/>
    </row>
    <row r="37" spans="1:6" s="17" customFormat="1" ht="12.75" customHeight="1">
      <c r="A37" s="146">
        <v>3992</v>
      </c>
      <c r="B37" s="202" t="s">
        <v>356</v>
      </c>
      <c r="C37" s="144">
        <v>1272</v>
      </c>
      <c r="D37" s="144">
        <v>1972</v>
      </c>
      <c r="E37" s="138">
        <f t="shared" si="0"/>
        <v>1.550314465408805</v>
      </c>
      <c r="F37" s="202"/>
    </row>
    <row r="38" spans="1:6" s="17" customFormat="1" ht="12.75" customHeight="1">
      <c r="A38" s="146">
        <v>3993</v>
      </c>
      <c r="B38" s="202" t="s">
        <v>357</v>
      </c>
      <c r="C38" s="144">
        <v>1142</v>
      </c>
      <c r="D38" s="144">
        <v>1622</v>
      </c>
      <c r="E38" s="138">
        <f t="shared" si="0"/>
        <v>1.4203152364273204</v>
      </c>
      <c r="F38" s="202"/>
    </row>
    <row r="39" spans="1:6" s="17" customFormat="1" ht="12.75" customHeight="1">
      <c r="A39" s="146">
        <v>3994</v>
      </c>
      <c r="B39" s="202" t="s">
        <v>13</v>
      </c>
      <c r="C39" s="144">
        <v>952</v>
      </c>
      <c r="D39" s="144">
        <v>1192</v>
      </c>
      <c r="E39" s="138">
        <f t="shared" si="0"/>
        <v>1.2521008403361344</v>
      </c>
      <c r="F39" s="202"/>
    </row>
    <row r="40" spans="1:6" s="17" customFormat="1" ht="12.75" customHeight="1">
      <c r="A40" s="146">
        <v>3995</v>
      </c>
      <c r="B40" s="202" t="s">
        <v>14</v>
      </c>
      <c r="C40" s="144">
        <v>992</v>
      </c>
      <c r="D40" s="144">
        <v>1192</v>
      </c>
      <c r="E40" s="138">
        <f t="shared" si="0"/>
        <v>1.2016129032258065</v>
      </c>
      <c r="F40" s="202"/>
    </row>
    <row r="41" spans="1:6" s="17" customFormat="1" ht="12.75" customHeight="1">
      <c r="A41" s="146">
        <v>3996</v>
      </c>
      <c r="B41" s="202" t="s">
        <v>15</v>
      </c>
      <c r="C41" s="144">
        <v>992</v>
      </c>
      <c r="D41" s="144">
        <v>1302</v>
      </c>
      <c r="E41" s="138">
        <f t="shared" si="0"/>
        <v>1.3125</v>
      </c>
      <c r="F41" s="202"/>
    </row>
    <row r="42" spans="1:6" s="17" customFormat="1" ht="12.75" customHeight="1">
      <c r="A42" s="146">
        <v>3997</v>
      </c>
      <c r="B42" s="202" t="s">
        <v>16</v>
      </c>
      <c r="C42" s="144">
        <v>942</v>
      </c>
      <c r="D42" s="144">
        <v>1152</v>
      </c>
      <c r="E42" s="138">
        <f t="shared" si="0"/>
        <v>1.2229299363057324</v>
      </c>
      <c r="F42" s="202"/>
    </row>
    <row r="43" spans="1:6" s="17" customFormat="1" ht="12.75" customHeight="1">
      <c r="A43" s="146">
        <v>3998</v>
      </c>
      <c r="B43" s="202" t="s">
        <v>17</v>
      </c>
      <c r="C43" s="144">
        <v>932</v>
      </c>
      <c r="D43" s="144">
        <v>1252</v>
      </c>
      <c r="E43" s="138">
        <f t="shared" si="0"/>
        <v>1.3433476394849786</v>
      </c>
      <c r="F43" s="202"/>
    </row>
    <row r="44" spans="1:6" s="17" customFormat="1" ht="12.75" customHeight="1" thickBot="1">
      <c r="A44" s="244">
        <v>3999</v>
      </c>
      <c r="B44" s="202" t="s">
        <v>18</v>
      </c>
      <c r="C44" s="164">
        <v>1032</v>
      </c>
      <c r="D44" s="164">
        <v>1432</v>
      </c>
      <c r="E44" s="361">
        <f t="shared" si="0"/>
        <v>1.3875968992248062</v>
      </c>
      <c r="F44" s="202"/>
    </row>
    <row r="45" spans="1:6" s="17" customFormat="1" ht="12.75" customHeight="1" thickBot="1">
      <c r="A45" s="131"/>
      <c r="B45" s="57" t="s">
        <v>99</v>
      </c>
      <c r="C45" s="9">
        <f>SUM(C34:C44)</f>
        <v>19520</v>
      </c>
      <c r="D45" s="9">
        <f>SUM(D34:D44)</f>
        <v>19520</v>
      </c>
      <c r="E45" s="899">
        <f t="shared" si="0"/>
        <v>1</v>
      </c>
      <c r="F45" s="57"/>
    </row>
    <row r="46" spans="1:6" s="17" customFormat="1" ht="12.75" customHeight="1" thickBot="1">
      <c r="A46" s="131">
        <v>3900</v>
      </c>
      <c r="B46" s="57" t="s">
        <v>93</v>
      </c>
      <c r="C46" s="9">
        <f>C27+C19+C10+C23+C32+C45</f>
        <v>962520</v>
      </c>
      <c r="D46" s="9">
        <f>D27+D19+D10+D23+D32+D45</f>
        <v>1120072</v>
      </c>
      <c r="E46" s="899">
        <f t="shared" si="0"/>
        <v>1.1636869883223206</v>
      </c>
      <c r="F46" s="57"/>
    </row>
    <row r="47" spans="1:6" s="17" customFormat="1" ht="12.75" customHeight="1">
      <c r="A47" s="80"/>
      <c r="B47" s="196" t="s">
        <v>130</v>
      </c>
      <c r="C47" s="144"/>
      <c r="D47" s="144"/>
      <c r="E47" s="138"/>
      <c r="F47" s="59"/>
    </row>
    <row r="48" spans="1:6" s="17" customFormat="1" ht="12.75" customHeight="1">
      <c r="A48" s="80"/>
      <c r="B48" s="35" t="s">
        <v>29</v>
      </c>
      <c r="C48" s="144"/>
      <c r="D48" s="144"/>
      <c r="E48" s="138"/>
      <c r="F48" s="59"/>
    </row>
    <row r="49" spans="1:6" s="17" customFormat="1" ht="12.75" customHeight="1">
      <c r="A49" s="80"/>
      <c r="B49" s="196" t="s">
        <v>337</v>
      </c>
      <c r="C49" s="144"/>
      <c r="D49" s="144"/>
      <c r="E49" s="138"/>
      <c r="F49" s="59"/>
    </row>
    <row r="50" spans="1:6" s="17" customFormat="1" ht="12.75" customHeight="1">
      <c r="A50" s="78"/>
      <c r="B50" s="35" t="s">
        <v>332</v>
      </c>
      <c r="C50" s="35">
        <f>SUM(C10+C19+C23+C27+C32+C45)-C51</f>
        <v>758520</v>
      </c>
      <c r="D50" s="35">
        <f>SUM(D10+D19+D23+D27+D32+D45)-D51</f>
        <v>808520</v>
      </c>
      <c r="E50" s="138">
        <f t="shared" si="0"/>
        <v>1.0659178400042189</v>
      </c>
      <c r="F50" s="59"/>
    </row>
    <row r="51" spans="1:6" s="17" customFormat="1" ht="12.75" customHeight="1">
      <c r="A51" s="78"/>
      <c r="B51" s="215" t="s">
        <v>307</v>
      </c>
      <c r="C51" s="35">
        <f>SUM(C9+C18+C16)</f>
        <v>204000</v>
      </c>
      <c r="D51" s="35">
        <f>SUM(D9+D18+D16+D26)</f>
        <v>311552</v>
      </c>
      <c r="E51" s="138">
        <f t="shared" si="0"/>
        <v>1.5272156862745099</v>
      </c>
      <c r="F51" s="70"/>
    </row>
    <row r="52" spans="1:6" s="17" customFormat="1" ht="12.75" customHeight="1">
      <c r="A52" s="486"/>
      <c r="B52" s="487" t="s">
        <v>918</v>
      </c>
      <c r="C52" s="154">
        <f>SUM(C48:C51)</f>
        <v>962520</v>
      </c>
      <c r="D52" s="154">
        <f>SUM(D48:D51)</f>
        <v>1120072</v>
      </c>
      <c r="E52" s="383">
        <f t="shared" si="0"/>
        <v>1.1636869883223206</v>
      </c>
      <c r="F52" s="70"/>
    </row>
    <row r="53" spans="1:6" ht="12.75" customHeight="1">
      <c r="A53" s="61"/>
      <c r="B53" s="62"/>
      <c r="C53" s="26"/>
      <c r="D53" s="26"/>
      <c r="E53" s="26"/>
      <c r="F53" s="62"/>
    </row>
    <row r="54" ht="12.75" customHeight="1">
      <c r="A54" s="113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showZeros="0" zoomScalePageLayoutView="0" workbookViewId="0" topLeftCell="A31">
      <selection activeCell="B52" sqref="B52"/>
    </sheetView>
  </sheetViews>
  <sheetFormatPr defaultColWidth="9.125" defaultRowHeight="12.75" customHeight="1"/>
  <cols>
    <col min="1" max="1" width="5.75390625" style="61" customWidth="1"/>
    <col min="2" max="2" width="66.125" style="62" customWidth="1"/>
    <col min="3" max="4" width="12.125" style="103" customWidth="1"/>
    <col min="5" max="5" width="9.75390625" style="103" customWidth="1"/>
    <col min="6" max="6" width="57.625" style="62" customWidth="1"/>
    <col min="7" max="16384" width="9.125" style="62" customWidth="1"/>
  </cols>
  <sheetData>
    <row r="1" spans="1:6" s="20" customFormat="1" ht="12.75" customHeight="1">
      <c r="A1" s="988" t="s">
        <v>94</v>
      </c>
      <c r="B1" s="983"/>
      <c r="C1" s="983"/>
      <c r="D1" s="983"/>
      <c r="E1" s="983"/>
      <c r="F1" s="983"/>
    </row>
    <row r="2" spans="1:6" s="20" customFormat="1" ht="12.75" customHeight="1">
      <c r="A2" s="982" t="s">
        <v>954</v>
      </c>
      <c r="B2" s="983"/>
      <c r="C2" s="983"/>
      <c r="D2" s="983"/>
      <c r="E2" s="983"/>
      <c r="F2" s="983"/>
    </row>
    <row r="3" spans="1:6" s="20" customFormat="1" ht="12.75" customHeight="1">
      <c r="A3" s="135"/>
      <c r="B3" s="135"/>
      <c r="C3" s="986"/>
      <c r="D3" s="986"/>
      <c r="E3" s="986"/>
      <c r="F3" s="987"/>
    </row>
    <row r="4" spans="3:6" ht="10.5" customHeight="1">
      <c r="C4" s="137"/>
      <c r="D4" s="137"/>
      <c r="E4" s="137"/>
      <c r="F4" s="183" t="s">
        <v>142</v>
      </c>
    </row>
    <row r="5" spans="1:6" ht="12.75" customHeight="1">
      <c r="A5" s="48"/>
      <c r="B5" s="114"/>
      <c r="C5" s="955" t="s">
        <v>908</v>
      </c>
      <c r="D5" s="955" t="s">
        <v>602</v>
      </c>
      <c r="E5" s="955" t="s">
        <v>279</v>
      </c>
      <c r="F5" s="168"/>
    </row>
    <row r="6" spans="1:6" ht="12" customHeight="1">
      <c r="A6" s="80" t="s">
        <v>314</v>
      </c>
      <c r="B6" s="115" t="s">
        <v>90</v>
      </c>
      <c r="C6" s="941"/>
      <c r="D6" s="984"/>
      <c r="E6" s="989"/>
      <c r="F6" s="3" t="s">
        <v>91</v>
      </c>
    </row>
    <row r="7" spans="1:6" ht="12.75" customHeight="1" thickBot="1">
      <c r="A7" s="208"/>
      <c r="B7" s="116"/>
      <c r="C7" s="942"/>
      <c r="D7" s="991"/>
      <c r="E7" s="990"/>
      <c r="F7" s="49" t="s">
        <v>92</v>
      </c>
    </row>
    <row r="8" spans="1:6" ht="12.75" customHeight="1">
      <c r="A8" s="87" t="s">
        <v>113</v>
      </c>
      <c r="B8" s="117" t="s">
        <v>114</v>
      </c>
      <c r="C8" s="184" t="s">
        <v>115</v>
      </c>
      <c r="D8" s="184" t="s">
        <v>116</v>
      </c>
      <c r="E8" s="184" t="s">
        <v>117</v>
      </c>
      <c r="F8" s="179" t="s">
        <v>882</v>
      </c>
    </row>
    <row r="9" spans="1:6" ht="16.5" customHeight="1">
      <c r="A9" s="21"/>
      <c r="B9" s="644" t="s">
        <v>298</v>
      </c>
      <c r="C9" s="5"/>
      <c r="D9" s="5"/>
      <c r="E9" s="5"/>
      <c r="F9" s="192"/>
    </row>
    <row r="10" spans="1:6" ht="12">
      <c r="A10" s="80"/>
      <c r="B10" s="118" t="s">
        <v>284</v>
      </c>
      <c r="C10" s="77"/>
      <c r="D10" s="77"/>
      <c r="E10" s="77"/>
      <c r="F10" s="53"/>
    </row>
    <row r="11" spans="1:6" ht="12">
      <c r="A11" s="146">
        <v>4014</v>
      </c>
      <c r="B11" s="195" t="s">
        <v>451</v>
      </c>
      <c r="C11" s="240">
        <v>30000</v>
      </c>
      <c r="D11" s="240">
        <v>48961</v>
      </c>
      <c r="E11" s="397">
        <f>SUM(D11/C11)</f>
        <v>1.6320333333333332</v>
      </c>
      <c r="F11" s="202"/>
    </row>
    <row r="12" spans="1:6" ht="12">
      <c r="A12" s="146"/>
      <c r="B12" s="867" t="s">
        <v>594</v>
      </c>
      <c r="C12" s="240"/>
      <c r="D12" s="868">
        <v>1861</v>
      </c>
      <c r="E12" s="397"/>
      <c r="F12" s="202"/>
    </row>
    <row r="13" spans="1:6" ht="12">
      <c r="A13" s="146"/>
      <c r="B13" s="867" t="s">
        <v>595</v>
      </c>
      <c r="C13" s="240"/>
      <c r="D13" s="868">
        <v>47100</v>
      </c>
      <c r="E13" s="397"/>
      <c r="F13" s="202"/>
    </row>
    <row r="14" spans="1:6" ht="12">
      <c r="A14" s="146">
        <v>4016</v>
      </c>
      <c r="B14" s="195" t="s">
        <v>269</v>
      </c>
      <c r="C14" s="240"/>
      <c r="D14" s="240">
        <v>14060</v>
      </c>
      <c r="E14" s="397"/>
      <c r="F14" s="389"/>
    </row>
    <row r="15" spans="1:6" s="58" customFormat="1" ht="12">
      <c r="A15" s="21">
        <v>4010</v>
      </c>
      <c r="B15" s="22" t="s">
        <v>285</v>
      </c>
      <c r="C15" s="121">
        <f>SUM(C11:C13)</f>
        <v>30000</v>
      </c>
      <c r="D15" s="121">
        <f>SUM(D11+D14)</f>
        <v>63021</v>
      </c>
      <c r="E15" s="923">
        <f>SUM(D15/C15)</f>
        <v>2.1007</v>
      </c>
      <c r="F15" s="180"/>
    </row>
    <row r="16" spans="1:6" s="58" customFormat="1" ht="12">
      <c r="A16" s="15"/>
      <c r="B16" s="25" t="s">
        <v>286</v>
      </c>
      <c r="C16" s="144"/>
      <c r="D16" s="144"/>
      <c r="E16" s="397"/>
      <c r="F16" s="64"/>
    </row>
    <row r="17" spans="1:6" s="58" customFormat="1" ht="12">
      <c r="A17" s="146">
        <v>4032</v>
      </c>
      <c r="B17" s="195" t="s">
        <v>949</v>
      </c>
      <c r="C17" s="144">
        <v>4000</v>
      </c>
      <c r="D17" s="144">
        <v>4000</v>
      </c>
      <c r="E17" s="397">
        <f>SUM(D17/C17)</f>
        <v>1</v>
      </c>
      <c r="F17" s="64"/>
    </row>
    <row r="18" spans="1:6" s="58" customFormat="1" ht="12">
      <c r="A18" s="64">
        <v>4034</v>
      </c>
      <c r="B18" s="119" t="s">
        <v>596</v>
      </c>
      <c r="C18" s="144"/>
      <c r="D18" s="144">
        <v>540</v>
      </c>
      <c r="E18" s="397"/>
      <c r="F18" s="194"/>
    </row>
    <row r="19" spans="1:6" s="58" customFormat="1" ht="12">
      <c r="A19" s="21">
        <v>4030</v>
      </c>
      <c r="B19" s="22" t="s">
        <v>287</v>
      </c>
      <c r="C19" s="43">
        <f>SUM(C17:C17)</f>
        <v>4000</v>
      </c>
      <c r="D19" s="43">
        <f>SUM(D17:D18)</f>
        <v>4540</v>
      </c>
      <c r="E19" s="923">
        <f>SUM(D19/C19)</f>
        <v>1.135</v>
      </c>
      <c r="F19" s="181"/>
    </row>
    <row r="20" spans="1:6" s="58" customFormat="1" ht="12.75">
      <c r="A20" s="15"/>
      <c r="B20" s="209" t="s">
        <v>291</v>
      </c>
      <c r="C20" s="165"/>
      <c r="D20" s="165"/>
      <c r="E20" s="397"/>
      <c r="F20" s="59"/>
    </row>
    <row r="21" spans="1:6" s="58" customFormat="1" ht="12">
      <c r="A21" s="146">
        <v>4117</v>
      </c>
      <c r="B21" s="210" t="s">
        <v>437</v>
      </c>
      <c r="C21" s="144">
        <v>522000</v>
      </c>
      <c r="D21" s="144">
        <v>522000</v>
      </c>
      <c r="E21" s="397">
        <f>SUM(D21/C21)</f>
        <v>1</v>
      </c>
      <c r="F21" s="148"/>
    </row>
    <row r="22" spans="1:6" s="58" customFormat="1" ht="12">
      <c r="A22" s="146">
        <v>4118</v>
      </c>
      <c r="B22" s="210" t="s">
        <v>125</v>
      </c>
      <c r="C22" s="144">
        <v>670000</v>
      </c>
      <c r="D22" s="144">
        <v>670000</v>
      </c>
      <c r="E22" s="397">
        <f>SUM(D22/C22)</f>
        <v>1</v>
      </c>
      <c r="F22" s="148"/>
    </row>
    <row r="23" spans="1:6" s="58" customFormat="1" ht="12">
      <c r="A23" s="146">
        <v>4119</v>
      </c>
      <c r="B23" s="210" t="s">
        <v>599</v>
      </c>
      <c r="C23" s="144"/>
      <c r="D23" s="144">
        <v>150000</v>
      </c>
      <c r="E23" s="397"/>
      <c r="F23" s="148"/>
    </row>
    <row r="24" spans="1:6" s="58" customFormat="1" ht="12">
      <c r="A24" s="146">
        <v>4120</v>
      </c>
      <c r="B24" s="210" t="s">
        <v>438</v>
      </c>
      <c r="C24" s="144">
        <v>430000</v>
      </c>
      <c r="D24" s="144">
        <v>430000</v>
      </c>
      <c r="E24" s="397">
        <f>SUM(D24/C24)</f>
        <v>1</v>
      </c>
      <c r="F24" s="148"/>
    </row>
    <row r="25" spans="1:6" s="58" customFormat="1" ht="12">
      <c r="A25" s="146"/>
      <c r="B25" s="330" t="s">
        <v>9</v>
      </c>
      <c r="C25" s="144"/>
      <c r="D25" s="144"/>
      <c r="E25" s="397"/>
      <c r="F25" s="59"/>
    </row>
    <row r="26" spans="1:6" s="47" customFormat="1" ht="12">
      <c r="A26" s="64">
        <v>4121</v>
      </c>
      <c r="B26" s="185" t="s">
        <v>54</v>
      </c>
      <c r="C26" s="72">
        <v>37700</v>
      </c>
      <c r="D26" s="72">
        <v>69485</v>
      </c>
      <c r="E26" s="397">
        <f>SUM(D26/C26)</f>
        <v>1.8431034482758621</v>
      </c>
      <c r="F26" s="202"/>
    </row>
    <row r="27" spans="1:6" s="47" customFormat="1" ht="12">
      <c r="A27" s="64"/>
      <c r="B27" s="867" t="s">
        <v>594</v>
      </c>
      <c r="C27" s="72"/>
      <c r="D27" s="868">
        <v>965</v>
      </c>
      <c r="E27" s="397"/>
      <c r="F27" s="202"/>
    </row>
    <row r="28" spans="1:6" s="47" customFormat="1" ht="12">
      <c r="A28" s="64"/>
      <c r="B28" s="867" t="s">
        <v>595</v>
      </c>
      <c r="C28" s="72"/>
      <c r="D28" s="868">
        <v>56220</v>
      </c>
      <c r="E28" s="397"/>
      <c r="F28" s="202"/>
    </row>
    <row r="29" spans="1:6" s="47" customFormat="1" ht="12">
      <c r="A29" s="64">
        <v>4122</v>
      </c>
      <c r="B29" s="136" t="s">
        <v>156</v>
      </c>
      <c r="C29" s="144">
        <v>120000</v>
      </c>
      <c r="D29" s="144">
        <v>160705</v>
      </c>
      <c r="E29" s="397">
        <f>SUM(D29/C29)</f>
        <v>1.3392083333333333</v>
      </c>
      <c r="F29" s="53"/>
    </row>
    <row r="30" spans="1:6" s="47" customFormat="1" ht="12">
      <c r="A30" s="140">
        <v>4123</v>
      </c>
      <c r="B30" s="468" t="s">
        <v>8</v>
      </c>
      <c r="C30" s="215">
        <v>2865477</v>
      </c>
      <c r="D30" s="215">
        <v>3003680</v>
      </c>
      <c r="E30" s="397">
        <f>SUM(D30/C30)</f>
        <v>1.0482303644384512</v>
      </c>
      <c r="F30" s="53"/>
    </row>
    <row r="31" spans="1:6" s="47" customFormat="1" ht="12">
      <c r="A31" s="140">
        <v>4124</v>
      </c>
      <c r="B31" s="468" t="s">
        <v>418</v>
      </c>
      <c r="C31" s="215"/>
      <c r="D31" s="215">
        <v>57150</v>
      </c>
      <c r="E31" s="397"/>
      <c r="F31" s="53"/>
    </row>
    <row r="32" spans="1:6" s="47" customFormat="1" ht="12">
      <c r="A32" s="69"/>
      <c r="B32" s="395" t="s">
        <v>95</v>
      </c>
      <c r="C32" s="238">
        <f>SUM(C21:C30)</f>
        <v>4645177</v>
      </c>
      <c r="D32" s="238">
        <f>SUM(D21:D31)-D27-D28</f>
        <v>5063020</v>
      </c>
      <c r="E32" s="925">
        <f>SUM(D32/C32)</f>
        <v>1.0899520082873053</v>
      </c>
      <c r="F32" s="65"/>
    </row>
    <row r="33" spans="1:6" s="47" customFormat="1" ht="12">
      <c r="A33" s="64">
        <v>4131</v>
      </c>
      <c r="B33" s="185" t="s">
        <v>326</v>
      </c>
      <c r="C33" s="144">
        <v>50000</v>
      </c>
      <c r="D33" s="144">
        <v>57378</v>
      </c>
      <c r="E33" s="397">
        <f>SUM(D33/C33)</f>
        <v>1.14756</v>
      </c>
      <c r="F33" s="202"/>
    </row>
    <row r="34" spans="1:6" s="47" customFormat="1" ht="12">
      <c r="A34" s="64"/>
      <c r="B34" s="867" t="s">
        <v>594</v>
      </c>
      <c r="C34" s="144"/>
      <c r="D34" s="143">
        <v>41</v>
      </c>
      <c r="E34" s="397"/>
      <c r="F34" s="202"/>
    </row>
    <row r="35" spans="1:6" s="47" customFormat="1" ht="12">
      <c r="A35" s="64"/>
      <c r="B35" s="867" t="s">
        <v>595</v>
      </c>
      <c r="C35" s="144"/>
      <c r="D35" s="143">
        <v>57337</v>
      </c>
      <c r="E35" s="397"/>
      <c r="F35" s="202"/>
    </row>
    <row r="36" spans="1:6" s="47" customFormat="1" ht="12" customHeight="1">
      <c r="A36" s="64">
        <v>4132</v>
      </c>
      <c r="B36" s="185" t="s">
        <v>49</v>
      </c>
      <c r="C36" s="144">
        <v>30000</v>
      </c>
      <c r="D36" s="144">
        <v>38309</v>
      </c>
      <c r="E36" s="397">
        <f>SUM(D36/C36)</f>
        <v>1.2769666666666666</v>
      </c>
      <c r="F36" s="202"/>
    </row>
    <row r="37" spans="1:6" s="47" customFormat="1" ht="12.75" customHeight="1">
      <c r="A37" s="64">
        <v>4133</v>
      </c>
      <c r="B37" s="185" t="s">
        <v>327</v>
      </c>
      <c r="C37" s="144">
        <v>150000</v>
      </c>
      <c r="D37" s="144">
        <v>188219</v>
      </c>
      <c r="E37" s="397">
        <f>SUM(D37/C37)</f>
        <v>1.2547933333333334</v>
      </c>
      <c r="F37" s="53"/>
    </row>
    <row r="38" spans="1:6" s="47" customFormat="1" ht="12">
      <c r="A38" s="64">
        <v>4135</v>
      </c>
      <c r="B38" s="185" t="s">
        <v>328</v>
      </c>
      <c r="C38" s="144">
        <v>120000</v>
      </c>
      <c r="D38" s="144">
        <v>120000</v>
      </c>
      <c r="E38" s="397">
        <f>SUM(D38/C38)</f>
        <v>1</v>
      </c>
      <c r="F38" s="194"/>
    </row>
    <row r="39" spans="1:6" s="47" customFormat="1" ht="12">
      <c r="A39" s="78">
        <v>4138</v>
      </c>
      <c r="B39" s="195" t="s">
        <v>864</v>
      </c>
      <c r="C39" s="144">
        <v>80000</v>
      </c>
      <c r="D39" s="144">
        <v>80000</v>
      </c>
      <c r="E39" s="397">
        <f>SUM(D39/C39)</f>
        <v>1</v>
      </c>
      <c r="F39" s="64"/>
    </row>
    <row r="40" spans="1:6" s="47" customFormat="1" ht="12">
      <c r="A40" s="78">
        <v>4139</v>
      </c>
      <c r="B40" s="195" t="s">
        <v>948</v>
      </c>
      <c r="C40" s="144">
        <v>6000</v>
      </c>
      <c r="D40" s="144">
        <v>6000</v>
      </c>
      <c r="E40" s="397">
        <f>SUM(D40/C40)</f>
        <v>1</v>
      </c>
      <c r="F40" s="64"/>
    </row>
    <row r="41" spans="1:6" s="47" customFormat="1" ht="12">
      <c r="A41" s="78">
        <v>4140</v>
      </c>
      <c r="B41" s="499" t="s">
        <v>433</v>
      </c>
      <c r="C41" s="144"/>
      <c r="D41" s="144">
        <v>16526</v>
      </c>
      <c r="E41" s="397"/>
      <c r="F41" s="64"/>
    </row>
    <row r="42" spans="1:6" s="47" customFormat="1" ht="12">
      <c r="A42" s="21">
        <v>4100</v>
      </c>
      <c r="B42" s="22" t="s">
        <v>134</v>
      </c>
      <c r="C42" s="43">
        <f>SUM(C32:C40)</f>
        <v>5081177</v>
      </c>
      <c r="D42" s="43">
        <f>SUM(D32:D41)-D34-D35</f>
        <v>5569452</v>
      </c>
      <c r="E42" s="923">
        <f>SUM(D42/C42)</f>
        <v>1.096094861485833</v>
      </c>
      <c r="F42" s="192"/>
    </row>
    <row r="43" spans="1:6" s="47" customFormat="1" ht="12">
      <c r="A43" s="48"/>
      <c r="B43" s="23" t="s">
        <v>52</v>
      </c>
      <c r="C43" s="144"/>
      <c r="D43" s="144"/>
      <c r="E43" s="397"/>
      <c r="F43" s="53"/>
    </row>
    <row r="44" spans="1:6" s="47" customFormat="1" ht="12">
      <c r="A44" s="146">
        <v>4211</v>
      </c>
      <c r="B44" s="195" t="s">
        <v>55</v>
      </c>
      <c r="C44" s="144"/>
      <c r="D44" s="144"/>
      <c r="E44" s="397"/>
      <c r="F44" s="53"/>
    </row>
    <row r="45" spans="1:6" s="47" customFormat="1" ht="12">
      <c r="A45" s="146">
        <v>4213</v>
      </c>
      <c r="B45" s="195" t="s">
        <v>57</v>
      </c>
      <c r="C45" s="144"/>
      <c r="D45" s="144"/>
      <c r="E45" s="397"/>
      <c r="F45" s="53"/>
    </row>
    <row r="46" spans="1:6" s="47" customFormat="1" ht="12">
      <c r="A46" s="146">
        <v>4215</v>
      </c>
      <c r="B46" s="195" t="s">
        <v>292</v>
      </c>
      <c r="C46" s="144"/>
      <c r="D46" s="144"/>
      <c r="E46" s="397"/>
      <c r="F46" s="53"/>
    </row>
    <row r="47" spans="1:6" s="47" customFormat="1" ht="12">
      <c r="A47" s="146">
        <v>4217</v>
      </c>
      <c r="B47" s="195" t="s">
        <v>879</v>
      </c>
      <c r="C47" s="144"/>
      <c r="D47" s="144"/>
      <c r="E47" s="397"/>
      <c r="F47" s="53"/>
    </row>
    <row r="48" spans="1:6" s="47" customFormat="1" ht="12">
      <c r="A48" s="146">
        <v>4219</v>
      </c>
      <c r="B48" s="195" t="s">
        <v>58</v>
      </c>
      <c r="C48" s="144"/>
      <c r="D48" s="144"/>
      <c r="E48" s="397"/>
      <c r="F48" s="53"/>
    </row>
    <row r="49" spans="1:6" s="47" customFormat="1" ht="12">
      <c r="A49" s="146">
        <v>4221</v>
      </c>
      <c r="B49" s="195" t="s">
        <v>56</v>
      </c>
      <c r="C49" s="144"/>
      <c r="D49" s="144"/>
      <c r="E49" s="397"/>
      <c r="F49" s="53"/>
    </row>
    <row r="50" spans="1:6" s="47" customFormat="1" ht="12">
      <c r="A50" s="146">
        <v>4223</v>
      </c>
      <c r="B50" s="195" t="s">
        <v>62</v>
      </c>
      <c r="C50" s="144"/>
      <c r="D50" s="144"/>
      <c r="E50" s="397"/>
      <c r="F50" s="53"/>
    </row>
    <row r="51" spans="1:6" s="47" customFormat="1" ht="12">
      <c r="A51" s="146">
        <v>4225</v>
      </c>
      <c r="B51" s="195" t="s">
        <v>63</v>
      </c>
      <c r="C51" s="144"/>
      <c r="D51" s="144"/>
      <c r="E51" s="397"/>
      <c r="F51" s="53"/>
    </row>
    <row r="52" spans="1:6" s="47" customFormat="1" ht="12">
      <c r="A52" s="146">
        <v>4227</v>
      </c>
      <c r="B52" s="195" t="s">
        <v>64</v>
      </c>
      <c r="C52" s="144"/>
      <c r="D52" s="144"/>
      <c r="E52" s="397"/>
      <c r="F52" s="53"/>
    </row>
    <row r="53" spans="1:6" s="47" customFormat="1" ht="12">
      <c r="A53" s="146">
        <v>4231</v>
      </c>
      <c r="B53" s="195" t="s">
        <v>65</v>
      </c>
      <c r="C53" s="144"/>
      <c r="D53" s="144"/>
      <c r="E53" s="397"/>
      <c r="F53" s="53"/>
    </row>
    <row r="54" spans="1:6" s="47" customFormat="1" ht="12">
      <c r="A54" s="146">
        <v>4235</v>
      </c>
      <c r="B54" s="195" t="s">
        <v>66</v>
      </c>
      <c r="C54" s="144"/>
      <c r="D54" s="144"/>
      <c r="E54" s="397"/>
      <c r="F54" s="53"/>
    </row>
    <row r="55" spans="1:6" s="47" customFormat="1" ht="12">
      <c r="A55" s="146">
        <v>4237</v>
      </c>
      <c r="B55" s="195" t="s">
        <v>70</v>
      </c>
      <c r="C55" s="144"/>
      <c r="D55" s="144"/>
      <c r="E55" s="397"/>
      <c r="F55" s="53"/>
    </row>
    <row r="56" spans="1:6" s="47" customFormat="1" ht="12">
      <c r="A56" s="146">
        <v>4239</v>
      </c>
      <c r="B56" s="195" t="s">
        <v>67</v>
      </c>
      <c r="C56" s="144"/>
      <c r="D56" s="144"/>
      <c r="E56" s="397"/>
      <c r="F56" s="53"/>
    </row>
    <row r="57" spans="1:6" s="47" customFormat="1" ht="12">
      <c r="A57" s="146">
        <v>4241</v>
      </c>
      <c r="B57" s="195" t="s">
        <v>69</v>
      </c>
      <c r="C57" s="144"/>
      <c r="D57" s="144"/>
      <c r="E57" s="397"/>
      <c r="F57" s="53"/>
    </row>
    <row r="58" spans="1:6" s="47" customFormat="1" ht="12">
      <c r="A58" s="213">
        <v>4243</v>
      </c>
      <c r="B58" s="499" t="s">
        <v>71</v>
      </c>
      <c r="C58" s="153"/>
      <c r="D58" s="153"/>
      <c r="E58" s="926"/>
      <c r="F58" s="65"/>
    </row>
    <row r="59" spans="1:6" s="47" customFormat="1" ht="12">
      <c r="A59" s="146">
        <v>4251</v>
      </c>
      <c r="B59" s="195" t="s">
        <v>72</v>
      </c>
      <c r="C59" s="144"/>
      <c r="D59" s="144"/>
      <c r="E59" s="397"/>
      <c r="F59" s="53"/>
    </row>
    <row r="60" spans="1:6" s="47" customFormat="1" ht="12">
      <c r="A60" s="146">
        <v>4253</v>
      </c>
      <c r="B60" s="195" t="s">
        <v>73</v>
      </c>
      <c r="C60" s="144"/>
      <c r="D60" s="144"/>
      <c r="E60" s="397"/>
      <c r="F60" s="53"/>
    </row>
    <row r="61" spans="1:6" s="47" customFormat="1" ht="12">
      <c r="A61" s="146">
        <v>4255</v>
      </c>
      <c r="B61" s="195" t="s">
        <v>74</v>
      </c>
      <c r="C61" s="144"/>
      <c r="D61" s="144"/>
      <c r="E61" s="397"/>
      <c r="F61" s="53"/>
    </row>
    <row r="62" spans="1:6" s="47" customFormat="1" ht="12">
      <c r="A62" s="146">
        <v>4257</v>
      </c>
      <c r="B62" s="195" t="s">
        <v>880</v>
      </c>
      <c r="C62" s="144"/>
      <c r="D62" s="144"/>
      <c r="E62" s="397"/>
      <c r="F62" s="53"/>
    </row>
    <row r="63" spans="1:6" s="47" customFormat="1" ht="12">
      <c r="A63" s="146">
        <v>4261</v>
      </c>
      <c r="B63" s="195" t="s">
        <v>75</v>
      </c>
      <c r="C63" s="144"/>
      <c r="D63" s="144"/>
      <c r="E63" s="397"/>
      <c r="F63" s="53"/>
    </row>
    <row r="64" spans="1:6" s="47" customFormat="1" ht="12">
      <c r="A64" s="340">
        <v>4265</v>
      </c>
      <c r="B64" s="341" t="s">
        <v>860</v>
      </c>
      <c r="C64" s="144">
        <v>200000</v>
      </c>
      <c r="D64" s="144">
        <v>240000</v>
      </c>
      <c r="E64" s="397">
        <f>SUM(D64/C64)</f>
        <v>1.2</v>
      </c>
      <c r="F64" s="53"/>
    </row>
    <row r="65" spans="1:6" s="396" customFormat="1" ht="12">
      <c r="A65" s="463">
        <v>4281</v>
      </c>
      <c r="B65" s="464" t="s">
        <v>597</v>
      </c>
      <c r="C65" s="422"/>
      <c r="D65" s="422">
        <v>2831</v>
      </c>
      <c r="E65" s="397"/>
      <c r="F65" s="385"/>
    </row>
    <row r="66" spans="1:6" s="47" customFormat="1" ht="12">
      <c r="A66" s="207">
        <v>4200</v>
      </c>
      <c r="B66" s="182" t="s">
        <v>293</v>
      </c>
      <c r="C66" s="82">
        <f>SUM(C44:C64)</f>
        <v>200000</v>
      </c>
      <c r="D66" s="82">
        <f>SUM(D44:D65)</f>
        <v>242831</v>
      </c>
      <c r="E66" s="923">
        <f>SUM(D66/C66)</f>
        <v>1.214155</v>
      </c>
      <c r="F66" s="211"/>
    </row>
    <row r="67" spans="1:6" s="58" customFormat="1" ht="12">
      <c r="A67" s="15"/>
      <c r="B67" s="23" t="s">
        <v>294</v>
      </c>
      <c r="C67" s="144"/>
      <c r="D67" s="144"/>
      <c r="E67" s="397"/>
      <c r="F67" s="59"/>
    </row>
    <row r="68" spans="1:6" s="47" customFormat="1" ht="12">
      <c r="A68" s="64">
        <v>4310</v>
      </c>
      <c r="B68" s="119" t="s">
        <v>630</v>
      </c>
      <c r="C68" s="144">
        <v>30000</v>
      </c>
      <c r="D68" s="144">
        <v>30000</v>
      </c>
      <c r="E68" s="397">
        <f>SUM(D68/C68)</f>
        <v>1</v>
      </c>
      <c r="F68" s="53"/>
    </row>
    <row r="69" spans="1:6" s="47" customFormat="1" ht="12">
      <c r="A69" s="64">
        <v>4321</v>
      </c>
      <c r="B69" s="119" t="s">
        <v>427</v>
      </c>
      <c r="C69" s="144"/>
      <c r="D69" s="144"/>
      <c r="E69" s="397"/>
      <c r="F69" s="53"/>
    </row>
    <row r="70" spans="1:6" s="47" customFormat="1" ht="12">
      <c r="A70" s="64">
        <v>4322</v>
      </c>
      <c r="B70" s="119" t="s">
        <v>428</v>
      </c>
      <c r="C70" s="144"/>
      <c r="D70" s="144"/>
      <c r="E70" s="397"/>
      <c r="F70" s="53"/>
    </row>
    <row r="71" spans="1:6" s="47" customFormat="1" ht="12">
      <c r="A71" s="140">
        <v>4340</v>
      </c>
      <c r="B71" s="465" t="s">
        <v>60</v>
      </c>
      <c r="C71" s="215">
        <v>70024</v>
      </c>
      <c r="D71" s="215">
        <v>70024</v>
      </c>
      <c r="E71" s="397">
        <f>SUM(D71/C71)</f>
        <v>1</v>
      </c>
      <c r="F71" s="53"/>
    </row>
    <row r="72" spans="1:6" s="47" customFormat="1" ht="12">
      <c r="A72" s="64">
        <v>4351</v>
      </c>
      <c r="B72" s="119" t="s">
        <v>881</v>
      </c>
      <c r="C72" s="144"/>
      <c r="D72" s="144"/>
      <c r="E72" s="397"/>
      <c r="F72" s="53"/>
    </row>
    <row r="73" spans="1:6" s="58" customFormat="1" ht="12">
      <c r="A73" s="192">
        <v>4300</v>
      </c>
      <c r="B73" s="23" t="s">
        <v>295</v>
      </c>
      <c r="C73" s="154">
        <f>SUM(C68:C72)</f>
        <v>100024</v>
      </c>
      <c r="D73" s="154">
        <f>SUM(D68:D72)</f>
        <v>100024</v>
      </c>
      <c r="E73" s="923">
        <f>SUM(D73/C73)</f>
        <v>1</v>
      </c>
      <c r="F73" s="98"/>
    </row>
    <row r="74" spans="1:6" s="58" customFormat="1" ht="16.5" customHeight="1">
      <c r="A74" s="192"/>
      <c r="B74" s="644" t="s">
        <v>299</v>
      </c>
      <c r="C74" s="154">
        <f>SUM(C73+C66+C42+C19+C15)</f>
        <v>5415201</v>
      </c>
      <c r="D74" s="154">
        <f>SUM(D73+D66+D42+D19+D15)</f>
        <v>5979868</v>
      </c>
      <c r="E74" s="923">
        <f>SUM(D74/C74)</f>
        <v>1.1042744304412708</v>
      </c>
      <c r="F74" s="98"/>
    </row>
    <row r="75" spans="1:6" s="58" customFormat="1" ht="18" customHeight="1">
      <c r="A75" s="21"/>
      <c r="B75" s="247" t="s">
        <v>296</v>
      </c>
      <c r="C75" s="5"/>
      <c r="D75" s="5"/>
      <c r="E75" s="922"/>
      <c r="F75" s="192"/>
    </row>
    <row r="76" spans="1:6" s="58" customFormat="1" ht="15.75" customHeight="1">
      <c r="A76" s="643">
        <v>4500</v>
      </c>
      <c r="B76" s="643" t="s">
        <v>297</v>
      </c>
      <c r="C76" s="478"/>
      <c r="D76" s="478"/>
      <c r="E76" s="922"/>
      <c r="F76" s="98"/>
    </row>
    <row r="77" spans="1:6" s="58" customFormat="1" ht="12">
      <c r="A77" s="75"/>
      <c r="B77" s="229" t="s">
        <v>931</v>
      </c>
      <c r="C77" s="77"/>
      <c r="D77" s="77"/>
      <c r="E77" s="397"/>
      <c r="F77" s="59"/>
    </row>
    <row r="78" spans="1:6" s="58" customFormat="1" ht="12">
      <c r="A78" s="75"/>
      <c r="B78" s="144" t="s">
        <v>319</v>
      </c>
      <c r="C78" s="240"/>
      <c r="D78" s="240"/>
      <c r="E78" s="397"/>
      <c r="F78" s="59"/>
    </row>
    <row r="79" spans="1:6" s="58" customFormat="1" ht="12">
      <c r="A79" s="75"/>
      <c r="B79" s="144" t="s">
        <v>856</v>
      </c>
      <c r="C79" s="240"/>
      <c r="D79" s="240"/>
      <c r="E79" s="397"/>
      <c r="F79" s="59"/>
    </row>
    <row r="80" spans="1:6" s="47" customFormat="1" ht="12">
      <c r="A80" s="75"/>
      <c r="B80" s="35" t="s">
        <v>337</v>
      </c>
      <c r="C80" s="240"/>
      <c r="D80" s="240">
        <f>SUM(D12+D65)</f>
        <v>4692</v>
      </c>
      <c r="E80" s="397"/>
      <c r="F80" s="53"/>
    </row>
    <row r="81" spans="1:6" ht="12" customHeight="1">
      <c r="A81" s="78"/>
      <c r="B81" s="35" t="s">
        <v>332</v>
      </c>
      <c r="C81" s="144"/>
      <c r="D81" s="144">
        <f>SUM(D18)</f>
        <v>540</v>
      </c>
      <c r="E81" s="397"/>
      <c r="F81" s="53"/>
    </row>
    <row r="82" spans="1:6" ht="12" customHeight="1">
      <c r="A82" s="78"/>
      <c r="B82" s="212" t="s">
        <v>918</v>
      </c>
      <c r="C82" s="212">
        <f>SUM(C78:C81)</f>
        <v>0</v>
      </c>
      <c r="D82" s="212">
        <f>SUM(D78:D81)</f>
        <v>5232</v>
      </c>
      <c r="E82" s="397"/>
      <c r="F82" s="53"/>
    </row>
    <row r="83" spans="1:6" ht="12" customHeight="1">
      <c r="A83" s="78"/>
      <c r="B83" s="232" t="s">
        <v>932</v>
      </c>
      <c r="C83" s="165"/>
      <c r="D83" s="165"/>
      <c r="E83" s="397"/>
      <c r="F83" s="53"/>
    </row>
    <row r="84" spans="1:6" ht="12" customHeight="1">
      <c r="A84" s="78"/>
      <c r="B84" s="144" t="s">
        <v>250</v>
      </c>
      <c r="C84" s="165"/>
      <c r="D84" s="165"/>
      <c r="E84" s="397"/>
      <c r="F84" s="53"/>
    </row>
    <row r="85" spans="1:6" ht="12">
      <c r="A85" s="78"/>
      <c r="B85" s="35" t="s">
        <v>251</v>
      </c>
      <c r="C85" s="144">
        <f>SUM(C15+C19+C42+C66+C73)-C78-C79-C80-C81-C84-C87</f>
        <v>5385201</v>
      </c>
      <c r="D85" s="144">
        <f>SUM(D15+D19+D42+D66+D73)-D78-D79-D80-D81-D84-D87</f>
        <v>5936327</v>
      </c>
      <c r="E85" s="397">
        <f>SUM(D85/C85)</f>
        <v>1.1023408411310924</v>
      </c>
      <c r="F85" s="53"/>
    </row>
    <row r="86" spans="1:6" ht="12">
      <c r="A86" s="78"/>
      <c r="B86" s="143" t="s">
        <v>33</v>
      </c>
      <c r="C86" s="143">
        <v>369270</v>
      </c>
      <c r="D86" s="143">
        <v>369270</v>
      </c>
      <c r="E86" s="397">
        <f>SUM(D86/C86)</f>
        <v>1</v>
      </c>
      <c r="F86" s="53"/>
    </row>
    <row r="87" spans="1:6" ht="12">
      <c r="A87" s="78"/>
      <c r="B87" s="35" t="s">
        <v>23</v>
      </c>
      <c r="C87" s="144">
        <f>SUM(C36)</f>
        <v>30000</v>
      </c>
      <c r="D87" s="144">
        <f>SUM(D36)</f>
        <v>38309</v>
      </c>
      <c r="E87" s="397">
        <f>SUM(D87/C87)</f>
        <v>1.2769666666666666</v>
      </c>
      <c r="F87" s="53"/>
    </row>
    <row r="88" spans="1:6" ht="12">
      <c r="A88" s="78"/>
      <c r="B88" s="212" t="s">
        <v>925</v>
      </c>
      <c r="C88" s="212">
        <f>SUM(C85:C87)-C86</f>
        <v>5415201</v>
      </c>
      <c r="D88" s="212">
        <f>SUM(D85:D87)-D86</f>
        <v>5974636</v>
      </c>
      <c r="E88" s="924">
        <f>SUM(D88/C88)</f>
        <v>1.1033082613184626</v>
      </c>
      <c r="F88" s="53"/>
    </row>
    <row r="89" spans="1:6" ht="12" customHeight="1">
      <c r="A89" s="130"/>
      <c r="B89" s="211" t="s">
        <v>31</v>
      </c>
      <c r="C89" s="155">
        <f>SUM(C82+C88)</f>
        <v>5415201</v>
      </c>
      <c r="D89" s="155">
        <f>SUM(D82+D88)</f>
        <v>5979868</v>
      </c>
      <c r="E89" s="924">
        <f>SUM(D89/C89)</f>
        <v>1.1042744304412708</v>
      </c>
      <c r="F89" s="65"/>
    </row>
    <row r="90" spans="1:5" ht="12">
      <c r="A90" s="46"/>
      <c r="C90" s="642"/>
      <c r="D90" s="642"/>
      <c r="E90" s="641"/>
    </row>
    <row r="91" spans="3:4" ht="12">
      <c r="C91" s="498"/>
      <c r="D91" s="498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2014-05-30T06:34:58Z</cp:lastPrinted>
  <dcterms:created xsi:type="dcterms:W3CDTF">2004-02-02T11:10:51Z</dcterms:created>
  <dcterms:modified xsi:type="dcterms:W3CDTF">2014-05-30T08:24:25Z</dcterms:modified>
  <cp:category/>
  <cp:version/>
  <cp:contentType/>
  <cp:contentStatus/>
</cp:coreProperties>
</file>